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pivotTables/pivotTable1.xml" ContentType="application/vnd.openxmlformats-officedocument.spreadsheetml.pivotTable+xml"/>
  <Override PartName="/xl/drawings/drawing2.xml" ContentType="application/vnd.openxmlformats-officedocument.drawing+xml"/>
  <Override PartName="/xl/charts/chartEx1.xml" ContentType="application/vnd.ms-office.chartex+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2.xml" ContentType="application/vnd.ms-office.chartstyle+xml"/>
  <Override PartName="/xl/charts/colors2.xml" ContentType="application/vnd.ms-office.chartcolorstyle+xml"/>
  <Override PartName="/xl/drawings/drawing4.xml" ContentType="application/vnd.openxmlformats-officedocument.drawing+xml"/>
  <Override PartName="/xl/tables/table2.xml" ContentType="application/vnd.openxmlformats-officedocument.spreadsheetml.table+xml"/>
  <Override PartName="/xl/charts/chart2.xml" ContentType="application/vnd.openxmlformats-officedocument.drawingml.chart+xml"/>
  <Override PartName="/xl/charts/style3.xml" ContentType="application/vnd.ms-office.chartstyle+xml"/>
  <Override PartName="/xl/charts/colors3.xml" ContentType="application/vnd.ms-office.chartcolorstyle+xml"/>
  <Override PartName="/xl/drawings/drawing5.xml" ContentType="application/vnd.openxmlformats-officedocument.drawingml.chartshapes+xml"/>
  <Override PartName="/xl/charts/chart3.xml" ContentType="application/vnd.openxmlformats-officedocument.drawingml.chart+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codeName="{DC747B9D-DBBB-FA85-71B4-595EBAB97821}"/>
  <workbookPr codeName="ThisWorkbook"/>
  <mc:AlternateContent xmlns:mc="http://schemas.openxmlformats.org/markup-compatibility/2006">
    <mc:Choice Requires="x15">
      <x15ac:absPath xmlns:x15ac="http://schemas.microsoft.com/office/spreadsheetml/2010/11/ac" url="D:\1 - AL\1 - Excel\2 - Forums\12 - Classeur Posts\"/>
    </mc:Choice>
  </mc:AlternateContent>
  <xr:revisionPtr revIDLastSave="0" documentId="8_{02236174-7AF2-4A0F-B957-077044C975FD}" xr6:coauthVersionLast="47" xr6:coauthVersionMax="47" xr10:uidLastSave="{00000000-0000-0000-0000-000000000000}"/>
  <bookViews>
    <workbookView xWindow="-110" yWindow="-110" windowWidth="38620" windowHeight="21820" activeTab="5" xr2:uid="{15697AEB-D44D-3B4F-B2A9-F0C71CCD4DAB}"/>
  </bookViews>
  <sheets>
    <sheet name="Formulaire" sheetId="1" r:id="rId1"/>
    <sheet name="Données brutes" sheetId="7" r:id="rId2"/>
    <sheet name="Variabilité statistique" sheetId="8" r:id="rId3"/>
    <sheet name="Données typo" sheetId="10" r:id="rId4"/>
    <sheet name="Calculs de prélèvement" sheetId="3" r:id="rId5"/>
    <sheet name="Trajectoires" sheetId="5" r:id="rId6"/>
    <sheet name="Liste" sheetId="6" r:id="rId7"/>
  </sheets>
  <definedNames>
    <definedName name="_xlnm._FilterDatabase" localSheetId="5" hidden="1">Trajectoires!$A$3:$Q$27</definedName>
    <definedName name="_xlchart.v1.0" hidden="1">'Variabilité statistique'!$A$27</definedName>
    <definedName name="_xlchart.v1.1" hidden="1">'Variabilité statistique'!$B$28:$B$29</definedName>
    <definedName name="_xlchart.v1.2" hidden="1">'Variabilité statistique'!$B$3</definedName>
    <definedName name="_xlchart.v1.3" hidden="1">'Variabilité statistique'!$B$4:$B$22</definedName>
    <definedName name="_xleta.AND" hidden="1" xlm="1">#NAME?</definedName>
    <definedName name="_xleta.AVERAGE" hidden="1" xlm="1">#NAME?</definedName>
    <definedName name="_xleta.IF" hidden="1" xlm="1">#NAME?</definedName>
    <definedName name="_xleta.INDEX" hidden="1" xlm="1">#NAME?</definedName>
    <definedName name="_xleta.LEFT" hidden="1" xlm="1">#NAME?</definedName>
    <definedName name="_xleta.OFFSET" hidden="1" xlm="1">#NAME?</definedName>
    <definedName name="_xleta.ROWS" hidden="1" xlm="1">#NAME?</definedName>
    <definedName name="_xleta.SUM" hidden="1" xlm="1">#NAME?</definedName>
    <definedName name="_xleta.SUMIF" hidden="1" xlm="1">#NAME?</definedName>
    <definedName name="Code_couleur">Trajectoires!$D$32</definedName>
    <definedName name="Couleur">Trajectoires!$D$302</definedName>
    <definedName name="Essence" localSheetId="1">TEssences[[#All],[Essence]]</definedName>
    <definedName name="Essence">TEssences[[#All],[Essence]]</definedName>
  </definedNames>
  <calcPr calcId="191029"/>
  <pivotCaches>
    <pivotCache cacheId="0" r:id="rId8"/>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25" i="8" l="1"/>
  <c r="D24" i="5" s="1"/>
  <c r="B14" i="5"/>
  <c r="B15" i="5"/>
  <c r="B16" i="5"/>
  <c r="B17" i="5"/>
  <c r="B18" i="5"/>
  <c r="B19" i="5"/>
  <c r="B20" i="5"/>
  <c r="B21" i="5"/>
  <c r="B22" i="5"/>
  <c r="B23" i="5"/>
  <c r="A13" i="5"/>
  <c r="B13" i="5" s="1"/>
  <c r="A12" i="5"/>
  <c r="B12" i="5" s="1"/>
  <c r="A11" i="5"/>
  <c r="B11" i="5" s="1"/>
  <c r="A10" i="5"/>
  <c r="B10" i="5" s="1"/>
  <c r="A9" i="5"/>
  <c r="B9" i="5" s="1"/>
  <c r="A8" i="5"/>
  <c r="B8" i="5" s="1"/>
  <c r="A7" i="5"/>
  <c r="B7" i="5" s="1"/>
  <c r="A6" i="5"/>
  <c r="B6" i="5" s="1"/>
  <c r="A5" i="5"/>
  <c r="B5" i="5" s="1"/>
  <c r="A4" i="5"/>
  <c r="A32" i="5" s="1"/>
  <c r="A11" i="10"/>
  <c r="A10" i="10"/>
  <c r="A9" i="10"/>
  <c r="A8" i="10"/>
  <c r="A7" i="10"/>
  <c r="A6" i="10"/>
  <c r="A5" i="10"/>
  <c r="A4" i="10"/>
  <c r="A3" i="10"/>
  <c r="A2" i="10"/>
  <c r="C2" i="8"/>
  <c r="L2" i="8"/>
  <c r="K2" i="8"/>
  <c r="J2" i="8"/>
  <c r="I2" i="8"/>
  <c r="H2" i="8"/>
  <c r="G2" i="8"/>
  <c r="F2" i="8"/>
  <c r="E2" i="8"/>
  <c r="D2" i="8"/>
  <c r="B25" i="8"/>
  <c r="H13" i="5"/>
  <c r="E13" i="5"/>
  <c r="F13" i="5"/>
  <c r="G13" i="5"/>
  <c r="D13" i="5"/>
  <c r="H12" i="5"/>
  <c r="E12" i="5"/>
  <c r="F12" i="5"/>
  <c r="G12" i="5"/>
  <c r="D12" i="5"/>
  <c r="H11" i="5"/>
  <c r="E11" i="5"/>
  <c r="F11" i="5"/>
  <c r="G11" i="5"/>
  <c r="D11" i="5"/>
  <c r="H10" i="5"/>
  <c r="E10" i="5"/>
  <c r="F10" i="5"/>
  <c r="G10" i="5"/>
  <c r="D10" i="5"/>
  <c r="H9" i="5"/>
  <c r="E9" i="5"/>
  <c r="F9" i="5"/>
  <c r="G9" i="5"/>
  <c r="D9" i="5"/>
  <c r="H8" i="5"/>
  <c r="E8" i="5"/>
  <c r="F8" i="5"/>
  <c r="G8" i="5"/>
  <c r="D8" i="5"/>
  <c r="H7" i="5"/>
  <c r="E7" i="5"/>
  <c r="F7" i="5"/>
  <c r="G7" i="5"/>
  <c r="D7" i="5"/>
  <c r="H6" i="5"/>
  <c r="E6" i="5"/>
  <c r="F6" i="5"/>
  <c r="G6" i="5"/>
  <c r="D6" i="5"/>
  <c r="H5" i="5"/>
  <c r="E5" i="5"/>
  <c r="F5" i="5"/>
  <c r="G5" i="5"/>
  <c r="D5" i="5"/>
  <c r="H4" i="5"/>
  <c r="G4" i="5"/>
  <c r="F4" i="5"/>
  <c r="E4" i="5"/>
  <c r="D4" i="5"/>
  <c r="E2" i="10"/>
  <c r="G2" i="10"/>
  <c r="I2" i="10"/>
  <c r="E3" i="10"/>
  <c r="G3" i="10"/>
  <c r="I3" i="10"/>
  <c r="E4" i="10"/>
  <c r="G4" i="10"/>
  <c r="I4" i="10"/>
  <c r="E5" i="10"/>
  <c r="G5" i="10"/>
  <c r="I5" i="10"/>
  <c r="E6" i="10"/>
  <c r="G6" i="10"/>
  <c r="I6" i="10"/>
  <c r="E7" i="10"/>
  <c r="G7" i="10"/>
  <c r="I7" i="10"/>
  <c r="E8" i="10"/>
  <c r="G8" i="10"/>
  <c r="I8" i="10"/>
  <c r="E9" i="10"/>
  <c r="G9" i="10"/>
  <c r="I9" i="10"/>
  <c r="E10" i="10"/>
  <c r="G10" i="10"/>
  <c r="I10" i="10"/>
  <c r="E11" i="10"/>
  <c r="G11" i="10"/>
  <c r="I11" i="10"/>
  <c r="C11" i="10"/>
  <c r="C10" i="10"/>
  <c r="C9" i="10"/>
  <c r="C8" i="10"/>
  <c r="C7" i="10"/>
  <c r="C6" i="10"/>
  <c r="C5" i="10"/>
  <c r="C4" i="10"/>
  <c r="C3" i="10"/>
  <c r="B11" i="10"/>
  <c r="B10" i="10"/>
  <c r="B9" i="10"/>
  <c r="B8" i="10"/>
  <c r="B7" i="10"/>
  <c r="B6" i="10"/>
  <c r="B5" i="10"/>
  <c r="B4" i="10"/>
  <c r="B3" i="10"/>
  <c r="C2" i="10"/>
  <c r="B2" i="10"/>
  <c r="X37" i="8"/>
  <c r="W37" i="8"/>
  <c r="X36" i="8"/>
  <c r="W36" i="8"/>
  <c r="X35" i="8"/>
  <c r="W35" i="8"/>
  <c r="X34" i="8"/>
  <c r="W34" i="8"/>
  <c r="X30" i="8"/>
  <c r="W30" i="8"/>
  <c r="X27" i="8"/>
  <c r="W27" i="8"/>
  <c r="X26" i="8"/>
  <c r="W26" i="8"/>
  <c r="X25" i="8"/>
  <c r="W25" i="8"/>
  <c r="V37" i="8"/>
  <c r="U37" i="8"/>
  <c r="V36" i="8"/>
  <c r="U36" i="8"/>
  <c r="V35" i="8"/>
  <c r="U35" i="8"/>
  <c r="V34" i="8"/>
  <c r="U34" i="8"/>
  <c r="V30" i="8"/>
  <c r="U30" i="8"/>
  <c r="V27" i="8"/>
  <c r="U27" i="8"/>
  <c r="V26" i="8"/>
  <c r="U26" i="8"/>
  <c r="V25" i="8"/>
  <c r="T37" i="8"/>
  <c r="T36" i="8"/>
  <c r="T35" i="8"/>
  <c r="T34" i="8"/>
  <c r="T30" i="8"/>
  <c r="T27" i="8"/>
  <c r="T32" i="8" s="1"/>
  <c r="T26" i="8"/>
  <c r="T25" i="8"/>
  <c r="D25" i="5" s="1"/>
  <c r="S37" i="8"/>
  <c r="S36" i="8"/>
  <c r="S35" i="8"/>
  <c r="S34" i="8"/>
  <c r="S30" i="8"/>
  <c r="S27" i="8"/>
  <c r="S32" i="8" s="1"/>
  <c r="S26" i="8"/>
  <c r="S25" i="8"/>
  <c r="R37" i="8"/>
  <c r="R36" i="8"/>
  <c r="R35" i="8"/>
  <c r="R34" i="8"/>
  <c r="R30" i="8"/>
  <c r="R27" i="8"/>
  <c r="R32" i="8" s="1"/>
  <c r="R26" i="8"/>
  <c r="R25" i="8"/>
  <c r="D26" i="5" s="1"/>
  <c r="Q27" i="8"/>
  <c r="D2" i="10" l="1"/>
  <c r="B4" i="5"/>
  <c r="H7" i="10"/>
  <c r="D9" i="10"/>
  <c r="G12" i="10"/>
  <c r="H11" i="10"/>
  <c r="H3" i="10"/>
  <c r="E12" i="10"/>
  <c r="J9" i="10"/>
  <c r="J11" i="10"/>
  <c r="H6" i="10"/>
  <c r="J3" i="10"/>
  <c r="F11" i="10"/>
  <c r="D7" i="10"/>
  <c r="J10" i="10"/>
  <c r="J8" i="10"/>
  <c r="J5" i="10"/>
  <c r="F3" i="10"/>
  <c r="J4" i="10"/>
  <c r="J6" i="10"/>
  <c r="D5" i="10"/>
  <c r="H8" i="10"/>
  <c r="J7" i="10"/>
  <c r="H5" i="10"/>
  <c r="H10" i="10"/>
  <c r="F5" i="10"/>
  <c r="H4" i="10"/>
  <c r="F4" i="10"/>
  <c r="F6" i="10"/>
  <c r="H9" i="10"/>
  <c r="D10" i="10"/>
  <c r="F7" i="10"/>
  <c r="F8" i="10"/>
  <c r="D8" i="10"/>
  <c r="F10" i="10"/>
  <c r="J2" i="10"/>
  <c r="F9" i="10"/>
  <c r="D3" i="10"/>
  <c r="D11" i="10"/>
  <c r="D4" i="10"/>
  <c r="D6" i="10"/>
  <c r="H2" i="10"/>
  <c r="F2" i="10"/>
  <c r="U33" i="8"/>
  <c r="X33" i="8"/>
  <c r="W31" i="8"/>
  <c r="X29" i="8"/>
  <c r="W29" i="8"/>
  <c r="V33" i="8"/>
  <c r="X28" i="8"/>
  <c r="X32" i="8"/>
  <c r="X31" i="8"/>
  <c r="W28" i="8"/>
  <c r="W32" i="8"/>
  <c r="U29" i="8"/>
  <c r="W33" i="8"/>
  <c r="V29" i="8"/>
  <c r="U31" i="8"/>
  <c r="V28" i="8"/>
  <c r="V32" i="8"/>
  <c r="U28" i="8"/>
  <c r="U32" i="8"/>
  <c r="T29" i="8"/>
  <c r="V31" i="8"/>
  <c r="T31" i="8"/>
  <c r="T28" i="8"/>
  <c r="T33" i="8"/>
  <c r="R28" i="8"/>
  <c r="S29" i="8"/>
  <c r="S31" i="8"/>
  <c r="R31" i="8"/>
  <c r="S28" i="8"/>
  <c r="S33" i="8"/>
  <c r="R29" i="8"/>
  <c r="R33" i="8"/>
  <c r="Q37" i="8"/>
  <c r="Q36" i="8"/>
  <c r="Q35" i="8"/>
  <c r="Q34" i="8"/>
  <c r="Q30" i="8"/>
  <c r="Q26" i="8"/>
  <c r="Q25" i="8"/>
  <c r="Q33" i="8" l="1"/>
  <c r="G34" i="8" l="1"/>
  <c r="F35" i="8"/>
  <c r="G25" i="8"/>
  <c r="F25" i="8"/>
  <c r="E25" i="8"/>
  <c r="D25" i="8"/>
  <c r="H25" i="8"/>
  <c r="I25" i="8"/>
  <c r="J25" i="8"/>
  <c r="K25" i="8"/>
  <c r="L25" i="8"/>
  <c r="M25" i="8"/>
  <c r="N25" i="8"/>
  <c r="O25" i="8"/>
  <c r="P25" i="8"/>
  <c r="D26" i="8"/>
  <c r="E26" i="8"/>
  <c r="F26" i="8"/>
  <c r="G26" i="8"/>
  <c r="H26" i="8"/>
  <c r="I26" i="8"/>
  <c r="J26" i="8"/>
  <c r="K26" i="8"/>
  <c r="L26" i="8"/>
  <c r="M26" i="8"/>
  <c r="N26" i="8"/>
  <c r="O26" i="8"/>
  <c r="P26" i="8"/>
  <c r="D27" i="8"/>
  <c r="D32" i="8" s="1"/>
  <c r="E27" i="8"/>
  <c r="F27" i="8"/>
  <c r="G27" i="8"/>
  <c r="G32" i="8" s="1"/>
  <c r="H27" i="8"/>
  <c r="I27" i="8"/>
  <c r="I32" i="8" s="1"/>
  <c r="J27" i="8"/>
  <c r="J32" i="8" s="1"/>
  <c r="K27" i="8"/>
  <c r="L27" i="8"/>
  <c r="M27" i="8"/>
  <c r="N27" i="8"/>
  <c r="O27" i="8"/>
  <c r="O32" i="8" s="1"/>
  <c r="P27" i="8"/>
  <c r="D30" i="8"/>
  <c r="E30" i="8"/>
  <c r="F30" i="8"/>
  <c r="G30" i="8"/>
  <c r="H30" i="8"/>
  <c r="I30" i="8"/>
  <c r="J30" i="8"/>
  <c r="K30" i="8"/>
  <c r="L30" i="8"/>
  <c r="M30" i="8"/>
  <c r="N30" i="8"/>
  <c r="O30" i="8"/>
  <c r="P30" i="8"/>
  <c r="D34" i="8"/>
  <c r="E34" i="8"/>
  <c r="F34" i="8"/>
  <c r="H34" i="8"/>
  <c r="I34" i="8"/>
  <c r="J34" i="8"/>
  <c r="K34" i="8"/>
  <c r="L34" i="8"/>
  <c r="M34" i="8"/>
  <c r="N34" i="8"/>
  <c r="O34" i="8"/>
  <c r="P34" i="8"/>
  <c r="D35" i="8"/>
  <c r="E35" i="8"/>
  <c r="G35" i="8"/>
  <c r="H35" i="8"/>
  <c r="I35" i="8"/>
  <c r="J35" i="8"/>
  <c r="K35" i="8"/>
  <c r="L35" i="8"/>
  <c r="M35" i="8"/>
  <c r="N35" i="8"/>
  <c r="O35" i="8"/>
  <c r="P35" i="8"/>
  <c r="D36" i="8"/>
  <c r="E36" i="8"/>
  <c r="F36" i="8"/>
  <c r="G36" i="8"/>
  <c r="H36" i="8"/>
  <c r="I36" i="8"/>
  <c r="J36" i="8"/>
  <c r="K36" i="8"/>
  <c r="L36" i="8"/>
  <c r="M36" i="8"/>
  <c r="N36" i="8"/>
  <c r="O36" i="8"/>
  <c r="P36" i="8"/>
  <c r="D37" i="8"/>
  <c r="E37" i="8"/>
  <c r="F37" i="8"/>
  <c r="G37" i="8"/>
  <c r="H37" i="8"/>
  <c r="I37" i="8"/>
  <c r="J37" i="8"/>
  <c r="K37" i="8"/>
  <c r="L37" i="8"/>
  <c r="M37" i="8"/>
  <c r="N37" i="8"/>
  <c r="O37" i="8"/>
  <c r="P37" i="8"/>
  <c r="C37" i="8"/>
  <c r="C36" i="8"/>
  <c r="C35" i="8"/>
  <c r="C34" i="8"/>
  <c r="C30" i="8"/>
  <c r="C27" i="8"/>
  <c r="C26" i="8"/>
  <c r="C25" i="8"/>
  <c r="B37" i="8"/>
  <c r="B36" i="8"/>
  <c r="B35" i="8"/>
  <c r="B34" i="8"/>
  <c r="B30" i="8"/>
  <c r="B27" i="8"/>
  <c r="B32" i="8" s="1"/>
  <c r="B26" i="8"/>
  <c r="F108" i="5"/>
  <c r="F104" i="5"/>
  <c r="F100" i="5"/>
  <c r="F96" i="5"/>
  <c r="F92" i="5"/>
  <c r="F88" i="5"/>
  <c r="F84" i="5"/>
  <c r="F80" i="5"/>
  <c r="F76" i="5"/>
  <c r="F72" i="5"/>
  <c r="A36" i="5"/>
  <c r="B36" i="5" s="1"/>
  <c r="D33" i="8" l="1"/>
  <c r="L31" i="8"/>
  <c r="J33" i="8"/>
  <c r="M28" i="8"/>
  <c r="K33" i="8"/>
  <c r="C33" i="8"/>
  <c r="K32" i="8"/>
  <c r="F31" i="8"/>
  <c r="E28" i="8"/>
  <c r="L33" i="8"/>
  <c r="N31" i="8"/>
  <c r="F33" i="8"/>
  <c r="D29" i="8"/>
  <c r="F32" i="8"/>
  <c r="L29" i="8"/>
  <c r="L28" i="8"/>
  <c r="D31" i="8"/>
  <c r="D28" i="8"/>
  <c r="K31" i="8"/>
  <c r="P29" i="8"/>
  <c r="H29" i="8"/>
  <c r="E32" i="8"/>
  <c r="J29" i="8"/>
  <c r="G28" i="8"/>
  <c r="E29" i="8"/>
  <c r="N29" i="8"/>
  <c r="N32" i="8"/>
  <c r="O28" i="8"/>
  <c r="M32" i="8"/>
  <c r="I33" i="8"/>
  <c r="K29" i="8"/>
  <c r="P31" i="8"/>
  <c r="H31" i="8"/>
  <c r="F29" i="8"/>
  <c r="O31" i="8"/>
  <c r="G31" i="8"/>
  <c r="I29" i="8"/>
  <c r="L32" i="8"/>
  <c r="K28" i="8"/>
  <c r="M29" i="8"/>
  <c r="J28" i="8"/>
  <c r="P32" i="8"/>
  <c r="H32" i="8"/>
  <c r="M31" i="8"/>
  <c r="E31" i="8"/>
  <c r="O29" i="8"/>
  <c r="G29" i="8"/>
  <c r="P33" i="8"/>
  <c r="H33" i="8"/>
  <c r="J31" i="8"/>
  <c r="I28" i="8"/>
  <c r="O33" i="8"/>
  <c r="G33" i="8"/>
  <c r="H28" i="8"/>
  <c r="N33" i="8"/>
  <c r="I31" i="8"/>
  <c r="P28" i="8"/>
  <c r="M33" i="8"/>
  <c r="E33" i="8"/>
  <c r="N28" i="8"/>
  <c r="F28" i="8"/>
  <c r="D42" i="5"/>
  <c r="K7" i="3"/>
  <c r="M5" i="5"/>
  <c r="N5" i="5" s="1"/>
  <c r="M4" i="5"/>
  <c r="N4" i="5" s="1"/>
  <c r="B12" i="10" l="1"/>
  <c r="C12" i="10"/>
  <c r="I12" i="10"/>
  <c r="E27" i="5"/>
  <c r="O4" i="5"/>
  <c r="Q4" i="5"/>
  <c r="P4" i="5"/>
  <c r="P5" i="5"/>
  <c r="Q5" i="5"/>
  <c r="O5" i="5"/>
  <c r="K8" i="3"/>
  <c r="C8" i="3"/>
  <c r="C7" i="3"/>
  <c r="L7" i="3" s="1"/>
  <c r="L8" i="3" l="1"/>
  <c r="A108" i="5"/>
  <c r="B108" i="5" s="1"/>
  <c r="G108" i="5" s="1"/>
  <c r="A104" i="5"/>
  <c r="B104" i="5" s="1"/>
  <c r="G104" i="5" s="1"/>
  <c r="A100" i="5"/>
  <c r="B100" i="5" s="1"/>
  <c r="G100" i="5" s="1"/>
  <c r="A96" i="5"/>
  <c r="B96" i="5" s="1"/>
  <c r="G96" i="5" s="1"/>
  <c r="A92" i="5"/>
  <c r="B92" i="5" s="1"/>
  <c r="G92" i="5" s="1"/>
  <c r="A88" i="5"/>
  <c r="B88" i="5" s="1"/>
  <c r="G88" i="5" s="1"/>
  <c r="A84" i="5"/>
  <c r="B84" i="5" s="1"/>
  <c r="G84" i="5" s="1"/>
  <c r="A80" i="5"/>
  <c r="B80" i="5" s="1"/>
  <c r="G80" i="5" s="1"/>
  <c r="A76" i="5"/>
  <c r="B76" i="5" s="1"/>
  <c r="G76" i="5" s="1"/>
  <c r="A72" i="5"/>
  <c r="B72" i="5" s="1"/>
  <c r="G72" i="5" s="1"/>
  <c r="A68" i="5"/>
  <c r="B68" i="5" s="1"/>
  <c r="A64" i="5"/>
  <c r="B64" i="5" s="1"/>
  <c r="A60" i="5"/>
  <c r="B60" i="5" s="1"/>
  <c r="A56" i="5"/>
  <c r="B56" i="5" s="1"/>
  <c r="A52" i="5"/>
  <c r="B52" i="5" s="1"/>
  <c r="A48" i="5"/>
  <c r="B48" i="5" s="1"/>
  <c r="A44" i="5"/>
  <c r="B44" i="5" s="1"/>
  <c r="A40" i="5"/>
  <c r="B40" i="5" s="1"/>
  <c r="B32" i="5"/>
  <c r="E36" i="5" l="1"/>
  <c r="M6" i="5"/>
  <c r="M7" i="5"/>
  <c r="M8" i="5"/>
  <c r="M9" i="5"/>
  <c r="M10" i="5"/>
  <c r="M11" i="5"/>
  <c r="M12" i="5"/>
  <c r="M13" i="5"/>
  <c r="M14" i="5"/>
  <c r="M15" i="5"/>
  <c r="M16" i="5"/>
  <c r="M17" i="5"/>
  <c r="M18" i="5"/>
  <c r="M19" i="5"/>
  <c r="M20" i="5"/>
  <c r="M21" i="5"/>
  <c r="M22" i="5"/>
  <c r="M23" i="5"/>
  <c r="E32" i="5"/>
  <c r="L27" i="5"/>
  <c r="D69" i="5"/>
  <c r="D70" i="5"/>
  <c r="D71" i="5"/>
  <c r="D68" i="5"/>
  <c r="D65" i="5"/>
  <c r="D66" i="5"/>
  <c r="D67" i="5"/>
  <c r="D64" i="5"/>
  <c r="D61" i="5"/>
  <c r="D62" i="5"/>
  <c r="D63" i="5"/>
  <c r="D60" i="5"/>
  <c r="D57" i="5"/>
  <c r="D58" i="5"/>
  <c r="D59" i="5"/>
  <c r="D56" i="5"/>
  <c r="D53" i="5"/>
  <c r="D54" i="5"/>
  <c r="D55" i="5"/>
  <c r="D52" i="5"/>
  <c r="D49" i="5"/>
  <c r="D50" i="5"/>
  <c r="D51" i="5"/>
  <c r="D48" i="5"/>
  <c r="D45" i="5"/>
  <c r="D46" i="5"/>
  <c r="D47" i="5"/>
  <c r="D44" i="5"/>
  <c r="D41" i="5"/>
  <c r="D43" i="5"/>
  <c r="D40" i="5"/>
  <c r="D36" i="5"/>
  <c r="D37" i="5"/>
  <c r="D38" i="5"/>
  <c r="D39" i="5"/>
  <c r="D33" i="5"/>
  <c r="D34" i="5"/>
  <c r="D35" i="5"/>
  <c r="D32" i="5"/>
  <c r="F68" i="5" l="1"/>
  <c r="G68" i="5" s="1"/>
  <c r="F56" i="5"/>
  <c r="G56" i="5" s="1"/>
  <c r="F64" i="5"/>
  <c r="G64" i="5" s="1"/>
  <c r="F60" i="5"/>
  <c r="G60" i="5" s="1"/>
  <c r="F44" i="5"/>
  <c r="G44" i="5" s="1"/>
  <c r="F52" i="5"/>
  <c r="G52" i="5" s="1"/>
  <c r="F48" i="5"/>
  <c r="G48" i="5" s="1"/>
  <c r="F40" i="5"/>
  <c r="G40" i="5" s="1"/>
  <c r="F36" i="5"/>
  <c r="G36" i="5" s="1"/>
  <c r="F32" i="5"/>
  <c r="G32" i="5" s="1"/>
  <c r="P19" i="5"/>
  <c r="Q19" i="5"/>
  <c r="E95" i="5" s="1"/>
  <c r="N19" i="5"/>
  <c r="E92" i="5" s="1"/>
  <c r="O19" i="5"/>
  <c r="E93" i="5" s="1"/>
  <c r="N11" i="5"/>
  <c r="E60" i="5" s="1"/>
  <c r="P11" i="5"/>
  <c r="E62" i="5" s="1"/>
  <c r="O11" i="5"/>
  <c r="E61" i="5" s="1"/>
  <c r="Q11" i="5"/>
  <c r="E63" i="5" s="1"/>
  <c r="Q12" i="5"/>
  <c r="E67" i="5" s="1"/>
  <c r="O12" i="5"/>
  <c r="E65" i="5" s="1"/>
  <c r="P12" i="5"/>
  <c r="E66" i="5" s="1"/>
  <c r="N12" i="5"/>
  <c r="E64" i="5" s="1"/>
  <c r="Q18" i="5"/>
  <c r="E91" i="5" s="1"/>
  <c r="N18" i="5"/>
  <c r="E88" i="5" s="1"/>
  <c r="P18" i="5"/>
  <c r="E90" i="5" s="1"/>
  <c r="O18" i="5"/>
  <c r="E89" i="5" s="1"/>
  <c r="N17" i="5"/>
  <c r="E84" i="5" s="1"/>
  <c r="O17" i="5"/>
  <c r="E85" i="5" s="1"/>
  <c r="P17" i="5"/>
  <c r="E86" i="5" s="1"/>
  <c r="Q17" i="5"/>
  <c r="E87" i="5" s="1"/>
  <c r="Q8" i="5"/>
  <c r="E51" i="5" s="1"/>
  <c r="N8" i="5"/>
  <c r="E48" i="5" s="1"/>
  <c r="P8" i="5"/>
  <c r="E50" i="5" s="1"/>
  <c r="O8" i="5"/>
  <c r="E49" i="5" s="1"/>
  <c r="Q23" i="5"/>
  <c r="E111" i="5" s="1"/>
  <c r="N23" i="5"/>
  <c r="E108" i="5" s="1"/>
  <c r="P23" i="5"/>
  <c r="E110" i="5" s="1"/>
  <c r="O23" i="5"/>
  <c r="E109" i="5" s="1"/>
  <c r="N15" i="5"/>
  <c r="E76" i="5" s="1"/>
  <c r="P15" i="5"/>
  <c r="E78" i="5" s="1"/>
  <c r="O15" i="5"/>
  <c r="E77" i="5" s="1"/>
  <c r="Q15" i="5"/>
  <c r="E79" i="5" s="1"/>
  <c r="N7" i="5"/>
  <c r="E44" i="5" s="1"/>
  <c r="P7" i="5"/>
  <c r="E46" i="5" s="1"/>
  <c r="O7" i="5"/>
  <c r="E45" i="5" s="1"/>
  <c r="Q7" i="5"/>
  <c r="E47" i="5" s="1"/>
  <c r="Q20" i="5"/>
  <c r="E99" i="5" s="1"/>
  <c r="N20" i="5"/>
  <c r="E96" i="5" s="1"/>
  <c r="P20" i="5"/>
  <c r="E98" i="5" s="1"/>
  <c r="O20" i="5"/>
  <c r="E97" i="5" s="1"/>
  <c r="Q10" i="5"/>
  <c r="E59" i="5" s="1"/>
  <c r="N10" i="5"/>
  <c r="E56" i="5" s="1"/>
  <c r="P10" i="5"/>
  <c r="E58" i="5" s="1"/>
  <c r="O10" i="5"/>
  <c r="E57" i="5" s="1"/>
  <c r="Q16" i="5"/>
  <c r="E83" i="5" s="1"/>
  <c r="O16" i="5"/>
  <c r="E81" i="5" s="1"/>
  <c r="N16" i="5"/>
  <c r="E80" i="5" s="1"/>
  <c r="P16" i="5"/>
  <c r="E82" i="5" s="1"/>
  <c r="Q22" i="5"/>
  <c r="E107" i="5" s="1"/>
  <c r="P22" i="5"/>
  <c r="E106" i="5" s="1"/>
  <c r="N22" i="5"/>
  <c r="E104" i="5" s="1"/>
  <c r="O22" i="5"/>
  <c r="E105" i="5" s="1"/>
  <c r="Q14" i="5"/>
  <c r="E75" i="5" s="1"/>
  <c r="N14" i="5"/>
  <c r="E72" i="5" s="1"/>
  <c r="P14" i="5"/>
  <c r="E74" i="5" s="1"/>
  <c r="O14" i="5"/>
  <c r="E73" i="5" s="1"/>
  <c r="Q6" i="5"/>
  <c r="E43" i="5" s="1"/>
  <c r="N6" i="5"/>
  <c r="E40" i="5" s="1"/>
  <c r="O6" i="5"/>
  <c r="E41" i="5" s="1"/>
  <c r="P6" i="5"/>
  <c r="E42" i="5" s="1"/>
  <c r="P9" i="5"/>
  <c r="E54" i="5" s="1"/>
  <c r="N9" i="5"/>
  <c r="E52" i="5" s="1"/>
  <c r="O9" i="5"/>
  <c r="E53" i="5" s="1"/>
  <c r="Q9" i="5"/>
  <c r="E55" i="5" s="1"/>
  <c r="P21" i="5"/>
  <c r="E102" i="5" s="1"/>
  <c r="N21" i="5"/>
  <c r="E100" i="5" s="1"/>
  <c r="Q21" i="5"/>
  <c r="E103" i="5" s="1"/>
  <c r="O21" i="5"/>
  <c r="E101" i="5" s="1"/>
  <c r="N13" i="5"/>
  <c r="E68" i="5" s="1"/>
  <c r="O13" i="5"/>
  <c r="E69" i="5" s="1"/>
  <c r="P13" i="5"/>
  <c r="E70" i="5" s="1"/>
  <c r="Q13" i="5"/>
  <c r="E71" i="5" s="1"/>
  <c r="F27" i="5"/>
  <c r="G27" i="5"/>
  <c r="D27" i="5"/>
  <c r="H27" i="5"/>
  <c r="E33" i="5"/>
  <c r="E34" i="5"/>
  <c r="E94" i="5"/>
  <c r="E38" i="5"/>
  <c r="E39" i="5"/>
  <c r="E37" i="5"/>
  <c r="E35" i="5"/>
  <c r="H7" i="3"/>
  <c r="H36" i="5" l="1"/>
  <c r="I36" i="5" s="1"/>
  <c r="H68" i="5"/>
  <c r="I68" i="5" s="1"/>
  <c r="H60" i="5"/>
  <c r="I60" i="5" s="1"/>
  <c r="H76" i="5"/>
  <c r="I76" i="5" s="1"/>
  <c r="H104" i="5"/>
  <c r="I104" i="5" s="1"/>
  <c r="H108" i="5"/>
  <c r="I108" i="5" s="1"/>
  <c r="H64" i="5"/>
  <c r="I64" i="5" s="1"/>
  <c r="H100" i="5"/>
  <c r="I100" i="5" s="1"/>
  <c r="H92" i="5"/>
  <c r="I92" i="5" s="1"/>
  <c r="H56" i="5"/>
  <c r="I56" i="5" s="1"/>
  <c r="H84" i="5"/>
  <c r="I84" i="5" s="1"/>
  <c r="H80" i="5"/>
  <c r="I80" i="5" s="1"/>
  <c r="H40" i="5"/>
  <c r="I40" i="5" s="1"/>
  <c r="H44" i="5"/>
  <c r="I44" i="5" s="1"/>
  <c r="H52" i="5"/>
  <c r="I52" i="5" s="1"/>
  <c r="H72" i="5"/>
  <c r="I72" i="5" s="1"/>
  <c r="H96" i="5"/>
  <c r="I96" i="5" s="1"/>
  <c r="H48" i="5"/>
  <c r="I48" i="5" s="1"/>
  <c r="H88" i="5"/>
  <c r="I88" i="5" s="1"/>
  <c r="H32" i="5"/>
  <c r="I32" i="5" s="1"/>
  <c r="N27" i="5"/>
  <c r="I4" i="5"/>
  <c r="C28" i="8"/>
  <c r="C29" i="8"/>
  <c r="I8" i="5"/>
  <c r="Q28" i="8"/>
  <c r="Q29" i="8"/>
  <c r="I12" i="5"/>
  <c r="B29" i="8"/>
  <c r="B28" i="8"/>
  <c r="I5" i="5"/>
  <c r="I13" i="5"/>
  <c r="B31" i="8"/>
  <c r="I11" i="5"/>
  <c r="I6" i="5"/>
  <c r="I7" i="5"/>
  <c r="D4" i="3"/>
  <c r="F17" i="3" s="1"/>
  <c r="I9" i="5"/>
  <c r="C31" i="8"/>
  <c r="B33" i="8"/>
  <c r="D7" i="3"/>
  <c r="D8" i="3"/>
  <c r="I10" i="5"/>
  <c r="D9" i="3"/>
  <c r="P27" i="5"/>
  <c r="Q27" i="5"/>
  <c r="O27" i="5"/>
  <c r="C32" i="8"/>
  <c r="Q31" i="8"/>
  <c r="Q32" i="8"/>
  <c r="F7" i="3" l="1"/>
  <c r="J7" i="3" s="1"/>
  <c r="I27" i="5"/>
  <c r="H8" i="3"/>
  <c r="H9" i="3"/>
  <c r="M7" i="3" l="1"/>
  <c r="E18" i="1" a="1"/>
  <c r="E18" i="1" s="1"/>
  <c r="T18" i="1"/>
  <c r="R18" i="1"/>
  <c r="O18" i="1"/>
  <c r="M18" i="1"/>
  <c r="K18" i="1"/>
  <c r="I18" i="1"/>
  <c r="G18" i="1"/>
  <c r="D9" i="1" l="1"/>
  <c r="D10" i="1"/>
  <c r="D11" i="1"/>
  <c r="D12" i="1"/>
  <c r="D13" i="1"/>
  <c r="D14" i="1"/>
  <c r="D15" i="1"/>
  <c r="D16" i="1"/>
  <c r="D17" i="1"/>
  <c r="D8" i="1"/>
  <c r="D18" i="1" l="1"/>
  <c r="G17" i="3" l="1"/>
  <c r="H17" i="3"/>
  <c r="I17" i="3"/>
  <c r="J17" i="3"/>
  <c r="K17" i="3"/>
  <c r="F9" i="3"/>
  <c r="J9" i="3" s="1"/>
  <c r="F8" i="3"/>
  <c r="J8" i="3" s="1"/>
  <c r="J10" i="3" l="1"/>
  <c r="F18" i="3" s="1"/>
  <c r="M8" i="3" l="1"/>
  <c r="M10" i="3" s="1"/>
  <c r="G18" i="3"/>
  <c r="J18" i="3"/>
  <c r="H18" i="3"/>
  <c r="K18" i="3"/>
  <c r="I18" i="3"/>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<sst xmlns="http://schemas.openxmlformats.org/spreadsheetml/2006/main" count="579" uniqueCount="385">
  <si>
    <t>G</t>
  </si>
  <si>
    <t>PB</t>
  </si>
  <si>
    <t>BM</t>
  </si>
  <si>
    <t>GB</t>
  </si>
  <si>
    <t>TGB</t>
  </si>
  <si>
    <t>Surface terrière</t>
  </si>
  <si>
    <t>Avenir</t>
  </si>
  <si>
    <t xml:space="preserve">Perches </t>
  </si>
  <si>
    <t>Biodiversité</t>
  </si>
  <si>
    <t>A. bios</t>
  </si>
  <si>
    <t>A. morts</t>
  </si>
  <si>
    <t>Essences</t>
  </si>
  <si>
    <t>TOTAL</t>
  </si>
  <si>
    <t>Surface régénérée (surface occupée par la régé)</t>
  </si>
  <si>
    <t xml:space="preserve"> </t>
  </si>
  <si>
    <t>MOYENNE</t>
  </si>
  <si>
    <t>MEDIANE</t>
  </si>
  <si>
    <t>ECART-TYPE</t>
  </si>
  <si>
    <t>ECART MOYEN</t>
  </si>
  <si>
    <t>COEFFICIENT VARIATION</t>
  </si>
  <si>
    <t>INTERVALLE CONFIANCE</t>
  </si>
  <si>
    <t>ERREUR RELATIVE</t>
  </si>
  <si>
    <t>VALEUR MAXIMALE</t>
  </si>
  <si>
    <t>VALEUR MINIMALE</t>
  </si>
  <si>
    <t>75ème centile</t>
  </si>
  <si>
    <t>25ème centile</t>
  </si>
  <si>
    <t>Coefficient G</t>
  </si>
  <si>
    <t>CHENE</t>
  </si>
  <si>
    <t>CHENE PEDONCULE</t>
  </si>
  <si>
    <t>CHENE SESSILE</t>
  </si>
  <si>
    <t>CHENE D'AMERIQUE</t>
  </si>
  <si>
    <t>CHENE DES MARAIS</t>
  </si>
  <si>
    <t>FRENE</t>
  </si>
  <si>
    <t>HETRE</t>
  </si>
  <si>
    <t>HETRE POURPRE</t>
  </si>
  <si>
    <t>ERABLE</t>
  </si>
  <si>
    <t>ER SYCOMORE</t>
  </si>
  <si>
    <t>ER PLANE</t>
  </si>
  <si>
    <t>ER CHAMPETRE</t>
  </si>
  <si>
    <t>CHARME</t>
  </si>
  <si>
    <t>BOULEAU</t>
  </si>
  <si>
    <t>BOULEAU VERRUQUEUX</t>
  </si>
  <si>
    <t>BOULEAU PUBESCENT</t>
  </si>
  <si>
    <t>AULNE</t>
  </si>
  <si>
    <t>AULNE GLUTINEUX</t>
  </si>
  <si>
    <t>AULNE INCANA</t>
  </si>
  <si>
    <t>AULNE CORDATA</t>
  </si>
  <si>
    <t>MERISIER</t>
  </si>
  <si>
    <t>TILLEUL</t>
  </si>
  <si>
    <t>TILLEUL A PETITES F</t>
  </si>
  <si>
    <t>TILLEUL A GRANDES F</t>
  </si>
  <si>
    <t>CARYERS</t>
  </si>
  <si>
    <t>SAULE</t>
  </si>
  <si>
    <t>SAULE BLANC</t>
  </si>
  <si>
    <t>ORME</t>
  </si>
  <si>
    <t>CHATAIGNIER</t>
  </si>
  <si>
    <t>MARRONNIER D'INDE</t>
  </si>
  <si>
    <t>NOYER COMMUN</t>
  </si>
  <si>
    <t>NOYER NOIR</t>
  </si>
  <si>
    <t>NOYER HYBRIDE</t>
  </si>
  <si>
    <t>JUGLANS VILMORINIANA</t>
  </si>
  <si>
    <t>TULIPIER</t>
  </si>
  <si>
    <t>ROBINIER</t>
  </si>
  <si>
    <t>COUDRIER</t>
  </si>
  <si>
    <t>SORBIER DES OIS.</t>
  </si>
  <si>
    <t>ALISIER</t>
  </si>
  <si>
    <t>AUBEPINE</t>
  </si>
  <si>
    <t>PEUPLIER</t>
  </si>
  <si>
    <t>PEUPLIER BLANC</t>
  </si>
  <si>
    <t>PEUPLIERS EURAMERIC</t>
  </si>
  <si>
    <t>PEUPLIER GRISARD</t>
  </si>
  <si>
    <t>PEUPLIERS INTERAMER</t>
  </si>
  <si>
    <t>PEUPLIER TREMBLE</t>
  </si>
  <si>
    <t>PEUPLIERS TRICHOCARP</t>
  </si>
  <si>
    <t>HOUX</t>
  </si>
  <si>
    <t>PRUNUS SPINOSA</t>
  </si>
  <si>
    <t>POIRIER SAUVAGE</t>
  </si>
  <si>
    <t>POMMIER SAUVAGE</t>
  </si>
  <si>
    <t>FEUILLUS DIVERS</t>
  </si>
  <si>
    <t>EPICEA</t>
  </si>
  <si>
    <t>SITKA</t>
  </si>
  <si>
    <t>OMORICA</t>
  </si>
  <si>
    <t>DOUGLAS</t>
  </si>
  <si>
    <t>SAPIN</t>
  </si>
  <si>
    <t>PECTINE</t>
  </si>
  <si>
    <t>GRANDIS</t>
  </si>
  <si>
    <t>PROCERA (NOBILIS)</t>
  </si>
  <si>
    <t>SAPIN DE NORDMANN</t>
  </si>
  <si>
    <t>ABIES VEITCHII</t>
  </si>
  <si>
    <t>HOMOLEPIS</t>
  </si>
  <si>
    <t>PIN</t>
  </si>
  <si>
    <t>PIN SYLVESTRE</t>
  </si>
  <si>
    <t>PIN NOIR</t>
  </si>
  <si>
    <t>PIN CORSE</t>
  </si>
  <si>
    <t>PIN AUTRICHE</t>
  </si>
  <si>
    <t>PIN DE KOEKELARE</t>
  </si>
  <si>
    <t>PIN WEYMOUTH</t>
  </si>
  <si>
    <t>MELEZE</t>
  </si>
  <si>
    <t>MELEZE D'EUROPE</t>
  </si>
  <si>
    <t>MELEZE HYBRIDE</t>
  </si>
  <si>
    <t>MELEZE DU JAPON</t>
  </si>
  <si>
    <t>THUYA GEANT</t>
  </si>
  <si>
    <t>TSUGA</t>
  </si>
  <si>
    <t>TSUGA HETEROPHYLLE</t>
  </si>
  <si>
    <t>TSUGA DU CANADA</t>
  </si>
  <si>
    <t>CYPRES</t>
  </si>
  <si>
    <t>IF</t>
  </si>
  <si>
    <t>GENEVRIER</t>
  </si>
  <si>
    <t>RESINEUX DIVERS</t>
  </si>
  <si>
    <t>CEDRE DE L'ATLAS</t>
  </si>
  <si>
    <t>Surface régénérée essences "fragiles" et diversité</t>
  </si>
  <si>
    <t>% régé</t>
  </si>
  <si>
    <t>Placette</t>
  </si>
  <si>
    <t>Essence</t>
  </si>
  <si>
    <t>Coefficient</t>
  </si>
  <si>
    <t>Surf. régé. div.</t>
  </si>
  <si>
    <t>Essence 1</t>
  </si>
  <si>
    <t>Essence 2</t>
  </si>
  <si>
    <t>Essence 3</t>
  </si>
  <si>
    <t>Essence 4</t>
  </si>
  <si>
    <t>Essence 5</t>
  </si>
  <si>
    <t>Essence 6</t>
  </si>
  <si>
    <t>Essence 7</t>
  </si>
  <si>
    <t>Essence 8</t>
  </si>
  <si>
    <t>Essence 9</t>
  </si>
  <si>
    <t>Essence 10</t>
  </si>
  <si>
    <t>PB 1</t>
  </si>
  <si>
    <t>BM 1</t>
  </si>
  <si>
    <t>GB 1</t>
  </si>
  <si>
    <t>TGB 1</t>
  </si>
  <si>
    <t>PB 2</t>
  </si>
  <si>
    <t>BM 2</t>
  </si>
  <si>
    <t>GB 2</t>
  </si>
  <si>
    <t>TGB 2</t>
  </si>
  <si>
    <t>PB 3</t>
  </si>
  <si>
    <t>BM 3</t>
  </si>
  <si>
    <t>GB 3</t>
  </si>
  <si>
    <t>TGB 3</t>
  </si>
  <si>
    <t>PB 4</t>
  </si>
  <si>
    <t>BM 4</t>
  </si>
  <si>
    <t>GB 4</t>
  </si>
  <si>
    <t>TGB 4</t>
  </si>
  <si>
    <t>PB 5</t>
  </si>
  <si>
    <t>BM 5</t>
  </si>
  <si>
    <t>GB 5</t>
  </si>
  <si>
    <t>TGB 5</t>
  </si>
  <si>
    <t>PB 6</t>
  </si>
  <si>
    <t>BM 6</t>
  </si>
  <si>
    <t>GB 6</t>
  </si>
  <si>
    <t>TGB 6</t>
  </si>
  <si>
    <t>PB 7</t>
  </si>
  <si>
    <t>BM 7</t>
  </si>
  <si>
    <t>GB 7</t>
  </si>
  <si>
    <t>TGB 7</t>
  </si>
  <si>
    <t>PB 8</t>
  </si>
  <si>
    <t>BM 8</t>
  </si>
  <si>
    <t>GB 8</t>
  </si>
  <si>
    <t>TGB 8</t>
  </si>
  <si>
    <t>PB 9</t>
  </si>
  <si>
    <t>BM 9</t>
  </si>
  <si>
    <t>GB 9</t>
  </si>
  <si>
    <t>TGB 9</t>
  </si>
  <si>
    <t>PB 10</t>
  </si>
  <si>
    <t>BM 10</t>
  </si>
  <si>
    <t>GB 10</t>
  </si>
  <si>
    <t>TGB 10</t>
  </si>
  <si>
    <t>FORMULAIRE ENCODAGE PLACETTES INVENTAIRE</t>
  </si>
  <si>
    <t>Placette n°</t>
  </si>
  <si>
    <t xml:space="preserve">Coef </t>
  </si>
  <si>
    <t>A. bios 1</t>
  </si>
  <si>
    <t>A. morts 1</t>
  </si>
  <si>
    <t>Perches A. 1</t>
  </si>
  <si>
    <t>PB A. 1</t>
  </si>
  <si>
    <t>A. bios 2</t>
  </si>
  <si>
    <t>A. morts 2</t>
  </si>
  <si>
    <t>Perches A. 2</t>
  </si>
  <si>
    <t>PB A. 2</t>
  </si>
  <si>
    <t>G 1</t>
  </si>
  <si>
    <t>G 2</t>
  </si>
  <si>
    <t>G 3</t>
  </si>
  <si>
    <t>A. bios 3</t>
  </si>
  <si>
    <t>A. morts 3</t>
  </si>
  <si>
    <t>Perches A. 3</t>
  </si>
  <si>
    <t>PB A. 3</t>
  </si>
  <si>
    <t>G 4</t>
  </si>
  <si>
    <t>A. bios 4</t>
  </si>
  <si>
    <t>A. morts 4</t>
  </si>
  <si>
    <t>Perches A. 4</t>
  </si>
  <si>
    <t>PB A. 4</t>
  </si>
  <si>
    <t>G 5</t>
  </si>
  <si>
    <t>A. bios 5</t>
  </si>
  <si>
    <t>A. morts 5</t>
  </si>
  <si>
    <t>Perches A. 5</t>
  </si>
  <si>
    <t>PB A. 5</t>
  </si>
  <si>
    <t>G 6</t>
  </si>
  <si>
    <t>A. bios 6</t>
  </si>
  <si>
    <t>A. morts 6</t>
  </si>
  <si>
    <t>Perches A. 6</t>
  </si>
  <si>
    <t>PB A. 6</t>
  </si>
  <si>
    <t>G 7</t>
  </si>
  <si>
    <t>A. bios 7</t>
  </si>
  <si>
    <t>A. morts 7</t>
  </si>
  <si>
    <t>Perches A. 7</t>
  </si>
  <si>
    <t>PB A. 7</t>
  </si>
  <si>
    <t>G 8</t>
  </si>
  <si>
    <t>A. bios 8</t>
  </si>
  <si>
    <t>A. morts 8</t>
  </si>
  <si>
    <t>Perches A. 8</t>
  </si>
  <si>
    <t>PB A. 8</t>
  </si>
  <si>
    <t>G 9</t>
  </si>
  <si>
    <t>A. bios 9</t>
  </si>
  <si>
    <t>A. morts 9</t>
  </si>
  <si>
    <t>Perches A. 9</t>
  </si>
  <si>
    <t>PB A. 9</t>
  </si>
  <si>
    <t>G 10</t>
  </si>
  <si>
    <t>A. bios 10</t>
  </si>
  <si>
    <t>A. morts 10</t>
  </si>
  <si>
    <t>Perches A. 10</t>
  </si>
  <si>
    <t>PB A. 10</t>
  </si>
  <si>
    <t>Surf. Régé.</t>
  </si>
  <si>
    <t>Acc</t>
  </si>
  <si>
    <t>Ci</t>
  </si>
  <si>
    <t>Cn</t>
  </si>
  <si>
    <t>n</t>
  </si>
  <si>
    <t>Autres</t>
  </si>
  <si>
    <t>G actuelle</t>
  </si>
  <si>
    <t>G visée</t>
  </si>
  <si>
    <t>Cat dom</t>
  </si>
  <si>
    <t>V/G</t>
  </si>
  <si>
    <t>ESTIMATION DU PRELEVEMENT ANNUEL NECESSAIRE</t>
  </si>
  <si>
    <t>CALCUL DE LA ROTATION IDEALE</t>
  </si>
  <si>
    <t>% de prélèvement</t>
  </si>
  <si>
    <t>Rotation en années</t>
  </si>
  <si>
    <t>En  m2</t>
  </si>
  <si>
    <t>Total</t>
  </si>
  <si>
    <t>Pa (m2)</t>
  </si>
  <si>
    <t>Pa (m3)</t>
  </si>
  <si>
    <t>Total général</t>
  </si>
  <si>
    <t>% initial</t>
  </si>
  <si>
    <t>% visé</t>
  </si>
  <si>
    <t>% G</t>
  </si>
  <si>
    <t>Moyenne actuelle</t>
  </si>
  <si>
    <t>Moyenne visée</t>
  </si>
  <si>
    <t>Tableau pour graphique</t>
  </si>
  <si>
    <t>Catégories</t>
  </si>
  <si>
    <t>Horizon ++</t>
  </si>
  <si>
    <t>La ligne centrale représente la médiane. Il existe autant de valeurs supérieures et inférieures</t>
  </si>
  <si>
    <t>La croix représente la moyenne</t>
  </si>
  <si>
    <t>50 % des valeurs se situent dans le rectangle</t>
  </si>
  <si>
    <t>Les deux extrémités supérieures et inférieures donnent les valeurs min et max</t>
  </si>
  <si>
    <t>Les bords du rectangle sont les quartiles. Le bord inférieur, le 1er quartile, est la "médiane" des données inférieures à la médiane. Autrement dit, un quart des observations ont des valeurs plus petites et trois quart ont des valeurs plus grandes que la donnée du Q1. Même chose pour le bord supérieur, le 3ème quartile, Q3.</t>
  </si>
  <si>
    <t>La box plot donne une idée de la répartition, de la dispersion des données autour de la médiane</t>
  </si>
  <si>
    <t>Les données en vert donnent l'écart type à la moyenne. 95% des données se situent entre les bornes supérieures et inférieures de cet écart type.</t>
  </si>
  <si>
    <t>Comment traduire les données de la boxplot:</t>
  </si>
  <si>
    <t>Borne Ecart type haute</t>
  </si>
  <si>
    <t>Borne Ecart type basse</t>
  </si>
  <si>
    <t>Perches</t>
  </si>
  <si>
    <t>Catégorie</t>
  </si>
  <si>
    <t>L'intervalle de confiance fournit une fourchette dans laquelle la valeur réelle (comme la moyenne ou le total de l'inventaire) a une probabilité donnée (généralement 95 %) de se trouver. Un intervalle de confiance étroit signifie que l'échantillonnage a produit une estimation précise.</t>
  </si>
  <si>
    <t>Le coefficient de variation exprime la dispersion, la variabilité  des données. Plus le coef est grand, plus la dispersion autour de la moyenne est grande. Il va donc falloir multiplier les mesures pour capter la diversité. En forêt feuillue d'Ardenne, le coef de variation de la G varie de 40 à 50%.</t>
  </si>
  <si>
    <t>Une faible erreur relative indique que l'estimation est proche de la valeur réelle, ce qui reflète une bonne précision. Une erreur relative élevée, en revanche, suggère un résultat moins fiable.</t>
  </si>
  <si>
    <t>% PB</t>
  </si>
  <si>
    <t>% BM</t>
  </si>
  <si>
    <t>% GB</t>
  </si>
  <si>
    <t>% TGB</t>
  </si>
  <si>
    <t>Structures types</t>
  </si>
  <si>
    <t>Obj</t>
  </si>
  <si>
    <t>Cat.</t>
  </si>
  <si>
    <t>Type structure</t>
  </si>
  <si>
    <t>Objectif</t>
  </si>
  <si>
    <t>Accompagnement</t>
  </si>
  <si>
    <t>Code</t>
  </si>
  <si>
    <t>Code essence</t>
  </si>
  <si>
    <t>CH</t>
  </si>
  <si>
    <t>CP</t>
  </si>
  <si>
    <t>CS</t>
  </si>
  <si>
    <t>CR</t>
  </si>
  <si>
    <t>CM</t>
  </si>
  <si>
    <t>FR</t>
  </si>
  <si>
    <t>HE</t>
  </si>
  <si>
    <t>HP</t>
  </si>
  <si>
    <t>ER</t>
  </si>
  <si>
    <t>ES</t>
  </si>
  <si>
    <t>EL</t>
  </si>
  <si>
    <t>EC</t>
  </si>
  <si>
    <t>CA</t>
  </si>
  <si>
    <t>BO</t>
  </si>
  <si>
    <t>BV</t>
  </si>
  <si>
    <t>BP</t>
  </si>
  <si>
    <t>AL</t>
  </si>
  <si>
    <t>AX</t>
  </si>
  <si>
    <t>AI</t>
  </si>
  <si>
    <t>AC</t>
  </si>
  <si>
    <t>MR</t>
  </si>
  <si>
    <t>TI</t>
  </si>
  <si>
    <t>TC</t>
  </si>
  <si>
    <t>TP</t>
  </si>
  <si>
    <t>RY</t>
  </si>
  <si>
    <t>SX</t>
  </si>
  <si>
    <t>SA</t>
  </si>
  <si>
    <t>OR</t>
  </si>
  <si>
    <t>CT</t>
  </si>
  <si>
    <t>HI</t>
  </si>
  <si>
    <t>JR</t>
  </si>
  <si>
    <t>JN</t>
  </si>
  <si>
    <t>JH</t>
  </si>
  <si>
    <t>JV</t>
  </si>
  <si>
    <t>TU</t>
  </si>
  <si>
    <t>RO</t>
  </si>
  <si>
    <t>CO</t>
  </si>
  <si>
    <t>SO</t>
  </si>
  <si>
    <t>ST</t>
  </si>
  <si>
    <t>AU</t>
  </si>
  <si>
    <t>PE</t>
  </si>
  <si>
    <t>PY</t>
  </si>
  <si>
    <t>PG</t>
  </si>
  <si>
    <t>PX</t>
  </si>
  <si>
    <t>PT</t>
  </si>
  <si>
    <t>PZ</t>
  </si>
  <si>
    <t>HX</t>
  </si>
  <si>
    <t>PU</t>
  </si>
  <si>
    <t>PO</t>
  </si>
  <si>
    <t>PM</t>
  </si>
  <si>
    <t>FD</t>
  </si>
  <si>
    <t>EP</t>
  </si>
  <si>
    <t>EK</t>
  </si>
  <si>
    <t>EO</t>
  </si>
  <si>
    <t>DO</t>
  </si>
  <si>
    <t>AB</t>
  </si>
  <si>
    <t>AP</t>
  </si>
  <si>
    <t>AG</t>
  </si>
  <si>
    <t>AN</t>
  </si>
  <si>
    <t>NO</t>
  </si>
  <si>
    <t>AV</t>
  </si>
  <si>
    <t>AH</t>
  </si>
  <si>
    <t>PI</t>
  </si>
  <si>
    <t>PS</t>
  </si>
  <si>
    <t>PN</t>
  </si>
  <si>
    <t>PC</t>
  </si>
  <si>
    <t>PA</t>
  </si>
  <si>
    <t>PK</t>
  </si>
  <si>
    <t>PW</t>
  </si>
  <si>
    <t>MZ</t>
  </si>
  <si>
    <t>ME</t>
  </si>
  <si>
    <t>MH</t>
  </si>
  <si>
    <t>MJ</t>
  </si>
  <si>
    <t>TH</t>
  </si>
  <si>
    <t>TS</t>
  </si>
  <si>
    <t>TY</t>
  </si>
  <si>
    <t>TN</t>
  </si>
  <si>
    <t>CY</t>
  </si>
  <si>
    <t>GE</t>
  </si>
  <si>
    <t>RD</t>
  </si>
  <si>
    <t>CD</t>
  </si>
  <si>
    <t>CONCAT 2024</t>
  </si>
  <si>
    <t>CONCAT Horizon ++</t>
  </si>
  <si>
    <t>Nbre</t>
  </si>
  <si>
    <t>G 2024</t>
  </si>
  <si>
    <t>G Horizon ++</t>
  </si>
  <si>
    <t>G Essence 1</t>
  </si>
  <si>
    <t>G Essence 2</t>
  </si>
  <si>
    <t>G Essence 3</t>
  </si>
  <si>
    <t>G Essence 4</t>
  </si>
  <si>
    <t>G Essence 5</t>
  </si>
  <si>
    <t>G Essence 6</t>
  </si>
  <si>
    <t>G Essence 7</t>
  </si>
  <si>
    <t>G Essence 8</t>
  </si>
  <si>
    <t>G Essence 9</t>
  </si>
  <si>
    <t>G Essence 10</t>
  </si>
  <si>
    <t>% PB tot</t>
  </si>
  <si>
    <t>% BM tot</t>
  </si>
  <si>
    <t>% GB tot</t>
  </si>
  <si>
    <t>% TGB tot</t>
  </si>
  <si>
    <t>G viv.</t>
  </si>
  <si>
    <t>% A. bios tot</t>
  </si>
  <si>
    <t>G bio.</t>
  </si>
  <si>
    <t>% A. morts tot</t>
  </si>
  <si>
    <t>% Surf. Régé.</t>
  </si>
  <si>
    <t>% Surf. régé. div.</t>
  </si>
  <si>
    <t>Perches A.</t>
  </si>
  <si>
    <t>PB A.</t>
  </si>
  <si>
    <t>Placettes</t>
  </si>
  <si>
    <t>Surface régénérée</t>
  </si>
  <si>
    <t>Bois morts</t>
  </si>
  <si>
    <t>Bois bio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</si>
</sst>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
    <numFmt numFmtId="166" formatCode="0.000"/>
    <numFmt numFmtId="167" formatCode="0.0000000"/>
  </numFmts>
  <fonts count="23">
    <font>
      <sz val="12"/>
      <color theme="1"/>
      <name val="Aptos Narrow"/>
      <family val="2"/>
      <scheme val="minor"/>
    </font>
    <font>
      <b/>
      <sz val="12"/>
      <color theme="1"/>
      <name val="Aptos Narrow"/>
      <scheme val="minor"/>
    </font>
    <font>
      <sz val="12"/>
      <color theme="1"/>
      <name val="Aptos Narrow"/>
      <family val="2"/>
      <scheme val="minor"/>
    </font>
    <font>
      <b/>
      <sz val="11"/>
      <color theme="1"/>
      <name val="Aptos Narrow"/>
      <family val="2"/>
      <scheme val="minor"/>
    </font>
    <font>
      <sz val="11"/>
      <name val="Aptos Narrow"/>
      <family val="2"/>
      <scheme val="minor"/>
    </font>
    <font>
      <sz val="8"/>
      <name val="Aptos Narrow"/>
      <family val="2"/>
      <scheme val="minor"/>
    </font>
    <font>
      <sz val="16"/>
      <color theme="1"/>
      <name val="Aptos Narrow"/>
      <family val="2"/>
      <scheme val="minor"/>
    </font>
    <font>
      <b/>
      <sz val="16"/>
      <color theme="1"/>
      <name val="Aptos Narrow"/>
      <scheme val="minor"/>
    </font>
    <font>
      <b/>
      <sz val="16"/>
      <color theme="0"/>
      <name val="Aptos Narrow"/>
      <scheme val="minor"/>
    </font>
    <font>
      <b/>
      <sz val="12"/>
      <color theme="0"/>
      <name val="Aptos Narrow"/>
      <scheme val="minor"/>
    </font>
    <font>
      <sz val="18"/>
      <color theme="1"/>
      <name val="Aptos Narrow"/>
      <family val="2"/>
      <scheme val="minor"/>
    </font>
    <font>
      <b/>
      <sz val="12"/>
      <color theme="0"/>
      <name val="Aptos Narrow"/>
      <family val="2"/>
      <scheme val="minor"/>
    </font>
    <font>
      <sz val="12"/>
      <color theme="0"/>
      <name val="Aptos Narrow"/>
      <family val="2"/>
      <scheme val="minor"/>
    </font>
    <font>
      <sz val="13"/>
      <color rgb="FF4F595F"/>
      <name val="Courier New"/>
      <family val="1"/>
    </font>
    <font>
      <sz val="12"/>
      <name val="Aptos Narrow"/>
      <family val="2"/>
      <scheme val="minor"/>
    </font>
    <font>
      <b/>
      <sz val="12"/>
      <name val="Aptos Narrow"/>
      <family val="2"/>
      <scheme val="minor"/>
    </font>
    <font>
      <sz val="10"/>
      <name val="Arial"/>
      <family val="2"/>
    </font>
    <font>
      <sz val="24"/>
      <color theme="1"/>
      <name val="Aptos Narrow"/>
      <family val="2"/>
      <scheme val="minor"/>
    </font>
    <font>
      <sz val="15"/>
      <color rgb="FF141414"/>
      <name val="Helvetica Neue"/>
      <family val="2"/>
    </font>
    <font>
      <b/>
      <sz val="12"/>
      <color theme="1"/>
      <name val="Aptos Narrow"/>
      <family val="2"/>
      <scheme val="minor"/>
    </font>
    <font>
      <sz val="24"/>
      <name val="Aptos Narrow"/>
      <scheme val="minor"/>
    </font>
    <font>
      <b/>
      <sz val="14"/>
      <name val="Aptos Narrow"/>
      <scheme val="minor"/>
    </font>
    <font>
      <b/>
      <sz val="12"/>
      <color rgb="FFC00000"/>
      <name val="Aptos Narrow"/>
      <family val="2"/>
    </font>
  </fonts>
  <fills count="47">
    <fill>
      <patternFill patternType="none"/>
    </fill>
    <fill>
      <patternFill patternType="gray125"/>
    </fill>
    <fill>
      <patternFill patternType="solid">
        <fgColor theme="0"/>
        <bgColor indexed="64"/>
      </patternFill>
    </fill>
    <fill>
      <patternFill patternType="solid">
        <fgColor theme="3" tint="0.499984740745262"/>
        <bgColor indexed="64"/>
      </patternFill>
    </fill>
    <fill>
      <patternFill patternType="solid">
        <fgColor rgb="FF002060"/>
        <bgColor indexed="64"/>
      </patternFill>
    </fill>
    <fill>
      <patternFill patternType="solid">
        <fgColor theme="3" tint="0.749992370372631"/>
        <bgColor indexed="64"/>
      </patternFill>
    </fill>
    <fill>
      <patternFill patternType="solid">
        <fgColor theme="1"/>
        <bgColor indexed="64"/>
      </patternFill>
    </fill>
    <fill>
      <patternFill patternType="solid">
        <fgColor theme="3" tint="0.249977111117893"/>
        <bgColor indexed="64"/>
      </patternFill>
    </fill>
    <fill>
      <patternFill patternType="solid">
        <fgColor theme="4" tint="0.79998168889431442"/>
        <bgColor indexed="64"/>
      </patternFill>
    </fill>
    <fill>
      <patternFill patternType="solid">
        <fgColor rgb="FF0070C0"/>
        <bgColor indexed="64"/>
      </patternFill>
    </fill>
    <fill>
      <patternFill patternType="solid">
        <fgColor theme="4" tint="-0.499984740745262"/>
        <bgColor indexed="64"/>
      </patternFill>
    </fill>
    <fill>
      <patternFill patternType="solid">
        <fgColor theme="8" tint="0.79998168889431442"/>
        <bgColor indexed="64"/>
      </patternFill>
    </fill>
    <fill>
      <patternFill patternType="solid">
        <fgColor rgb="FF7030A0"/>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rgb="FFFFC000"/>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rgb="FF00B050"/>
        <bgColor indexed="64"/>
      </patternFill>
    </fill>
    <fill>
      <patternFill patternType="solid">
        <fgColor theme="9" tint="-0.499984740745262"/>
        <bgColor indexed="64"/>
      </patternFill>
    </fill>
    <fill>
      <patternFill patternType="solid">
        <fgColor rgb="FFFCFFD1"/>
        <bgColor indexed="64"/>
      </patternFill>
    </fill>
    <fill>
      <patternFill patternType="solid">
        <fgColor rgb="FFFDFF72"/>
        <bgColor indexed="64"/>
      </patternFill>
    </fill>
    <fill>
      <patternFill patternType="solid">
        <fgColor rgb="FFFFFF00"/>
        <bgColor indexed="64"/>
      </patternFill>
    </fill>
    <fill>
      <patternFill patternType="solid">
        <fgColor rgb="FFE8DE00"/>
        <bgColor indexed="64"/>
      </patternFill>
    </fill>
    <fill>
      <patternFill patternType="solid">
        <fgColor rgb="FFFFBCB7"/>
        <bgColor indexed="64"/>
      </patternFill>
    </fill>
    <fill>
      <patternFill patternType="solid">
        <fgColor rgb="FFFF908F"/>
        <bgColor indexed="64"/>
      </patternFill>
    </fill>
    <fill>
      <patternFill patternType="solid">
        <fgColor rgb="FFFF0000"/>
        <bgColor indexed="64"/>
      </patternFill>
    </fill>
    <fill>
      <patternFill patternType="solid">
        <fgColor rgb="FFC00000"/>
        <bgColor indexed="64"/>
      </patternFill>
    </fill>
    <fill>
      <patternFill patternType="solid">
        <fgColor rgb="FFF08300"/>
        <bgColor indexed="64"/>
      </patternFill>
    </fill>
    <fill>
      <patternFill patternType="solid">
        <fgColor theme="2" tint="-9.9978637043366805E-2"/>
        <bgColor indexed="64"/>
      </patternFill>
    </fill>
    <fill>
      <patternFill patternType="solid">
        <fgColor theme="0" tint="-0.34998626667073579"/>
        <bgColor indexed="64"/>
      </patternFill>
    </fill>
    <fill>
      <patternFill patternType="solid">
        <fgColor theme="2" tint="-0.499984740745262"/>
        <bgColor indexed="64"/>
      </patternFill>
    </fill>
    <fill>
      <patternFill patternType="solid">
        <fgColor theme="2" tint="-0.89999084444715716"/>
        <bgColor indexed="64"/>
      </patternFill>
    </fill>
    <fill>
      <patternFill patternType="solid">
        <fgColor rgb="FFD1FDFF"/>
        <bgColor indexed="64"/>
      </patternFill>
    </fill>
    <fill>
      <patternFill patternType="solid">
        <fgColor rgb="FF7FFFFF"/>
        <bgColor indexed="64"/>
      </patternFill>
    </fill>
    <fill>
      <patternFill patternType="solid">
        <fgColor rgb="FF00FFF4"/>
        <bgColor indexed="64"/>
      </patternFill>
    </fill>
    <fill>
      <patternFill patternType="solid">
        <fgColor rgb="FF00DADA"/>
        <bgColor indexed="64"/>
      </patternFill>
    </fill>
    <fill>
      <patternFill patternType="solid">
        <fgColor rgb="FFFFAFFF"/>
        <bgColor indexed="64"/>
      </patternFill>
    </fill>
    <fill>
      <patternFill patternType="solid">
        <fgColor rgb="FFFF3CF4"/>
        <bgColor indexed="64"/>
      </patternFill>
    </fill>
    <fill>
      <patternFill patternType="solid">
        <fgColor rgb="FFC800BD"/>
        <bgColor indexed="64"/>
      </patternFill>
    </fill>
    <fill>
      <patternFill patternType="solid">
        <fgColor rgb="FFEBC8FF"/>
        <bgColor indexed="64"/>
      </patternFill>
    </fill>
    <fill>
      <patternFill patternType="solid">
        <fgColor rgb="FFD98BFF"/>
        <bgColor indexed="64"/>
      </patternFill>
    </fill>
    <fill>
      <patternFill patternType="solid">
        <fgColor rgb="FFBA00FF"/>
        <bgColor indexed="64"/>
      </patternFill>
    </fill>
    <fill>
      <patternFill patternType="solid">
        <fgColor theme="4" tint="0.59999389629810485"/>
        <bgColor indexed="64"/>
      </patternFill>
    </fill>
    <fill>
      <patternFill patternType="solid">
        <fgColor theme="8" tint="0.39997558519241921"/>
        <bgColor indexed="64"/>
      </patternFill>
    </fill>
    <fill>
      <patternFill patternType="solid">
        <fgColor theme="6" tint="0.59999389629810485"/>
        <bgColor indexed="64"/>
      </patternFill>
    </fill>
    <fill>
      <patternFill patternType="solid">
        <fgColor rgb="FF00B0F0"/>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s>
  <cellStyleXfs count="3">
    <xf numFmtId="0" fontId="0" fillId="0" borderId="0"/>
    <xf numFmtId="9" fontId="2" fillId="0" borderId="0" applyFont="0" applyFill="0" applyBorder="0" applyAlignment="0" applyProtection="0"/>
    <xf numFmtId="0" fontId="16" fillId="0" borderId="0"/>
  </cellStyleXfs>
  <cellXfs count="282">
    <xf numFmtId="0" fontId="0" fillId="0" borderId="0" xfId="0"/>
    <xf numFmtId="0" fontId="0" fillId="0" borderId="0" xfId="0" applyAlignment="1">
      <alignment horizontal="center"/>
    </xf>
    <xf numFmtId="164" fontId="3" fillId="0" borderId="1" xfId="0" applyNumberFormat="1" applyFont="1" applyBorder="1" applyAlignment="1">
      <alignment horizontal="center"/>
    </xf>
    <xf numFmtId="164" fontId="0" fillId="0" borderId="1" xfId="0" applyNumberFormat="1" applyBorder="1" applyAlignment="1">
      <alignment horizontal="center"/>
    </xf>
    <xf numFmtId="1" fontId="0" fillId="0" borderId="1" xfId="0" applyNumberFormat="1" applyBorder="1" applyAlignment="1">
      <alignment horizontal="center"/>
    </xf>
    <xf numFmtId="2" fontId="0" fillId="0" borderId="1" xfId="0" applyNumberFormat="1" applyBorder="1" applyAlignment="1">
      <alignment horizontal="center"/>
    </xf>
    <xf numFmtId="9" fontId="3" fillId="0" borderId="1" xfId="1" applyFont="1" applyBorder="1" applyAlignment="1">
      <alignment horizontal="center"/>
    </xf>
    <xf numFmtId="2" fontId="4" fillId="0" borderId="1" xfId="0" applyNumberFormat="1" applyFont="1" applyBorder="1" applyAlignment="1">
      <alignment horizontal="center"/>
    </xf>
    <xf numFmtId="0" fontId="0" fillId="0" borderId="1" xfId="0" applyBorder="1" applyAlignment="1">
      <alignment horizontal="center"/>
    </xf>
    <xf numFmtId="9" fontId="0" fillId="0" borderId="1" xfId="1" applyFont="1" applyBorder="1" applyAlignment="1">
      <alignment horizontal="center"/>
    </xf>
    <xf numFmtId="9" fontId="0" fillId="0" borderId="0" xfId="1" applyFont="1"/>
    <xf numFmtId="0" fontId="1" fillId="3" borderId="0" xfId="0" applyFont="1" applyFill="1" applyAlignment="1">
      <alignment horizontal="center" vertical="center"/>
    </xf>
    <xf numFmtId="0" fontId="1" fillId="0" borderId="0" xfId="0" applyFont="1" applyAlignment="1">
      <alignment horizontal="center" vertical="center"/>
    </xf>
    <xf numFmtId="0" fontId="8" fillId="4" borderId="0" xfId="0" applyFont="1" applyFill="1" applyAlignment="1">
      <alignment horizontal="center" vertical="center"/>
    </xf>
    <xf numFmtId="0" fontId="0" fillId="5" borderId="0" xfId="0" applyFill="1"/>
    <xf numFmtId="0" fontId="1" fillId="2" borderId="1" xfId="0" applyFont="1" applyFill="1" applyBorder="1" applyAlignment="1" applyProtection="1">
      <alignment horizontal="center" vertical="center"/>
      <protection locked="0"/>
    </xf>
    <xf numFmtId="0" fontId="1" fillId="0" borderId="2" xfId="0" applyFont="1" applyBorder="1" applyAlignment="1" applyProtection="1">
      <alignment vertical="center"/>
      <protection locked="0"/>
    </xf>
    <xf numFmtId="1" fontId="6" fillId="5" borderId="2" xfId="0" applyNumberFormat="1" applyFont="1" applyFill="1" applyBorder="1" applyAlignment="1" applyProtection="1">
      <alignment horizontal="center" vertical="center"/>
      <protection locked="0"/>
    </xf>
    <xf numFmtId="1" fontId="6" fillId="5" borderId="1" xfId="0" applyNumberFormat="1" applyFont="1" applyFill="1" applyBorder="1" applyAlignment="1" applyProtection="1">
      <alignment horizontal="center" vertical="center"/>
      <protection locked="0"/>
    </xf>
    <xf numFmtId="9" fontId="1" fillId="2" borderId="1" xfId="1" applyFont="1" applyFill="1" applyBorder="1" applyAlignment="1" applyProtection="1">
      <alignment horizontal="center" vertical="center"/>
      <protection locked="0"/>
    </xf>
    <xf numFmtId="0" fontId="0" fillId="5" borderId="0" xfId="0" applyFill="1" applyAlignment="1">
      <alignment horizontal="center" vertical="center"/>
    </xf>
    <xf numFmtId="0" fontId="1" fillId="3" borderId="6" xfId="0" applyFont="1" applyFill="1" applyBorder="1" applyAlignment="1">
      <alignment horizontal="center" vertical="center"/>
    </xf>
    <xf numFmtId="0" fontId="1" fillId="0" borderId="6" xfId="0" applyFont="1" applyBorder="1" applyAlignment="1">
      <alignment horizontal="center" vertical="center"/>
    </xf>
    <xf numFmtId="0" fontId="1" fillId="5" borderId="0" xfId="0" applyFont="1" applyFill="1" applyAlignment="1">
      <alignment horizontal="center"/>
    </xf>
    <xf numFmtId="0" fontId="0" fillId="5" borderId="1" xfId="0" applyFill="1" applyBorder="1" applyAlignment="1">
      <alignment horizontal="center"/>
    </xf>
    <xf numFmtId="9" fontId="0" fillId="5" borderId="1" xfId="0" applyNumberFormat="1" applyFill="1" applyBorder="1" applyAlignment="1">
      <alignment horizontal="center"/>
    </xf>
    <xf numFmtId="164" fontId="0" fillId="5" borderId="1" xfId="0" applyNumberFormat="1" applyFill="1" applyBorder="1" applyAlignment="1">
      <alignment horizontal="center"/>
    </xf>
    <xf numFmtId="2" fontId="0" fillId="5" borderId="1" xfId="0" applyNumberFormat="1" applyFill="1" applyBorder="1" applyAlignment="1">
      <alignment horizontal="center"/>
    </xf>
    <xf numFmtId="166" fontId="0" fillId="5" borderId="1" xfId="0" applyNumberFormat="1" applyFill="1" applyBorder="1" applyAlignment="1">
      <alignment horizontal="center"/>
    </xf>
    <xf numFmtId="166" fontId="0" fillId="5" borderId="0" xfId="0" applyNumberFormat="1" applyFill="1" applyAlignment="1">
      <alignment horizontal="center"/>
    </xf>
    <xf numFmtId="0" fontId="1" fillId="5" borderId="1" xfId="0" applyFont="1" applyFill="1" applyBorder="1" applyAlignment="1">
      <alignment horizontal="center" vertical="center"/>
    </xf>
    <xf numFmtId="2" fontId="0" fillId="5" borderId="1" xfId="1" applyNumberFormat="1" applyFont="1" applyFill="1" applyBorder="1" applyAlignment="1">
      <alignment horizontal="center"/>
    </xf>
    <xf numFmtId="9" fontId="1" fillId="5" borderId="1" xfId="0" applyNumberFormat="1" applyFont="1" applyFill="1" applyBorder="1" applyAlignment="1">
      <alignment horizontal="center" vertical="center"/>
    </xf>
    <xf numFmtId="166" fontId="1" fillId="5" borderId="1" xfId="0" applyNumberFormat="1" applyFont="1" applyFill="1" applyBorder="1" applyAlignment="1">
      <alignment horizontal="center"/>
    </xf>
    <xf numFmtId="1" fontId="0" fillId="5" borderId="1" xfId="0" applyNumberFormat="1" applyFill="1" applyBorder="1" applyAlignment="1">
      <alignment horizontal="center"/>
    </xf>
    <xf numFmtId="0" fontId="1" fillId="5" borderId="2" xfId="0" applyFont="1" applyFill="1" applyBorder="1" applyAlignment="1">
      <alignment horizontal="center" vertical="center"/>
    </xf>
    <xf numFmtId="0" fontId="1" fillId="5" borderId="0" xfId="0" applyFont="1" applyFill="1" applyAlignment="1">
      <alignment horizontal="right" vertical="center"/>
    </xf>
    <xf numFmtId="0" fontId="1" fillId="5" borderId="0" xfId="0" applyFont="1" applyFill="1" applyAlignment="1">
      <alignment horizontal="center" vertical="center"/>
    </xf>
    <xf numFmtId="0" fontId="1" fillId="5" borderId="5" xfId="0" applyFont="1" applyFill="1" applyBorder="1" applyAlignment="1">
      <alignment horizontal="center" vertical="center"/>
    </xf>
    <xf numFmtId="0" fontId="1" fillId="5" borderId="5" xfId="0" applyFont="1" applyFill="1" applyBorder="1" applyAlignment="1">
      <alignment horizontal="right" vertical="center"/>
    </xf>
    <xf numFmtId="0" fontId="9" fillId="7" borderId="2" xfId="0" applyFont="1" applyFill="1" applyBorder="1" applyAlignment="1">
      <alignment horizontal="center" vertical="center"/>
    </xf>
    <xf numFmtId="0" fontId="0" fillId="5" borderId="0" xfId="0" applyFill="1" applyAlignment="1">
      <alignment horizontal="center"/>
    </xf>
    <xf numFmtId="0" fontId="6" fillId="5" borderId="2" xfId="0" applyFont="1" applyFill="1" applyBorder="1" applyAlignment="1">
      <alignment horizontal="center" vertical="center"/>
    </xf>
    <xf numFmtId="0" fontId="0" fillId="0" borderId="4" xfId="0" applyBorder="1"/>
    <xf numFmtId="0" fontId="0" fillId="0" borderId="1" xfId="0" applyBorder="1"/>
    <xf numFmtId="0" fontId="7" fillId="5" borderId="2" xfId="0" applyFont="1" applyFill="1" applyBorder="1" applyAlignment="1">
      <alignment horizontal="center" vertical="center"/>
    </xf>
    <xf numFmtId="0" fontId="7" fillId="6" borderId="4" xfId="0" applyFont="1" applyFill="1" applyBorder="1" applyAlignment="1">
      <alignment horizontal="center" vertical="center"/>
    </xf>
    <xf numFmtId="0" fontId="7" fillId="6" borderId="4" xfId="0" applyFont="1" applyFill="1" applyBorder="1" applyAlignment="1">
      <alignment vertical="center"/>
    </xf>
    <xf numFmtId="0" fontId="1" fillId="5" borderId="0" xfId="0" applyFont="1" applyFill="1" applyAlignment="1">
      <alignment horizontal="left" vertical="center"/>
    </xf>
    <xf numFmtId="0" fontId="0" fillId="5" borderId="0" xfId="0" applyFill="1" applyAlignment="1">
      <alignment horizontal="left" vertical="center"/>
    </xf>
    <xf numFmtId="0" fontId="0" fillId="5" borderId="0" xfId="0" applyFill="1" applyAlignment="1">
      <alignment horizontal="right" vertical="center"/>
    </xf>
    <xf numFmtId="9" fontId="0" fillId="0" borderId="0" xfId="0" applyNumberFormat="1"/>
    <xf numFmtId="0" fontId="3" fillId="0" borderId="1" xfId="0" applyFont="1" applyBorder="1"/>
    <xf numFmtId="9" fontId="3" fillId="0" borderId="2" xfId="1" applyFont="1" applyBorder="1" applyAlignment="1">
      <alignment horizontal="center"/>
    </xf>
    <xf numFmtId="9" fontId="0" fillId="0" borderId="2" xfId="1" applyFont="1" applyBorder="1" applyAlignment="1">
      <alignment horizontal="center"/>
    </xf>
    <xf numFmtId="9" fontId="0" fillId="0" borderId="0" xfId="0" applyNumberFormat="1" applyAlignment="1">
      <alignment horizontal="center"/>
    </xf>
    <xf numFmtId="164" fontId="1" fillId="5" borderId="1" xfId="0" applyNumberFormat="1" applyFont="1" applyFill="1" applyBorder="1" applyAlignment="1">
      <alignment horizontal="center"/>
    </xf>
    <xf numFmtId="0" fontId="13" fillId="0" borderId="0" xfId="0" applyFont="1"/>
    <xf numFmtId="0" fontId="0" fillId="2" borderId="7" xfId="0" applyFill="1" applyBorder="1"/>
    <xf numFmtId="0" fontId="0" fillId="2" borderId="8" xfId="0" applyFill="1" applyBorder="1"/>
    <xf numFmtId="49" fontId="0" fillId="5" borderId="1" xfId="0" applyNumberFormat="1" applyFill="1" applyBorder="1" applyAlignment="1">
      <alignment horizontal="center"/>
    </xf>
    <xf numFmtId="0" fontId="11" fillId="0" borderId="10" xfId="0" applyFont="1" applyBorder="1" applyAlignment="1">
      <alignment horizontal="center"/>
    </xf>
    <xf numFmtId="0" fontId="15" fillId="0" borderId="4" xfId="0" applyFont="1" applyBorder="1" applyAlignment="1">
      <alignment horizontal="center"/>
    </xf>
    <xf numFmtId="0" fontId="14" fillId="0" borderId="1" xfId="0" applyFont="1" applyBorder="1" applyAlignment="1">
      <alignment horizontal="center"/>
    </xf>
    <xf numFmtId="0" fontId="14" fillId="0" borderId="2" xfId="0" applyFont="1" applyBorder="1" applyAlignment="1">
      <alignment horizontal="center"/>
    </xf>
    <xf numFmtId="0" fontId="15" fillId="0" borderId="13" xfId="0" applyFont="1" applyBorder="1" applyAlignment="1">
      <alignment horizontal="center"/>
    </xf>
    <xf numFmtId="0" fontId="14" fillId="0" borderId="6" xfId="0" applyFont="1" applyBorder="1" applyAlignment="1">
      <alignment horizontal="center"/>
    </xf>
    <xf numFmtId="0" fontId="14" fillId="0" borderId="14" xfId="0" applyFont="1" applyBorder="1" applyAlignment="1">
      <alignment horizontal="center"/>
    </xf>
    <xf numFmtId="0" fontId="12" fillId="0" borderId="11" xfId="0" applyFont="1" applyBorder="1" applyAlignment="1">
      <alignment horizontal="center"/>
    </xf>
    <xf numFmtId="0" fontId="12" fillId="0" borderId="12" xfId="0" applyFont="1" applyBorder="1" applyAlignment="1">
      <alignment horizontal="center"/>
    </xf>
    <xf numFmtId="0" fontId="0" fillId="2" borderId="1" xfId="0" applyFill="1" applyBorder="1" applyAlignment="1" applyProtection="1">
      <alignment horizontal="center"/>
      <protection locked="0"/>
    </xf>
    <xf numFmtId="9" fontId="0" fillId="2" borderId="1" xfId="1" applyFont="1" applyFill="1" applyBorder="1" applyAlignment="1" applyProtection="1">
      <alignment horizontal="center"/>
      <protection locked="0"/>
    </xf>
    <xf numFmtId="164" fontId="1" fillId="2" borderId="1" xfId="0" applyNumberFormat="1" applyFont="1" applyFill="1" applyBorder="1" applyAlignment="1" applyProtection="1">
      <alignment horizontal="center"/>
      <protection locked="0"/>
    </xf>
    <xf numFmtId="166" fontId="0" fillId="2" borderId="1" xfId="0" applyNumberFormat="1" applyFill="1" applyBorder="1" applyAlignment="1" applyProtection="1">
      <alignment horizontal="center"/>
      <protection locked="0"/>
    </xf>
    <xf numFmtId="0" fontId="0" fillId="8" borderId="1" xfId="0" applyFill="1" applyBorder="1" applyAlignment="1">
      <alignment horizontal="center"/>
    </xf>
    <xf numFmtId="164" fontId="0" fillId="8" borderId="1" xfId="0" applyNumberFormat="1" applyFill="1" applyBorder="1" applyAlignment="1">
      <alignment horizontal="center"/>
    </xf>
    <xf numFmtId="0" fontId="12" fillId="10" borderId="1" xfId="0" applyFont="1" applyFill="1" applyBorder="1" applyAlignment="1">
      <alignment horizontal="center"/>
    </xf>
    <xf numFmtId="164" fontId="12" fillId="10" borderId="1" xfId="0" applyNumberFormat="1" applyFont="1" applyFill="1" applyBorder="1" applyAlignment="1">
      <alignment horizontal="center"/>
    </xf>
    <xf numFmtId="0" fontId="0" fillId="11" borderId="1" xfId="0" applyFill="1" applyBorder="1" applyAlignment="1">
      <alignment horizontal="center"/>
    </xf>
    <xf numFmtId="164" fontId="0" fillId="11" borderId="1" xfId="0" applyNumberFormat="1" applyFill="1" applyBorder="1" applyAlignment="1">
      <alignment horizontal="center"/>
    </xf>
    <xf numFmtId="0" fontId="0" fillId="12" borderId="1" xfId="0" applyFill="1" applyBorder="1" applyAlignment="1">
      <alignment horizontal="center"/>
    </xf>
    <xf numFmtId="164" fontId="0" fillId="12" borderId="1" xfId="0" applyNumberFormat="1" applyFill="1" applyBorder="1" applyAlignment="1">
      <alignment horizontal="center"/>
    </xf>
    <xf numFmtId="0" fontId="0" fillId="13" borderId="1" xfId="0" applyFill="1" applyBorder="1" applyAlignment="1">
      <alignment horizontal="center"/>
    </xf>
    <xf numFmtId="164" fontId="0" fillId="13" borderId="1" xfId="0" applyNumberFormat="1" applyFill="1" applyBorder="1" applyAlignment="1">
      <alignment horizontal="center"/>
    </xf>
    <xf numFmtId="0" fontId="0" fillId="14" borderId="1" xfId="0" applyFill="1" applyBorder="1" applyAlignment="1">
      <alignment horizontal="center"/>
    </xf>
    <xf numFmtId="164" fontId="0" fillId="14" borderId="1" xfId="0" applyNumberFormat="1" applyFill="1" applyBorder="1" applyAlignment="1">
      <alignment horizontal="center"/>
    </xf>
    <xf numFmtId="0" fontId="0" fillId="15" borderId="1" xfId="0" applyFill="1" applyBorder="1" applyAlignment="1">
      <alignment horizontal="center"/>
    </xf>
    <xf numFmtId="164" fontId="0" fillId="15" borderId="1" xfId="0" applyNumberFormat="1" applyFill="1" applyBorder="1" applyAlignment="1">
      <alignment horizontal="center"/>
    </xf>
    <xf numFmtId="0" fontId="0" fillId="16" borderId="1" xfId="0" applyFill="1" applyBorder="1" applyAlignment="1">
      <alignment horizontal="center"/>
    </xf>
    <xf numFmtId="164" fontId="0" fillId="16" borderId="1" xfId="0" applyNumberFormat="1" applyFill="1" applyBorder="1" applyAlignment="1">
      <alignment horizontal="center"/>
    </xf>
    <xf numFmtId="0" fontId="0" fillId="17" borderId="1" xfId="0" applyFill="1" applyBorder="1" applyAlignment="1">
      <alignment horizontal="center"/>
    </xf>
    <xf numFmtId="164" fontId="0" fillId="17" borderId="1" xfId="0" applyNumberFormat="1" applyFill="1" applyBorder="1" applyAlignment="1">
      <alignment horizontal="center"/>
    </xf>
    <xf numFmtId="0" fontId="0" fillId="18" borderId="1" xfId="0" applyFill="1" applyBorder="1" applyAlignment="1">
      <alignment horizontal="center"/>
    </xf>
    <xf numFmtId="164" fontId="0" fillId="18" borderId="1" xfId="0" applyNumberFormat="1" applyFill="1" applyBorder="1" applyAlignment="1">
      <alignment horizontal="center"/>
    </xf>
    <xf numFmtId="0" fontId="12" fillId="19" borderId="1" xfId="0" applyFont="1" applyFill="1" applyBorder="1" applyAlignment="1">
      <alignment horizontal="center"/>
    </xf>
    <xf numFmtId="164" fontId="12" fillId="19" borderId="1" xfId="0" applyNumberFormat="1" applyFont="1" applyFill="1" applyBorder="1" applyAlignment="1">
      <alignment horizontal="center"/>
    </xf>
    <xf numFmtId="0" fontId="0" fillId="20" borderId="1" xfId="0" applyFill="1" applyBorder="1" applyAlignment="1">
      <alignment horizontal="center"/>
    </xf>
    <xf numFmtId="164" fontId="0" fillId="20" borderId="1" xfId="0" applyNumberFormat="1" applyFill="1" applyBorder="1" applyAlignment="1">
      <alignment horizontal="center"/>
    </xf>
    <xf numFmtId="0" fontId="0" fillId="21" borderId="1" xfId="0" applyFill="1" applyBorder="1" applyAlignment="1">
      <alignment horizontal="center"/>
    </xf>
    <xf numFmtId="164" fontId="0" fillId="21" borderId="1" xfId="0" applyNumberFormat="1" applyFill="1" applyBorder="1" applyAlignment="1">
      <alignment horizontal="center"/>
    </xf>
    <xf numFmtId="0" fontId="0" fillId="22" borderId="1" xfId="0" applyFill="1" applyBorder="1" applyAlignment="1">
      <alignment horizontal="center"/>
    </xf>
    <xf numFmtId="164" fontId="0" fillId="22" borderId="1" xfId="0" applyNumberFormat="1" applyFill="1" applyBorder="1" applyAlignment="1">
      <alignment horizontal="center"/>
    </xf>
    <xf numFmtId="0" fontId="0" fillId="23" borderId="1" xfId="0" applyFill="1" applyBorder="1" applyAlignment="1">
      <alignment horizontal="center"/>
    </xf>
    <xf numFmtId="164" fontId="0" fillId="23" borderId="1" xfId="0" applyNumberFormat="1" applyFill="1" applyBorder="1" applyAlignment="1">
      <alignment horizontal="center"/>
    </xf>
    <xf numFmtId="0" fontId="0" fillId="24" borderId="1" xfId="0" applyFill="1" applyBorder="1" applyAlignment="1">
      <alignment horizontal="center"/>
    </xf>
    <xf numFmtId="164" fontId="0" fillId="24" borderId="1" xfId="0" applyNumberFormat="1" applyFill="1" applyBorder="1" applyAlignment="1">
      <alignment horizontal="center"/>
    </xf>
    <xf numFmtId="0" fontId="0" fillId="25" borderId="1" xfId="0" applyFill="1" applyBorder="1" applyAlignment="1">
      <alignment horizontal="center"/>
    </xf>
    <xf numFmtId="164" fontId="0" fillId="25" borderId="1" xfId="0" applyNumberFormat="1" applyFill="1" applyBorder="1" applyAlignment="1">
      <alignment horizontal="center"/>
    </xf>
    <xf numFmtId="0" fontId="0" fillId="26" borderId="1" xfId="0" applyFill="1" applyBorder="1" applyAlignment="1">
      <alignment horizontal="center"/>
    </xf>
    <xf numFmtId="164" fontId="0" fillId="26" borderId="1" xfId="0" applyNumberFormat="1" applyFill="1" applyBorder="1" applyAlignment="1">
      <alignment horizontal="center"/>
    </xf>
    <xf numFmtId="0" fontId="0" fillId="27" borderId="1" xfId="0" applyFill="1" applyBorder="1" applyAlignment="1">
      <alignment horizontal="center"/>
    </xf>
    <xf numFmtId="164" fontId="0" fillId="27" borderId="1" xfId="0" applyNumberFormat="1" applyFill="1" applyBorder="1" applyAlignment="1">
      <alignment horizontal="center"/>
    </xf>
    <xf numFmtId="0" fontId="0" fillId="28" borderId="1" xfId="0" applyFill="1" applyBorder="1" applyAlignment="1">
      <alignment horizontal="center"/>
    </xf>
    <xf numFmtId="164" fontId="0" fillId="28" borderId="1" xfId="0" applyNumberFormat="1" applyFill="1" applyBorder="1" applyAlignment="1">
      <alignment horizontal="center"/>
    </xf>
    <xf numFmtId="0" fontId="0" fillId="29" borderId="1" xfId="0" applyFill="1" applyBorder="1" applyAlignment="1">
      <alignment horizontal="center"/>
    </xf>
    <xf numFmtId="164" fontId="0" fillId="29" borderId="1" xfId="0" applyNumberFormat="1" applyFill="1" applyBorder="1" applyAlignment="1">
      <alignment horizontal="center"/>
    </xf>
    <xf numFmtId="0" fontId="0" fillId="30" borderId="1" xfId="0" applyFill="1" applyBorder="1" applyAlignment="1">
      <alignment horizontal="center"/>
    </xf>
    <xf numFmtId="164" fontId="0" fillId="30" borderId="1" xfId="0" applyNumberFormat="1" applyFill="1" applyBorder="1" applyAlignment="1">
      <alignment horizontal="center"/>
    </xf>
    <xf numFmtId="0" fontId="0" fillId="31" borderId="1" xfId="0" applyFill="1" applyBorder="1" applyAlignment="1">
      <alignment horizontal="center"/>
    </xf>
    <xf numFmtId="164" fontId="0" fillId="31" borderId="1" xfId="0" applyNumberFormat="1" applyFill="1" applyBorder="1" applyAlignment="1">
      <alignment horizontal="center"/>
    </xf>
    <xf numFmtId="0" fontId="12" fillId="32" borderId="1" xfId="0" applyFont="1" applyFill="1" applyBorder="1" applyAlignment="1">
      <alignment horizontal="center"/>
    </xf>
    <xf numFmtId="164" fontId="12" fillId="32" borderId="1" xfId="0" applyNumberFormat="1" applyFont="1" applyFill="1" applyBorder="1" applyAlignment="1">
      <alignment horizontal="center"/>
    </xf>
    <xf numFmtId="0" fontId="0" fillId="33" borderId="1" xfId="0" applyFill="1" applyBorder="1" applyAlignment="1">
      <alignment horizontal="center"/>
    </xf>
    <xf numFmtId="164" fontId="0" fillId="33" borderId="1" xfId="0" applyNumberFormat="1" applyFill="1" applyBorder="1" applyAlignment="1">
      <alignment horizontal="center"/>
    </xf>
    <xf numFmtId="0" fontId="0" fillId="34" borderId="1" xfId="0" applyFill="1" applyBorder="1" applyAlignment="1">
      <alignment horizontal="center"/>
    </xf>
    <xf numFmtId="164" fontId="0" fillId="34" borderId="1" xfId="0" applyNumberFormat="1" applyFill="1" applyBorder="1" applyAlignment="1">
      <alignment horizontal="center"/>
    </xf>
    <xf numFmtId="0" fontId="0" fillId="35" borderId="1" xfId="0" applyFill="1" applyBorder="1" applyAlignment="1">
      <alignment horizontal="center"/>
    </xf>
    <xf numFmtId="164" fontId="0" fillId="35" borderId="1" xfId="0" applyNumberFormat="1" applyFill="1" applyBorder="1" applyAlignment="1">
      <alignment horizontal="center"/>
    </xf>
    <xf numFmtId="0" fontId="0" fillId="36" borderId="1" xfId="0" applyFill="1" applyBorder="1" applyAlignment="1">
      <alignment horizontal="center"/>
    </xf>
    <xf numFmtId="164" fontId="0" fillId="36" borderId="1" xfId="0" applyNumberFormat="1" applyFill="1" applyBorder="1" applyAlignment="1">
      <alignment horizontal="center"/>
    </xf>
    <xf numFmtId="0" fontId="0" fillId="37" borderId="1" xfId="0" applyFill="1" applyBorder="1" applyAlignment="1">
      <alignment horizontal="center"/>
    </xf>
    <xf numFmtId="164" fontId="0" fillId="37" borderId="1" xfId="0" applyNumberFormat="1" applyFill="1" applyBorder="1" applyAlignment="1">
      <alignment horizontal="center"/>
    </xf>
    <xf numFmtId="0" fontId="12" fillId="38" borderId="1" xfId="0" applyFont="1" applyFill="1" applyBorder="1" applyAlignment="1">
      <alignment horizontal="center"/>
    </xf>
    <xf numFmtId="164" fontId="12" fillId="38" borderId="1" xfId="0" applyNumberFormat="1" applyFont="1" applyFill="1" applyBorder="1" applyAlignment="1">
      <alignment horizontal="center"/>
    </xf>
    <xf numFmtId="0" fontId="12" fillId="39" borderId="1" xfId="0" applyFont="1" applyFill="1" applyBorder="1" applyAlignment="1">
      <alignment horizontal="center"/>
    </xf>
    <xf numFmtId="164" fontId="12" fillId="39" borderId="1" xfId="0" applyNumberFormat="1" applyFont="1" applyFill="1" applyBorder="1" applyAlignment="1">
      <alignment horizontal="center"/>
    </xf>
    <xf numFmtId="0" fontId="0" fillId="40" borderId="1" xfId="0" applyFill="1" applyBorder="1" applyAlignment="1">
      <alignment horizontal="center"/>
    </xf>
    <xf numFmtId="164" fontId="0" fillId="40" borderId="1" xfId="0" applyNumberFormat="1" applyFill="1" applyBorder="1" applyAlignment="1">
      <alignment horizontal="center"/>
    </xf>
    <xf numFmtId="0" fontId="0" fillId="41" borderId="1" xfId="0" applyFill="1" applyBorder="1" applyAlignment="1">
      <alignment horizontal="center"/>
    </xf>
    <xf numFmtId="164" fontId="0" fillId="41" borderId="1" xfId="0" applyNumberFormat="1" applyFill="1" applyBorder="1" applyAlignment="1">
      <alignment horizontal="center"/>
    </xf>
    <xf numFmtId="0" fontId="0" fillId="42" borderId="1" xfId="0" applyFill="1" applyBorder="1" applyAlignment="1">
      <alignment horizontal="center"/>
    </xf>
    <xf numFmtId="164" fontId="0" fillId="42" borderId="1" xfId="0" applyNumberFormat="1" applyFill="1" applyBorder="1" applyAlignment="1">
      <alignment horizontal="center"/>
    </xf>
    <xf numFmtId="0" fontId="0" fillId="43" borderId="1" xfId="0" applyFill="1" applyBorder="1" applyAlignment="1">
      <alignment horizontal="center"/>
    </xf>
    <xf numFmtId="164" fontId="0" fillId="43" borderId="1" xfId="0" applyNumberFormat="1" applyFill="1" applyBorder="1" applyAlignment="1">
      <alignment horizontal="center"/>
    </xf>
    <xf numFmtId="0" fontId="12" fillId="9" borderId="1" xfId="0" applyFont="1" applyFill="1" applyBorder="1" applyAlignment="1">
      <alignment horizontal="center"/>
    </xf>
    <xf numFmtId="164" fontId="12" fillId="9" borderId="1" xfId="0" applyNumberFormat="1" applyFont="1" applyFill="1" applyBorder="1" applyAlignment="1">
      <alignment horizontal="center"/>
    </xf>
    <xf numFmtId="165" fontId="3" fillId="0" borderId="2" xfId="1" applyNumberFormat="1" applyFont="1" applyBorder="1" applyAlignment="1">
      <alignment horizontal="center"/>
    </xf>
    <xf numFmtId="0" fontId="0" fillId="0" borderId="1" xfId="0" applyBorder="1" applyAlignment="1">
      <alignment horizontal="center" vertical="center"/>
    </xf>
    <xf numFmtId="0" fontId="18" fillId="0" borderId="0" xfId="0" applyFont="1"/>
    <xf numFmtId="0" fontId="0" fillId="2" borderId="1" xfId="0" applyFill="1" applyBorder="1" applyAlignment="1" applyProtection="1">
      <alignment horizontal="center" vertical="center"/>
      <protection locked="0"/>
    </xf>
    <xf numFmtId="0" fontId="19" fillId="0" borderId="0" xfId="0" applyFont="1" applyAlignment="1">
      <alignment horizontal="center"/>
    </xf>
    <xf numFmtId="0" fontId="0" fillId="0" borderId="0" xfId="0" pivotButton="1" applyAlignment="1">
      <alignment horizontal="center"/>
    </xf>
    <xf numFmtId="2" fontId="1" fillId="0" borderId="4" xfId="0" applyNumberFormat="1" applyFont="1" applyBorder="1" applyAlignment="1">
      <alignment horizontal="left"/>
    </xf>
    <xf numFmtId="0" fontId="1" fillId="0" borderId="4" xfId="0" applyFont="1" applyBorder="1" applyAlignment="1">
      <alignment horizontal="left"/>
    </xf>
    <xf numFmtId="0" fontId="0" fillId="0" borderId="10" xfId="0" applyBorder="1"/>
    <xf numFmtId="0" fontId="1" fillId="0" borderId="11" xfId="0" applyFont="1" applyBorder="1" applyAlignment="1">
      <alignment horizontal="center"/>
    </xf>
    <xf numFmtId="0" fontId="1" fillId="0" borderId="13" xfId="0" applyFont="1" applyBorder="1" applyAlignment="1">
      <alignment horizontal="center"/>
    </xf>
    <xf numFmtId="2" fontId="1" fillId="0" borderId="6" xfId="0" applyNumberFormat="1" applyFont="1" applyBorder="1" applyAlignment="1">
      <alignment horizontal="center"/>
    </xf>
    <xf numFmtId="9" fontId="0" fillId="16" borderId="1" xfId="1" applyFont="1" applyFill="1" applyBorder="1" applyAlignment="1">
      <alignment horizontal="center"/>
    </xf>
    <xf numFmtId="9" fontId="1" fillId="16" borderId="6" xfId="1" applyFont="1" applyFill="1" applyBorder="1" applyAlignment="1">
      <alignment horizontal="center"/>
    </xf>
    <xf numFmtId="2" fontId="0" fillId="16" borderId="1" xfId="0" applyNumberFormat="1" applyFill="1" applyBorder="1" applyAlignment="1">
      <alignment horizontal="center"/>
    </xf>
    <xf numFmtId="2" fontId="1" fillId="16" borderId="6" xfId="0" applyNumberFormat="1" applyFont="1" applyFill="1" applyBorder="1" applyAlignment="1">
      <alignment horizontal="center"/>
    </xf>
    <xf numFmtId="0" fontId="0" fillId="44" borderId="1" xfId="0" applyFill="1" applyBorder="1" applyAlignment="1">
      <alignment horizontal="center"/>
    </xf>
    <xf numFmtId="0" fontId="0" fillId="45" borderId="1" xfId="0" applyFill="1" applyBorder="1" applyAlignment="1">
      <alignment horizontal="center"/>
    </xf>
    <xf numFmtId="2" fontId="0" fillId="45" borderId="1" xfId="0" applyNumberFormat="1" applyFill="1" applyBorder="1" applyAlignment="1">
      <alignment horizontal="center"/>
    </xf>
    <xf numFmtId="9" fontId="0" fillId="45" borderId="1" xfId="0" applyNumberFormat="1" applyFill="1" applyBorder="1" applyAlignment="1">
      <alignment horizontal="center"/>
    </xf>
    <xf numFmtId="2" fontId="1" fillId="46" borderId="1" xfId="0" applyNumberFormat="1" applyFont="1" applyFill="1" applyBorder="1" applyAlignment="1">
      <alignment horizontal="left"/>
    </xf>
    <xf numFmtId="0" fontId="0" fillId="46" borderId="1" xfId="0" applyFill="1" applyBorder="1" applyAlignment="1">
      <alignment horizontal="center" vertical="center"/>
    </xf>
    <xf numFmtId="0" fontId="1" fillId="46" borderId="1" xfId="0" applyFont="1" applyFill="1" applyBorder="1" applyAlignment="1">
      <alignment horizontal="left"/>
    </xf>
    <xf numFmtId="0" fontId="0" fillId="0" borderId="2" xfId="0" applyBorder="1"/>
    <xf numFmtId="0" fontId="0" fillId="0" borderId="14" xfId="0" applyBorder="1"/>
    <xf numFmtId="0" fontId="0" fillId="0" borderId="6" xfId="0" applyBorder="1"/>
    <xf numFmtId="0" fontId="0" fillId="0" borderId="6" xfId="0" applyBorder="1" applyAlignment="1">
      <alignment horizontal="center" vertical="center"/>
    </xf>
    <xf numFmtId="0" fontId="0" fillId="44" borderId="6" xfId="0" applyFill="1" applyBorder="1" applyAlignment="1">
      <alignment horizontal="center"/>
    </xf>
    <xf numFmtId="0" fontId="0" fillId="44" borderId="23" xfId="0" applyFill="1" applyBorder="1" applyAlignment="1">
      <alignment horizontal="center"/>
    </xf>
    <xf numFmtId="0" fontId="0" fillId="44" borderId="24" xfId="0" applyFill="1" applyBorder="1" applyAlignment="1">
      <alignment horizontal="center"/>
    </xf>
    <xf numFmtId="9" fontId="0" fillId="0" borderId="23" xfId="1" applyFont="1" applyBorder="1" applyAlignment="1">
      <alignment horizontal="center" vertical="center"/>
    </xf>
    <xf numFmtId="9" fontId="0" fillId="0" borderId="25" xfId="1" applyFont="1" applyBorder="1" applyAlignment="1">
      <alignment horizontal="center" vertical="center"/>
    </xf>
    <xf numFmtId="0" fontId="0" fillId="44" borderId="26" xfId="0" applyFill="1" applyBorder="1" applyAlignment="1">
      <alignment horizontal="center"/>
    </xf>
    <xf numFmtId="9" fontId="1" fillId="44" borderId="28" xfId="1" applyFont="1" applyFill="1" applyBorder="1" applyAlignment="1">
      <alignment horizontal="center"/>
    </xf>
    <xf numFmtId="164" fontId="1" fillId="0" borderId="29" xfId="0" applyNumberFormat="1" applyFont="1" applyBorder="1" applyAlignment="1">
      <alignment horizontal="center"/>
    </xf>
    <xf numFmtId="164" fontId="1" fillId="44" borderId="29" xfId="0" applyNumberFormat="1" applyFont="1" applyFill="1" applyBorder="1" applyAlignment="1">
      <alignment horizontal="center"/>
    </xf>
    <xf numFmtId="164" fontId="1" fillId="44" borderId="30" xfId="0" applyNumberFormat="1" applyFont="1" applyFill="1" applyBorder="1" applyAlignment="1">
      <alignment horizontal="center"/>
    </xf>
    <xf numFmtId="164" fontId="0" fillId="0" borderId="2" xfId="0" applyNumberFormat="1" applyBorder="1" applyAlignment="1">
      <alignment horizontal="center"/>
    </xf>
    <xf numFmtId="0" fontId="10" fillId="45" borderId="20" xfId="0" applyFont="1" applyFill="1" applyBorder="1" applyAlignment="1">
      <alignment horizontal="center"/>
    </xf>
    <xf numFmtId="0" fontId="0" fillId="45" borderId="23" xfId="0" applyFill="1" applyBorder="1" applyAlignment="1">
      <alignment horizontal="center"/>
    </xf>
    <xf numFmtId="2" fontId="0" fillId="45" borderId="23" xfId="0" applyNumberFormat="1" applyFill="1" applyBorder="1" applyAlignment="1">
      <alignment horizontal="center"/>
    </xf>
    <xf numFmtId="0" fontId="0" fillId="0" borderId="23" xfId="0" applyBorder="1"/>
    <xf numFmtId="0" fontId="0" fillId="0" borderId="25" xfId="0" applyBorder="1"/>
    <xf numFmtId="164" fontId="1" fillId="45" borderId="28" xfId="0" applyNumberFormat="1" applyFont="1" applyFill="1" applyBorder="1" applyAlignment="1">
      <alignment horizontal="center"/>
    </xf>
    <xf numFmtId="164" fontId="1" fillId="45" borderId="29" xfId="0" applyNumberFormat="1" applyFont="1" applyFill="1" applyBorder="1" applyAlignment="1">
      <alignment horizontal="center"/>
    </xf>
    <xf numFmtId="9" fontId="1" fillId="45" borderId="29" xfId="1" applyFont="1" applyFill="1" applyBorder="1" applyAlignment="1">
      <alignment horizontal="center"/>
    </xf>
    <xf numFmtId="0" fontId="9" fillId="7" borderId="1" xfId="0" applyFont="1" applyFill="1" applyBorder="1" applyAlignment="1">
      <alignment horizontal="center" vertical="center"/>
    </xf>
    <xf numFmtId="0" fontId="8" fillId="4" borderId="0" xfId="0" applyFont="1" applyFill="1" applyAlignment="1">
      <alignment horizontal="center" vertical="center"/>
    </xf>
    <xf numFmtId="0" fontId="9" fillId="7" borderId="2" xfId="0" applyFont="1" applyFill="1" applyBorder="1" applyAlignment="1">
      <alignment horizontal="center" vertical="center"/>
    </xf>
    <xf numFmtId="0" fontId="9" fillId="7" borderId="4" xfId="0" applyFont="1" applyFill="1" applyBorder="1" applyAlignment="1">
      <alignment horizontal="center" vertical="center"/>
    </xf>
    <xf numFmtId="0" fontId="9" fillId="7" borderId="3" xfId="0" applyFont="1" applyFill="1" applyBorder="1" applyAlignment="1">
      <alignment horizontal="center" vertical="center"/>
    </xf>
    <xf numFmtId="0" fontId="0" fillId="2" borderId="8" xfId="0" applyFill="1" applyBorder="1" applyAlignment="1">
      <alignment horizontal="left" wrapText="1"/>
    </xf>
    <xf numFmtId="0" fontId="14" fillId="2" borderId="8" xfId="0" quotePrefix="1" applyFont="1" applyFill="1" applyBorder="1" applyAlignment="1">
      <alignment horizontal="left" wrapText="1"/>
    </xf>
    <xf numFmtId="0" fontId="0" fillId="0" borderId="8" xfId="0" quotePrefix="1" applyBorder="1" applyAlignment="1">
      <alignment horizontal="left" wrapText="1"/>
    </xf>
    <xf numFmtId="0" fontId="0" fillId="0" borderId="9" xfId="0" applyBorder="1" applyAlignment="1">
      <alignment horizontal="left" wrapText="1"/>
    </xf>
    <xf numFmtId="0" fontId="1" fillId="5" borderId="1" xfId="0" applyFont="1" applyFill="1" applyBorder="1" applyAlignment="1">
      <alignment horizontal="center"/>
    </xf>
    <xf numFmtId="0" fontId="1" fillId="5" borderId="2" xfId="0" applyFont="1" applyFill="1" applyBorder="1" applyAlignment="1">
      <alignment horizontal="center" vertical="center"/>
    </xf>
    <xf numFmtId="0" fontId="1" fillId="5" borderId="4" xfId="0" applyFont="1" applyFill="1" applyBorder="1" applyAlignment="1">
      <alignment horizontal="center" vertical="center"/>
    </xf>
    <xf numFmtId="0" fontId="1" fillId="5" borderId="2" xfId="0" applyFont="1" applyFill="1" applyBorder="1" applyAlignment="1">
      <alignment horizontal="center"/>
    </xf>
    <xf numFmtId="0" fontId="1" fillId="5" borderId="4" xfId="0" applyFont="1" applyFill="1" applyBorder="1" applyAlignment="1">
      <alignment horizontal="center"/>
    </xf>
    <xf numFmtId="9" fontId="0" fillId="0" borderId="16" xfId="1" applyFont="1" applyBorder="1" applyAlignment="1">
      <alignment horizontal="center" vertical="center"/>
    </xf>
    <xf numFmtId="9" fontId="0" fillId="0" borderId="31" xfId="1" applyFont="1" applyBorder="1" applyAlignment="1">
      <alignment horizontal="center" vertical="center"/>
    </xf>
    <xf numFmtId="9" fontId="0" fillId="0" borderId="32" xfId="1" applyFont="1" applyBorder="1" applyAlignment="1">
      <alignment horizontal="center" vertical="center"/>
    </xf>
    <xf numFmtId="9" fontId="0" fillId="0" borderId="19" xfId="1" applyFont="1" applyBorder="1" applyAlignment="1">
      <alignment horizontal="center" vertical="center"/>
    </xf>
    <xf numFmtId="9" fontId="0" fillId="0" borderId="33" xfId="1" applyFont="1" applyBorder="1" applyAlignment="1">
      <alignment horizontal="center" vertical="center"/>
    </xf>
    <xf numFmtId="9" fontId="0" fillId="0" borderId="34" xfId="1" applyFont="1" applyBorder="1" applyAlignment="1">
      <alignment horizontal="center" vertical="center"/>
    </xf>
    <xf numFmtId="9" fontId="0" fillId="0" borderId="35" xfId="1" applyFont="1" applyBorder="1" applyAlignment="1">
      <alignment horizontal="center" vertical="center"/>
    </xf>
    <xf numFmtId="9" fontId="0" fillId="0" borderId="5" xfId="1" applyFont="1" applyBorder="1" applyAlignment="1">
      <alignment horizontal="center" vertical="center"/>
    </xf>
    <xf numFmtId="9" fontId="0" fillId="0" borderId="36" xfId="1" applyFont="1" applyBorder="1" applyAlignment="1">
      <alignment horizontal="center" vertical="center"/>
    </xf>
    <xf numFmtId="9" fontId="0" fillId="45" borderId="19" xfId="1" applyFont="1" applyFill="1" applyBorder="1" applyAlignment="1">
      <alignment horizontal="center"/>
    </xf>
    <xf numFmtId="9" fontId="0" fillId="45" borderId="33" xfId="1" applyFont="1" applyFill="1" applyBorder="1" applyAlignment="1">
      <alignment horizontal="center"/>
    </xf>
    <xf numFmtId="9" fontId="0" fillId="45" borderId="34" xfId="1" applyFont="1" applyFill="1" applyBorder="1" applyAlignment="1">
      <alignment horizontal="center"/>
    </xf>
    <xf numFmtId="0" fontId="20" fillId="46" borderId="6" xfId="0" applyFont="1" applyFill="1" applyBorder="1" applyAlignment="1">
      <alignment horizontal="center" vertical="center"/>
    </xf>
    <xf numFmtId="0" fontId="20" fillId="46" borderId="11" xfId="0" applyFont="1" applyFill="1" applyBorder="1" applyAlignment="1">
      <alignment horizontal="center" vertical="center"/>
    </xf>
    <xf numFmtId="0" fontId="20" fillId="46" borderId="14" xfId="0" applyFont="1" applyFill="1" applyBorder="1" applyAlignment="1">
      <alignment horizontal="center" vertical="center"/>
    </xf>
    <xf numFmtId="0" fontId="20" fillId="46" borderId="12" xfId="0" applyFont="1" applyFill="1" applyBorder="1" applyAlignment="1">
      <alignment horizontal="center" vertical="center"/>
    </xf>
    <xf numFmtId="0" fontId="21" fillId="46" borderId="12" xfId="0" applyFont="1" applyFill="1" applyBorder="1" applyAlignment="1">
      <alignment horizontal="center"/>
    </xf>
    <xf numFmtId="0" fontId="21" fillId="46" borderId="5" xfId="0" applyFont="1" applyFill="1" applyBorder="1" applyAlignment="1">
      <alignment horizontal="center"/>
    </xf>
    <xf numFmtId="0" fontId="0" fillId="46" borderId="16" xfId="0" applyFill="1" applyBorder="1" applyAlignment="1">
      <alignment horizontal="center"/>
    </xf>
    <xf numFmtId="0" fontId="0" fillId="46" borderId="31" xfId="0" applyFill="1" applyBorder="1" applyAlignment="1">
      <alignment horizontal="center"/>
    </xf>
    <xf numFmtId="0" fontId="0" fillId="46" borderId="32" xfId="0" applyFill="1" applyBorder="1" applyAlignment="1">
      <alignment horizontal="center"/>
    </xf>
    <xf numFmtId="0" fontId="0" fillId="46" borderId="17" xfId="0" applyFill="1" applyBorder="1" applyAlignment="1">
      <alignment horizontal="center"/>
    </xf>
    <xf numFmtId="0" fontId="0" fillId="46" borderId="21" xfId="0" applyFill="1" applyBorder="1" applyAlignment="1">
      <alignment horizontal="center"/>
    </xf>
    <xf numFmtId="0" fontId="0" fillId="46" borderId="22" xfId="0" applyFill="1" applyBorder="1" applyAlignment="1">
      <alignment horizontal="center"/>
    </xf>
    <xf numFmtId="0" fontId="0" fillId="46" borderId="19" xfId="0" applyFill="1" applyBorder="1" applyAlignment="1">
      <alignment horizontal="center"/>
    </xf>
    <xf numFmtId="0" fontId="0" fillId="46" borderId="33" xfId="0" applyFill="1" applyBorder="1" applyAlignment="1">
      <alignment horizontal="center"/>
    </xf>
    <xf numFmtId="0" fontId="0" fillId="46" borderId="34" xfId="0" applyFill="1" applyBorder="1" applyAlignment="1">
      <alignment horizontal="center"/>
    </xf>
    <xf numFmtId="9" fontId="0" fillId="45" borderId="16" xfId="1" applyFont="1" applyFill="1" applyBorder="1" applyAlignment="1">
      <alignment horizontal="center"/>
    </xf>
    <xf numFmtId="9" fontId="0" fillId="45" borderId="31" xfId="1" applyFont="1" applyFill="1" applyBorder="1" applyAlignment="1">
      <alignment horizontal="center"/>
    </xf>
    <xf numFmtId="9" fontId="0" fillId="45" borderId="32" xfId="1" applyFont="1" applyFill="1" applyBorder="1" applyAlignment="1">
      <alignment horizontal="center"/>
    </xf>
    <xf numFmtId="9" fontId="0" fillId="45" borderId="17" xfId="1" applyFont="1" applyFill="1" applyBorder="1" applyAlignment="1">
      <alignment horizontal="center"/>
    </xf>
    <xf numFmtId="9" fontId="0" fillId="45" borderId="21" xfId="1" applyFont="1" applyFill="1" applyBorder="1" applyAlignment="1">
      <alignment horizontal="center"/>
    </xf>
    <xf numFmtId="9" fontId="0" fillId="45" borderId="22" xfId="1" applyFont="1" applyFill="1" applyBorder="1" applyAlignment="1">
      <alignment horizontal="center"/>
    </xf>
    <xf numFmtId="0" fontId="0" fillId="0" borderId="1" xfId="0" applyBorder="1" applyAlignment="1">
      <alignment horizontal="center"/>
    </xf>
    <xf numFmtId="0" fontId="0" fillId="0" borderId="1" xfId="0" applyBorder="1" applyAlignment="1">
      <alignment horizontal="center" vertical="center"/>
    </xf>
    <xf numFmtId="0" fontId="17" fillId="0" borderId="1" xfId="0" applyFont="1" applyBorder="1" applyAlignment="1">
      <alignment horizontal="center" vertical="center"/>
    </xf>
    <xf numFmtId="0" fontId="10" fillId="45" borderId="27" xfId="0" applyFont="1" applyFill="1" applyBorder="1" applyAlignment="1">
      <alignment horizontal="center"/>
    </xf>
    <xf numFmtId="0" fontId="10" fillId="45" borderId="18" xfId="0" applyFont="1" applyFill="1" applyBorder="1" applyAlignment="1">
      <alignment horizontal="center"/>
    </xf>
    <xf numFmtId="0" fontId="1" fillId="0" borderId="0" xfId="0" applyFont="1" applyAlignment="1">
      <alignment horizontal="left"/>
    </xf>
    <xf numFmtId="0" fontId="17" fillId="44" borderId="17" xfId="0" applyFont="1" applyFill="1" applyBorder="1" applyAlignment="1">
      <alignment horizontal="center"/>
    </xf>
    <xf numFmtId="0" fontId="17" fillId="44" borderId="21" xfId="0" applyFont="1" applyFill="1" applyBorder="1" applyAlignment="1">
      <alignment horizontal="center"/>
    </xf>
    <xf numFmtId="0" fontId="17" fillId="44" borderId="22" xfId="0" applyFont="1" applyFill="1" applyBorder="1" applyAlignment="1">
      <alignment horizontal="center"/>
    </xf>
    <xf numFmtId="2" fontId="0" fillId="0" borderId="1" xfId="0" applyNumberFormat="1" applyBorder="1" applyAlignment="1">
      <alignment horizontal="center" vertical="center"/>
    </xf>
    <xf numFmtId="164" fontId="17" fillId="8" borderId="6" xfId="0" applyNumberFormat="1" applyFont="1" applyFill="1" applyBorder="1" applyAlignment="1">
      <alignment horizontal="center" vertical="center"/>
    </xf>
    <xf numFmtId="164" fontId="17" fillId="8" borderId="15" xfId="0" applyNumberFormat="1" applyFont="1" applyFill="1" applyBorder="1" applyAlignment="1">
      <alignment horizontal="center" vertical="center"/>
    </xf>
    <xf numFmtId="164" fontId="17" fillId="8" borderId="11" xfId="0" applyNumberFormat="1" applyFont="1" applyFill="1" applyBorder="1" applyAlignment="1">
      <alignment horizontal="center" vertical="center"/>
    </xf>
    <xf numFmtId="167" fontId="17" fillId="8" borderId="6" xfId="0" applyNumberFormat="1" applyFont="1" applyFill="1" applyBorder="1" applyAlignment="1">
      <alignment horizontal="center" vertical="center"/>
    </xf>
    <xf numFmtId="167" fontId="17" fillId="8" borderId="15" xfId="0" applyNumberFormat="1" applyFont="1" applyFill="1" applyBorder="1" applyAlignment="1">
      <alignment horizontal="center" vertical="center"/>
    </xf>
    <xf numFmtId="167" fontId="17" fillId="8" borderId="11" xfId="0" applyNumberFormat="1" applyFont="1" applyFill="1" applyBorder="1" applyAlignment="1">
      <alignment horizontal="center" vertical="center"/>
    </xf>
    <xf numFmtId="164" fontId="17" fillId="20" borderId="6" xfId="0" applyNumberFormat="1" applyFont="1" applyFill="1" applyBorder="1" applyAlignment="1">
      <alignment horizontal="center" vertical="center"/>
    </xf>
    <xf numFmtId="164" fontId="17" fillId="20" borderId="15" xfId="0" applyNumberFormat="1" applyFont="1" applyFill="1" applyBorder="1" applyAlignment="1">
      <alignment horizontal="center" vertical="center"/>
    </xf>
    <xf numFmtId="164" fontId="17" fillId="20" borderId="11" xfId="0" applyNumberFormat="1" applyFont="1" applyFill="1" applyBorder="1" applyAlignment="1">
      <alignment horizontal="center" vertical="center"/>
    </xf>
    <xf numFmtId="164" fontId="17" fillId="16" borderId="6" xfId="0" applyNumberFormat="1" applyFont="1" applyFill="1" applyBorder="1" applyAlignment="1">
      <alignment horizontal="center" vertical="center"/>
    </xf>
    <xf numFmtId="164" fontId="17" fillId="16" borderId="15" xfId="0" applyNumberFormat="1" applyFont="1" applyFill="1" applyBorder="1" applyAlignment="1">
      <alignment horizontal="center" vertical="center"/>
    </xf>
    <xf numFmtId="164" fontId="17" fillId="16" borderId="11" xfId="0" applyNumberFormat="1" applyFont="1" applyFill="1" applyBorder="1" applyAlignment="1">
      <alignment horizontal="center" vertical="center"/>
    </xf>
    <xf numFmtId="164" fontId="17" fillId="24" borderId="6" xfId="0" applyNumberFormat="1" applyFont="1" applyFill="1" applyBorder="1" applyAlignment="1">
      <alignment horizontal="center" vertical="center"/>
    </xf>
    <xf numFmtId="164" fontId="17" fillId="24" borderId="15" xfId="0" applyNumberFormat="1" applyFont="1" applyFill="1" applyBorder="1" applyAlignment="1">
      <alignment horizontal="center" vertical="center"/>
    </xf>
    <xf numFmtId="164" fontId="17" fillId="24" borderId="11" xfId="0" applyNumberFormat="1" applyFont="1" applyFill="1" applyBorder="1" applyAlignment="1">
      <alignment horizontal="center" vertical="center"/>
    </xf>
    <xf numFmtId="164" fontId="17" fillId="29" borderId="6" xfId="0" applyNumberFormat="1" applyFont="1" applyFill="1" applyBorder="1" applyAlignment="1">
      <alignment horizontal="center" vertical="center"/>
    </xf>
    <xf numFmtId="164" fontId="17" fillId="29" borderId="15" xfId="0" applyNumberFormat="1" applyFont="1" applyFill="1" applyBorder="1" applyAlignment="1">
      <alignment horizontal="center" vertical="center"/>
    </xf>
    <xf numFmtId="164" fontId="17" fillId="29" borderId="11" xfId="0" applyNumberFormat="1" applyFont="1" applyFill="1" applyBorder="1" applyAlignment="1">
      <alignment horizontal="center" vertical="center"/>
    </xf>
    <xf numFmtId="164" fontId="17" fillId="11" borderId="6" xfId="0" applyNumberFormat="1" applyFont="1" applyFill="1" applyBorder="1" applyAlignment="1">
      <alignment horizontal="center" vertical="center"/>
    </xf>
    <xf numFmtId="164" fontId="17" fillId="11" borderId="15" xfId="0" applyNumberFormat="1" applyFont="1" applyFill="1" applyBorder="1" applyAlignment="1">
      <alignment horizontal="center" vertical="center"/>
    </xf>
    <xf numFmtId="164" fontId="17" fillId="11" borderId="11" xfId="0" applyNumberFormat="1" applyFont="1" applyFill="1" applyBorder="1" applyAlignment="1">
      <alignment horizontal="center" vertical="center"/>
    </xf>
    <xf numFmtId="164" fontId="17" fillId="33" borderId="6" xfId="0" applyNumberFormat="1" applyFont="1" applyFill="1" applyBorder="1" applyAlignment="1">
      <alignment horizontal="center" vertical="center"/>
    </xf>
    <xf numFmtId="164" fontId="17" fillId="33" borderId="15" xfId="0" applyNumberFormat="1" applyFont="1" applyFill="1" applyBorder="1" applyAlignment="1">
      <alignment horizontal="center" vertical="center"/>
    </xf>
    <xf numFmtId="164" fontId="17" fillId="33" borderId="11" xfId="0" applyNumberFormat="1" applyFont="1" applyFill="1" applyBorder="1" applyAlignment="1">
      <alignment horizontal="center" vertical="center"/>
    </xf>
    <xf numFmtId="164" fontId="17" fillId="13" borderId="6" xfId="0" applyNumberFormat="1" applyFont="1" applyFill="1" applyBorder="1" applyAlignment="1">
      <alignment horizontal="center" vertical="center"/>
    </xf>
    <xf numFmtId="164" fontId="17" fillId="13" borderId="15" xfId="0" applyNumberFormat="1" applyFont="1" applyFill="1" applyBorder="1" applyAlignment="1">
      <alignment horizontal="center" vertical="center"/>
    </xf>
    <xf numFmtId="164" fontId="17" fillId="13" borderId="11" xfId="0" applyNumberFormat="1" applyFont="1" applyFill="1" applyBorder="1" applyAlignment="1">
      <alignment horizontal="center" vertical="center"/>
    </xf>
    <xf numFmtId="164" fontId="17" fillId="40" borderId="6" xfId="0" applyNumberFormat="1" applyFont="1" applyFill="1" applyBorder="1" applyAlignment="1">
      <alignment horizontal="center" vertical="center"/>
    </xf>
    <xf numFmtId="164" fontId="17" fillId="40" borderId="15" xfId="0" applyNumberFormat="1" applyFont="1" applyFill="1" applyBorder="1" applyAlignment="1">
      <alignment horizontal="center" vertical="center"/>
    </xf>
    <xf numFmtId="164" fontId="17" fillId="40" borderId="11" xfId="0" applyNumberFormat="1" applyFont="1" applyFill="1" applyBorder="1" applyAlignment="1">
      <alignment horizontal="center" vertical="center"/>
    </xf>
    <xf numFmtId="164" fontId="17" fillId="0" borderId="6" xfId="0" applyNumberFormat="1" applyFont="1" applyBorder="1" applyAlignment="1">
      <alignment horizontal="center" vertical="center"/>
    </xf>
    <xf numFmtId="164" fontId="17" fillId="0" borderId="15" xfId="0" applyNumberFormat="1" applyFont="1" applyBorder="1" applyAlignment="1">
      <alignment horizontal="center" vertical="center"/>
    </xf>
    <xf numFmtId="164" fontId="17" fillId="0" borderId="11" xfId="0" applyNumberFormat="1" applyFont="1" applyBorder="1" applyAlignment="1">
      <alignment horizontal="center" vertical="center"/>
    </xf>
  </cellXfs>
  <cellStyles count="3">
    <cellStyle name="Normal" xfId="0" builtinId="0"/>
    <cellStyle name="Normal 2" xfId="2" xr:uid="{9215A4BA-80A9-3443-B564-6FD730F7F514}"/>
    <cellStyle name="Pourcentage" xfId="1" builtinId="5"/>
  </cellStyles>
  <dxfs count="40">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dxf>
    <dxf>
      <border>
        <bottom style="thin">
          <color indexed="64"/>
        </bottom>
      </border>
    </dxf>
    <dxf>
      <font>
        <b val="0"/>
        <i val="0"/>
        <strike val="0"/>
        <condense val="0"/>
        <extend val="0"/>
        <outline val="0"/>
        <shadow val="0"/>
        <u val="none"/>
        <vertAlign val="baseline"/>
        <sz val="12"/>
        <color theme="0"/>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Aptos Narrow"/>
        <family val="2"/>
        <scheme val="minor"/>
      </font>
    </dxf>
    <dxf>
      <font>
        <b val="0"/>
        <i val="0"/>
        <strike val="0"/>
        <condense val="0"/>
        <extend val="0"/>
        <outline val="0"/>
        <shadow val="0"/>
        <u val="none"/>
        <vertAlign val="baseline"/>
        <sz val="12"/>
        <color theme="1"/>
        <name val="Aptos Narrow"/>
        <family val="2"/>
        <scheme val="minor"/>
      </font>
    </dxf>
    <dxf>
      <numFmt numFmtId="0" formatCode="General"/>
    </dxf>
    <dxf>
      <numFmt numFmtId="13" formatCode="0%"/>
    </dxf>
    <dxf>
      <alignment horizontal="general" vertical="bottom" textRotation="0" wrapText="0" indent="0" justifyLastLine="0" shrinkToFit="0" readingOrder="0"/>
    </dxf>
    <dxf>
      <font>
        <b val="0"/>
        <i val="0"/>
        <strike val="0"/>
        <condense val="0"/>
        <extend val="0"/>
        <outline val="0"/>
        <shadow val="0"/>
        <u val="none"/>
        <vertAlign val="baseline"/>
        <sz val="12"/>
        <color theme="1"/>
        <name val="Aptos Narrow"/>
        <family val="2"/>
        <scheme val="minor"/>
      </font>
      <numFmt numFmtId="2" formatCode="0.00"/>
      <fill>
        <patternFill patternType="solid">
          <fgColor indexed="64"/>
          <bgColor theme="9" tint="0.79998168889431442"/>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ptos Narrow"/>
        <family val="2"/>
        <scheme val="minor"/>
      </font>
      <fill>
        <patternFill patternType="solid">
          <fgColor indexed="64"/>
          <bgColor theme="9" tint="0.79998168889431442"/>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ptos Narrow"/>
        <family val="2"/>
        <scheme val="minor"/>
      </font>
      <fill>
        <patternFill patternType="solid">
          <fgColor indexed="64"/>
          <bgColor theme="9" tint="0.79998168889431442"/>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ptos Narrow"/>
        <family val="2"/>
        <scheme val="minor"/>
      </font>
      <fill>
        <patternFill patternType="solid">
          <fgColor indexed="64"/>
          <bgColor theme="9" tint="0.79998168889431442"/>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2"/>
        <color theme="1"/>
        <name val="Aptos Narrow"/>
        <scheme val="minor"/>
      </font>
      <alignment horizontal="left" vertical="bottom"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theme="1"/>
        <name val="Aptos Narrow"/>
        <scheme val="minor"/>
      </font>
      <alignment horizontal="center" vertical="bottom" textRotation="0" wrapText="0" indent="0" justifyLastLine="0" shrinkToFit="0" readingOrder="0"/>
      <border diagonalUp="0" diagonalDown="0" outline="0">
        <left style="thin">
          <color indexed="64"/>
        </left>
        <right style="thin">
          <color indexed="64"/>
        </right>
        <top/>
        <bottom/>
      </border>
    </dxf>
    <dxf>
      <alignment horizontal="center"/>
    </dxf>
    <dxf>
      <alignment horizontal="center"/>
    </dxf>
    <dxf>
      <alignment horizontal="center"/>
    </dxf>
    <dxf>
      <alignment horizontal="center"/>
    </dxf>
    <dxf>
      <alignment horizontal="center"/>
    </dxf>
    <dxf>
      <alignment horizontal="center"/>
    </dxf>
    <dxf>
      <alignment horizontal="center"/>
    </dxf>
    <dxf>
      <font>
        <b/>
      </font>
    </dxf>
    <dxf>
      <alignment horizontal="center"/>
    </dxf>
    <dxf>
      <alignment horizontal="center"/>
    </dxf>
  </dxfs>
  <tableStyles count="0" defaultTableStyle="TableStyleMedium2" defaultPivotStyle="PivotStyleLight16"/>
  <colors>
    <mruColors>
      <color rgb="FFF2CEEF"/>
      <color rgb="FFFFAFFF"/>
      <color rgb="FFFF3CF4"/>
      <color rgb="FFC800BD"/>
      <color rgb="FFFFBCB7"/>
      <color rgb="FFFF908F"/>
      <color rgb="FFFDFF72"/>
      <color rgb="FFFDFFD2"/>
      <color rgb="FFE8DE00"/>
      <color rgb="FF007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microsoft.com/office/2006/relationships/vbaProject" Target="vbaProject.bin"/></Relationships>
</file>

<file path=xl/charts/_rels/chart1.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2.xml.rels><?xml version="1.0" encoding="UTF-8" standalone="yes"?>
<Relationships xmlns="http://schemas.openxmlformats.org/package/2006/relationships"><Relationship Id="rId3" Type="http://schemas.openxmlformats.org/officeDocument/2006/relationships/chartUserShapes" Target="../drawings/drawing5.xml"/><Relationship Id="rId2" Type="http://schemas.microsoft.com/office/2011/relationships/chartColorStyle" Target="colors3.xml"/><Relationship Id="rId1" Type="http://schemas.microsoft.com/office/2011/relationships/chartStyle" Target="style3.xml"/></Relationships>
</file>

<file path=xl/charts/_rels/chartEx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80" b="0" i="0" u="none" strike="noStrike" kern="1200" spc="0" baseline="0">
                <a:solidFill>
                  <a:schemeClr val="tx1">
                    <a:lumMod val="65000"/>
                    <a:lumOff val="35000"/>
                  </a:schemeClr>
                </a:solidFill>
                <a:latin typeface="+mn-lt"/>
                <a:ea typeface="+mn-ea"/>
                <a:cs typeface="+mn-cs"/>
              </a:defRPr>
            </a:pPr>
            <a:r>
              <a:rPr lang="fr-FR"/>
              <a:t>Structure par essence</a:t>
            </a:r>
          </a:p>
        </c:rich>
      </c:tx>
      <c:overlay val="0"/>
      <c:spPr>
        <a:noFill/>
        <a:ln>
          <a:noFill/>
        </a:ln>
        <a:effectLst/>
      </c:spPr>
      <c:txPr>
        <a:bodyPr rot="0" spcFirstLastPara="1" vertOverflow="ellipsis" vert="horz" wrap="square" anchor="ctr" anchorCtr="1"/>
        <a:lstStyle/>
        <a:p>
          <a:pPr>
            <a:defRPr sz="168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stacked"/>
        <c:varyColors val="0"/>
        <c:ser>
          <c:idx val="1"/>
          <c:order val="0"/>
          <c:tx>
            <c:strRef>
              <c:f>'Données typo'!$A$2</c:f>
              <c:strCache>
                <c:ptCount val="1"/>
                <c:pt idx="0">
                  <c:v>CHENE</c:v>
                </c:pt>
              </c:strCache>
            </c:strRef>
          </c:tx>
          <c:spPr>
            <a:solidFill>
              <a:schemeClr val="accent2"/>
            </a:solidFill>
            <a:ln>
              <a:noFill/>
            </a:ln>
            <a:effectLst/>
          </c:spPr>
          <c:invertIfNegative val="0"/>
          <c:dLbls>
            <c:delete val="1"/>
          </c:dLbls>
          <c:cat>
            <c:strRef>
              <c:f>('Données typo'!$C$1,'Données typo'!$E$1,'Données typo'!$G$1,'Données typo'!$I$1)</c:f>
              <c:strCache>
                <c:ptCount val="4"/>
                <c:pt idx="0">
                  <c:v>PB</c:v>
                </c:pt>
                <c:pt idx="1">
                  <c:v>BM</c:v>
                </c:pt>
                <c:pt idx="2">
                  <c:v>GB</c:v>
                </c:pt>
                <c:pt idx="3">
                  <c:v>TGB</c:v>
                </c:pt>
              </c:strCache>
            </c:strRef>
          </c:cat>
          <c:val>
            <c:numRef>
              <c:f>('Données typo'!$C$2,'Données typo'!$E$2,'Données typo'!$G$2,'Données typo'!$I$2)</c:f>
              <c:numCache>
                <c:formatCode>0.00</c:formatCode>
                <c:ptCount val="4"/>
                <c:pt idx="0">
                  <c:v>2.4210526315789473</c:v>
                </c:pt>
                <c:pt idx="1">
                  <c:v>15.263157894736842</c:v>
                </c:pt>
                <c:pt idx="2">
                  <c:v>2.736842105263158</c:v>
                </c:pt>
                <c:pt idx="3">
                  <c:v>0.21052631578947367</c:v>
                </c:pt>
              </c:numCache>
            </c:numRef>
          </c:val>
          <c:extLst>
            <c:ext xmlns:c16="http://schemas.microsoft.com/office/drawing/2014/chart" uri="{C3380CC4-5D6E-409C-BE32-E72D297353CC}">
              <c16:uniqueId val="{00000001-F00A-2A42-8D54-BE6C7DFB116A}"/>
            </c:ext>
          </c:extLst>
        </c:ser>
        <c:ser>
          <c:idx val="3"/>
          <c:order val="1"/>
          <c:tx>
            <c:strRef>
              <c:f>'Données typo'!$A$3</c:f>
              <c:strCache>
                <c:ptCount val="1"/>
                <c:pt idx="0">
                  <c:v>HETRE</c:v>
                </c:pt>
              </c:strCache>
            </c:strRef>
          </c:tx>
          <c:spPr>
            <a:solidFill>
              <a:schemeClr val="accent4"/>
            </a:solidFill>
            <a:ln>
              <a:noFill/>
            </a:ln>
            <a:effectLst/>
          </c:spPr>
          <c:invertIfNegative val="0"/>
          <c:dLbls>
            <c:delete val="1"/>
          </c:dLbls>
          <c:cat>
            <c:strRef>
              <c:f>('Données typo'!$C$1,'Données typo'!$E$1,'Données typo'!$G$1,'Données typo'!$I$1)</c:f>
              <c:strCache>
                <c:ptCount val="4"/>
                <c:pt idx="0">
                  <c:v>PB</c:v>
                </c:pt>
                <c:pt idx="1">
                  <c:v>BM</c:v>
                </c:pt>
                <c:pt idx="2">
                  <c:v>GB</c:v>
                </c:pt>
                <c:pt idx="3">
                  <c:v>TGB</c:v>
                </c:pt>
              </c:strCache>
            </c:strRef>
          </c:cat>
          <c:val>
            <c:numRef>
              <c:f>('Données typo'!$C$3,'Données typo'!$E$3,'Données typo'!$G$3,'Données typo'!$I$3)</c:f>
              <c:numCache>
                <c:formatCode>0.00</c:formatCode>
                <c:ptCount val="4"/>
                <c:pt idx="0">
                  <c:v>4.5263157894736841</c:v>
                </c:pt>
                <c:pt idx="1">
                  <c:v>0.73684210526315785</c:v>
                </c:pt>
                <c:pt idx="2">
                  <c:v>0.63157894736842102</c:v>
                </c:pt>
                <c:pt idx="3">
                  <c:v>0.31578947368421051</c:v>
                </c:pt>
              </c:numCache>
            </c:numRef>
          </c:val>
          <c:extLst>
            <c:ext xmlns:c16="http://schemas.microsoft.com/office/drawing/2014/chart" uri="{C3380CC4-5D6E-409C-BE32-E72D297353CC}">
              <c16:uniqueId val="{00000003-F00A-2A42-8D54-BE6C7DFB116A}"/>
            </c:ext>
          </c:extLst>
        </c:ser>
        <c:ser>
          <c:idx val="5"/>
          <c:order val="2"/>
          <c:tx>
            <c:strRef>
              <c:f>'Données typo'!$A$4</c:f>
              <c:strCache>
                <c:ptCount val="1"/>
                <c:pt idx="0">
                  <c:v>DOUGLAS</c:v>
                </c:pt>
              </c:strCache>
            </c:strRef>
          </c:tx>
          <c:spPr>
            <a:solidFill>
              <a:schemeClr val="accent6"/>
            </a:solidFill>
            <a:ln>
              <a:noFill/>
            </a:ln>
            <a:effectLst/>
          </c:spPr>
          <c:invertIfNegative val="0"/>
          <c:dLbls>
            <c:delete val="1"/>
          </c:dLbls>
          <c:cat>
            <c:strRef>
              <c:f>('Données typo'!$C$1,'Données typo'!$E$1,'Données typo'!$G$1,'Données typo'!$I$1)</c:f>
              <c:strCache>
                <c:ptCount val="4"/>
                <c:pt idx="0">
                  <c:v>PB</c:v>
                </c:pt>
                <c:pt idx="1">
                  <c:v>BM</c:v>
                </c:pt>
                <c:pt idx="2">
                  <c:v>GB</c:v>
                </c:pt>
                <c:pt idx="3">
                  <c:v>TGB</c:v>
                </c:pt>
              </c:strCache>
            </c:strRef>
          </c:cat>
          <c:val>
            <c:numRef>
              <c:f>('Données typo'!$C$4,'Données typo'!$E$4,'Données typo'!$G$4,'Données typo'!$I$4)</c:f>
              <c:numCache>
                <c:formatCode>0.00</c:formatCode>
                <c:ptCount val="4"/>
                <c:pt idx="0">
                  <c:v>0</c:v>
                </c:pt>
                <c:pt idx="1">
                  <c:v>0</c:v>
                </c:pt>
                <c:pt idx="2">
                  <c:v>0.21052631578947367</c:v>
                </c:pt>
                <c:pt idx="3">
                  <c:v>0</c:v>
                </c:pt>
              </c:numCache>
            </c:numRef>
          </c:val>
          <c:extLst>
            <c:ext xmlns:c16="http://schemas.microsoft.com/office/drawing/2014/chart" uri="{C3380CC4-5D6E-409C-BE32-E72D297353CC}">
              <c16:uniqueId val="{00000005-F00A-2A42-8D54-BE6C7DFB116A}"/>
            </c:ext>
          </c:extLst>
        </c:ser>
        <c:ser>
          <c:idx val="7"/>
          <c:order val="3"/>
          <c:tx>
            <c:strRef>
              <c:f>'Données typo'!$A$5</c:f>
              <c:strCache>
                <c:ptCount val="1"/>
                <c:pt idx="0">
                  <c:v>SAPIN</c:v>
                </c:pt>
              </c:strCache>
            </c:strRef>
          </c:tx>
          <c:spPr>
            <a:solidFill>
              <a:schemeClr val="accent2">
                <a:lumMod val="60000"/>
              </a:schemeClr>
            </a:solidFill>
            <a:ln>
              <a:noFill/>
            </a:ln>
            <a:effectLst/>
          </c:spPr>
          <c:invertIfNegative val="0"/>
          <c:dLbls>
            <c:delete val="1"/>
          </c:dLbls>
          <c:cat>
            <c:strRef>
              <c:f>('Données typo'!$C$1,'Données typo'!$E$1,'Données typo'!$G$1,'Données typo'!$I$1)</c:f>
              <c:strCache>
                <c:ptCount val="4"/>
                <c:pt idx="0">
                  <c:v>PB</c:v>
                </c:pt>
                <c:pt idx="1">
                  <c:v>BM</c:v>
                </c:pt>
                <c:pt idx="2">
                  <c:v>GB</c:v>
                </c:pt>
                <c:pt idx="3">
                  <c:v>TGB</c:v>
                </c:pt>
              </c:strCache>
            </c:strRef>
          </c:cat>
          <c:val>
            <c:numRef>
              <c:f>('Données typo'!$C$5,'Données typo'!$E$5,'Données typo'!$G$5,'Données typo'!$I$5)</c:f>
              <c:numCache>
                <c:formatCode>0.00</c:formatCode>
                <c:ptCount val="4"/>
                <c:pt idx="0">
                  <c:v>0</c:v>
                </c:pt>
                <c:pt idx="1">
                  <c:v>0.10526315789473684</c:v>
                </c:pt>
                <c:pt idx="2">
                  <c:v>0</c:v>
                </c:pt>
                <c:pt idx="3">
                  <c:v>0</c:v>
                </c:pt>
              </c:numCache>
            </c:numRef>
          </c:val>
          <c:extLst>
            <c:ext xmlns:c16="http://schemas.microsoft.com/office/drawing/2014/chart" uri="{C3380CC4-5D6E-409C-BE32-E72D297353CC}">
              <c16:uniqueId val="{00000007-F00A-2A42-8D54-BE6C7DFB116A}"/>
            </c:ext>
          </c:extLst>
        </c:ser>
        <c:ser>
          <c:idx val="0"/>
          <c:order val="4"/>
          <c:tx>
            <c:strRef>
              <c:f>'Données typo'!$A$6</c:f>
              <c:strCache>
                <c:ptCount val="1"/>
                <c:pt idx="0">
                  <c:v>BOULEAU</c:v>
                </c:pt>
              </c:strCache>
            </c:strRef>
          </c:tx>
          <c:spPr>
            <a:solidFill>
              <a:schemeClr val="accent1"/>
            </a:solidFill>
            <a:ln>
              <a:noFill/>
            </a:ln>
            <a:effectLst/>
          </c:spPr>
          <c:invertIfNegative val="0"/>
          <c:dLbls>
            <c:delete val="1"/>
          </c:dLbls>
          <c:cat>
            <c:strRef>
              <c:f>('Données typo'!$C$1,'Données typo'!$E$1,'Données typo'!$G$1,'Données typo'!$I$1)</c:f>
              <c:strCache>
                <c:ptCount val="4"/>
                <c:pt idx="0">
                  <c:v>PB</c:v>
                </c:pt>
                <c:pt idx="1">
                  <c:v>BM</c:v>
                </c:pt>
                <c:pt idx="2">
                  <c:v>GB</c:v>
                </c:pt>
                <c:pt idx="3">
                  <c:v>TGB</c:v>
                </c:pt>
              </c:strCache>
            </c:strRef>
          </c:cat>
          <c:val>
            <c:numRef>
              <c:f>('Données typo'!$C$6,'Données typo'!$E$6,'Données typo'!$G$6,'Données typo'!$I$6)</c:f>
              <c:numCache>
                <c:formatCode>0.00</c:formatCode>
                <c:ptCount val="4"/>
                <c:pt idx="0">
                  <c:v>0.31578947368421051</c:v>
                </c:pt>
                <c:pt idx="1">
                  <c:v>0.84210526315789469</c:v>
                </c:pt>
                <c:pt idx="2">
                  <c:v>0.10526315789473684</c:v>
                </c:pt>
                <c:pt idx="3">
                  <c:v>0</c:v>
                </c:pt>
              </c:numCache>
            </c:numRef>
          </c:val>
          <c:extLst>
            <c:ext xmlns:c16="http://schemas.microsoft.com/office/drawing/2014/chart" uri="{C3380CC4-5D6E-409C-BE32-E72D297353CC}">
              <c16:uniqueId val="{00000011-F00A-2A42-8D54-BE6C7DFB116A}"/>
            </c:ext>
          </c:extLst>
        </c:ser>
        <c:ser>
          <c:idx val="2"/>
          <c:order val="5"/>
          <c:tx>
            <c:strRef>
              <c:f>'Données typo'!$A$7</c:f>
              <c:strCache>
                <c:ptCount val="1"/>
                <c:pt idx="0">
                  <c:v>EPICEA</c:v>
                </c:pt>
              </c:strCache>
            </c:strRef>
          </c:tx>
          <c:spPr>
            <a:solidFill>
              <a:schemeClr val="accent3"/>
            </a:solidFill>
            <a:ln>
              <a:noFill/>
            </a:ln>
            <a:effectLst/>
          </c:spPr>
          <c:invertIfNegative val="0"/>
          <c:dLbls>
            <c:delete val="1"/>
          </c:dLbls>
          <c:cat>
            <c:strRef>
              <c:f>('Données typo'!$C$1,'Données typo'!$E$1,'Données typo'!$G$1,'Données typo'!$I$1)</c:f>
              <c:strCache>
                <c:ptCount val="4"/>
                <c:pt idx="0">
                  <c:v>PB</c:v>
                </c:pt>
                <c:pt idx="1">
                  <c:v>BM</c:v>
                </c:pt>
                <c:pt idx="2">
                  <c:v>GB</c:v>
                </c:pt>
                <c:pt idx="3">
                  <c:v>TGB</c:v>
                </c:pt>
              </c:strCache>
            </c:strRef>
          </c:cat>
          <c:val>
            <c:numRef>
              <c:f>('Données typo'!$C$7,'Données typo'!$E$7,'Données typo'!$G$7,'Données typo'!$I$7)</c:f>
              <c:numCache>
                <c:formatCode>0.00</c:formatCode>
                <c:ptCount val="4"/>
                <c:pt idx="0">
                  <c:v>0.73684210526315785</c:v>
                </c:pt>
                <c:pt idx="1">
                  <c:v>0.10526315789473684</c:v>
                </c:pt>
                <c:pt idx="2">
                  <c:v>0</c:v>
                </c:pt>
                <c:pt idx="3">
                  <c:v>0</c:v>
                </c:pt>
              </c:numCache>
            </c:numRef>
          </c:val>
          <c:extLst>
            <c:ext xmlns:c16="http://schemas.microsoft.com/office/drawing/2014/chart" uri="{C3380CC4-5D6E-409C-BE32-E72D297353CC}">
              <c16:uniqueId val="{00000012-F00A-2A42-8D54-BE6C7DFB116A}"/>
            </c:ext>
          </c:extLst>
        </c:ser>
        <c:dLbls>
          <c:dLblPos val="ctr"/>
          <c:showLegendKey val="0"/>
          <c:showVal val="1"/>
          <c:showCatName val="0"/>
          <c:showSerName val="0"/>
          <c:showPercent val="0"/>
          <c:showBubbleSize val="0"/>
        </c:dLbls>
        <c:gapWidth val="55"/>
        <c:overlap val="100"/>
        <c:axId val="603058527"/>
        <c:axId val="603060239"/>
      </c:barChart>
      <c:catAx>
        <c:axId val="60305852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fr-FR"/>
          </a:p>
        </c:txPr>
        <c:crossAx val="603060239"/>
        <c:crosses val="autoZero"/>
        <c:auto val="1"/>
        <c:lblAlgn val="ctr"/>
        <c:lblOffset val="100"/>
        <c:noMultiLvlLbl val="0"/>
      </c:catAx>
      <c:valAx>
        <c:axId val="60306023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fr-FR"/>
          </a:p>
        </c:txPr>
        <c:crossAx val="603058527"/>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fr-FR"/>
        </a:p>
      </c:txPr>
    </c:legend>
    <c:plotVisOnly val="1"/>
    <c:dispBlanksAs val="zero"/>
    <c:showDLblsOverMax val="0"/>
  </c:chart>
  <c:spPr>
    <a:solidFill>
      <a:sysClr val="window" lastClr="FFFFFF"/>
    </a:solidFill>
    <a:ln w="9525" cap="flat" cmpd="sng" algn="ctr">
      <a:solidFill>
        <a:schemeClr val="tx1">
          <a:lumMod val="15000"/>
          <a:lumOff val="85000"/>
        </a:schemeClr>
      </a:solidFill>
      <a:round/>
    </a:ln>
    <a:effectLst/>
  </c:spPr>
  <c:txPr>
    <a:bodyPr/>
    <a:lstStyle/>
    <a:p>
      <a:pPr>
        <a:defRPr sz="1400"/>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000" b="0" i="0" u="none" strike="noStrike" kern="1200" cap="none" spc="0" normalizeH="0" baseline="0">
                <a:solidFill>
                  <a:schemeClr val="tx1">
                    <a:lumMod val="65000"/>
                    <a:lumOff val="35000"/>
                  </a:schemeClr>
                </a:solidFill>
                <a:latin typeface="+mj-lt"/>
                <a:ea typeface="+mj-ea"/>
                <a:cs typeface="+mj-cs"/>
              </a:defRPr>
            </a:pPr>
            <a:r>
              <a:rPr lang="fr-FR"/>
              <a:t>Evolution du peuplement</a:t>
            </a:r>
          </a:p>
        </c:rich>
      </c:tx>
      <c:overlay val="0"/>
      <c:spPr>
        <a:noFill/>
        <a:ln>
          <a:noFill/>
        </a:ln>
        <a:effectLst/>
      </c:spPr>
      <c:txPr>
        <a:bodyPr rot="0" spcFirstLastPara="1" vertOverflow="ellipsis" vert="horz" wrap="square" anchor="ctr" anchorCtr="1"/>
        <a:lstStyle/>
        <a:p>
          <a:pPr>
            <a:defRPr sz="2000" b="0" i="0" u="none" strike="noStrike" kern="1200" cap="none" spc="0" normalizeH="0" baseline="0">
              <a:solidFill>
                <a:schemeClr val="tx1">
                  <a:lumMod val="65000"/>
                  <a:lumOff val="35000"/>
                </a:schemeClr>
              </a:solidFill>
              <a:latin typeface="+mj-lt"/>
              <a:ea typeface="+mj-ea"/>
              <a:cs typeface="+mj-cs"/>
            </a:defRPr>
          </a:pPr>
          <a:endParaRPr lang="fr-FR"/>
        </a:p>
      </c:txPr>
    </c:title>
    <c:autoTitleDeleted val="0"/>
    <c:plotArea>
      <c:layout/>
      <c:barChart>
        <c:barDir val="col"/>
        <c:grouping val="stacked"/>
        <c:varyColors val="0"/>
        <c:ser>
          <c:idx val="0"/>
          <c:order val="0"/>
          <c:spPr>
            <a:solidFill>
              <a:schemeClr val="accent1">
                <a:lumMod val="40000"/>
                <a:lumOff val="60000"/>
              </a:schemeClr>
            </a:solidFill>
            <a:ln>
              <a:noFill/>
            </a:ln>
            <a:effectLst/>
          </c:spPr>
          <c:invertIfNegative val="0"/>
          <c:cat>
            <c:strRef>
              <c:f>Trajectoires!$D$31:$E$31</c:f>
              <c:strCache>
                <c:ptCount val="2"/>
                <c:pt idx="0">
                  <c:v>2024</c:v>
                </c:pt>
                <c:pt idx="1">
                  <c:v>Horizon ++</c:v>
                </c:pt>
              </c:strCache>
            </c:strRef>
          </c:cat>
          <c:val>
            <c:numRef>
              <c:f>Trajectoires!$D$32:$E$32</c:f>
              <c:numCache>
                <c:formatCode>0.0</c:formatCode>
                <c:ptCount val="2"/>
                <c:pt idx="0">
                  <c:v>2.4210526315789473</c:v>
                </c:pt>
                <c:pt idx="1">
                  <c:v>2.1389999999999998</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0-E0EC-F847-A5F0-6200478FA071}"/>
            </c:ext>
          </c:extLst>
        </c:ser>
        <c:ser>
          <c:idx val="1"/>
          <c:order val="1"/>
          <c:spPr>
            <a:solidFill>
              <a:srgbClr val="00B0F0"/>
            </a:solidFill>
            <a:ln>
              <a:noFill/>
            </a:ln>
            <a:effectLst/>
          </c:spPr>
          <c:invertIfNegative val="0"/>
          <c:cat>
            <c:strRef>
              <c:f>Trajectoires!$D$31:$E$31</c:f>
              <c:strCache>
                <c:ptCount val="2"/>
                <c:pt idx="0">
                  <c:v>2024</c:v>
                </c:pt>
                <c:pt idx="1">
                  <c:v>Horizon ++</c:v>
                </c:pt>
              </c:strCache>
            </c:strRef>
          </c:cat>
          <c:val>
            <c:numRef>
              <c:f>Trajectoires!$D$33:$E$33</c:f>
              <c:numCache>
                <c:formatCode>0.0</c:formatCode>
                <c:ptCount val="2"/>
                <c:pt idx="0">
                  <c:v>15.263157894736842</c:v>
                </c:pt>
                <c:pt idx="1">
                  <c:v>3.5649999999999999</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1-E0EC-F847-A5F0-6200478FA071}"/>
            </c:ext>
          </c:extLst>
        </c:ser>
        <c:ser>
          <c:idx val="2"/>
          <c:order val="2"/>
          <c:spPr>
            <a:solidFill>
              <a:srgbClr val="0070C0"/>
            </a:solidFill>
            <a:ln>
              <a:noFill/>
            </a:ln>
            <a:effectLst/>
          </c:spPr>
          <c:invertIfNegative val="0"/>
          <c:cat>
            <c:strRef>
              <c:f>Trajectoires!$D$31:$E$31</c:f>
              <c:strCache>
                <c:ptCount val="2"/>
                <c:pt idx="0">
                  <c:v>2024</c:v>
                </c:pt>
                <c:pt idx="1">
                  <c:v>Horizon ++</c:v>
                </c:pt>
              </c:strCache>
            </c:strRef>
          </c:cat>
          <c:val>
            <c:numRef>
              <c:f>Trajectoires!$D$34:$E$34</c:f>
              <c:numCache>
                <c:formatCode>0.0</c:formatCode>
                <c:ptCount val="2"/>
                <c:pt idx="0">
                  <c:v>2.736842105263158</c:v>
                </c:pt>
                <c:pt idx="1">
                  <c:v>3.5649999999999999</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2-E0EC-F847-A5F0-6200478FA071}"/>
            </c:ext>
          </c:extLst>
        </c:ser>
        <c:ser>
          <c:idx val="3"/>
          <c:order val="3"/>
          <c:spPr>
            <a:solidFill>
              <a:schemeClr val="accent1">
                <a:lumMod val="50000"/>
              </a:schemeClr>
            </a:solidFill>
            <a:ln>
              <a:noFill/>
            </a:ln>
            <a:effectLst/>
          </c:spPr>
          <c:invertIfNegative val="0"/>
          <c:cat>
            <c:strRef>
              <c:f>Trajectoires!$D$31:$E$31</c:f>
              <c:strCache>
                <c:ptCount val="2"/>
                <c:pt idx="0">
                  <c:v>2024</c:v>
                </c:pt>
                <c:pt idx="1">
                  <c:v>Horizon ++</c:v>
                </c:pt>
              </c:strCache>
            </c:strRef>
          </c:cat>
          <c:val>
            <c:numRef>
              <c:f>Trajectoires!$D$35:$E$35</c:f>
              <c:numCache>
                <c:formatCode>0.0</c:formatCode>
                <c:ptCount val="2"/>
                <c:pt idx="0">
                  <c:v>0.21052631578947367</c:v>
                </c:pt>
                <c:pt idx="1">
                  <c:v>4.9909999999999997</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3-E0EC-F847-A5F0-6200478FA071}"/>
            </c:ext>
          </c:extLst>
        </c:ser>
        <c:ser>
          <c:idx val="4"/>
          <c:order val="4"/>
          <c:spPr>
            <a:solidFill>
              <a:srgbClr val="FDFFD2"/>
            </a:solidFill>
            <a:ln>
              <a:noFill/>
            </a:ln>
            <a:effectLst/>
          </c:spPr>
          <c:invertIfNegative val="0"/>
          <c:cat>
            <c:strRef>
              <c:f>Trajectoires!$D$31:$E$31</c:f>
              <c:strCache>
                <c:ptCount val="2"/>
                <c:pt idx="0">
                  <c:v>2024</c:v>
                </c:pt>
                <c:pt idx="1">
                  <c:v>Horizon ++</c:v>
                </c:pt>
              </c:strCache>
            </c:strRef>
          </c:cat>
          <c:val>
            <c:numRef>
              <c:f>Trajectoires!$D$36:$E$36</c:f>
              <c:numCache>
                <c:formatCode>0.0</c:formatCode>
                <c:ptCount val="2"/>
                <c:pt idx="0">
                  <c:v>4.5263157894736841</c:v>
                </c:pt>
                <c:pt idx="1">
                  <c:v>0.69000000000000006</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4-E0EC-F847-A5F0-6200478FA071}"/>
            </c:ext>
          </c:extLst>
        </c:ser>
        <c:ser>
          <c:idx val="5"/>
          <c:order val="5"/>
          <c:spPr>
            <a:solidFill>
              <a:srgbClr val="FDFF72"/>
            </a:solidFill>
            <a:ln>
              <a:noFill/>
            </a:ln>
            <a:effectLst/>
          </c:spPr>
          <c:invertIfNegative val="0"/>
          <c:cat>
            <c:strRef>
              <c:f>Trajectoires!$D$31:$E$31</c:f>
              <c:strCache>
                <c:ptCount val="2"/>
                <c:pt idx="0">
                  <c:v>2024</c:v>
                </c:pt>
                <c:pt idx="1">
                  <c:v>Horizon ++</c:v>
                </c:pt>
              </c:strCache>
            </c:strRef>
          </c:cat>
          <c:val>
            <c:numRef>
              <c:f>Trajectoires!$D$37:$E$37</c:f>
              <c:numCache>
                <c:formatCode>0.0</c:formatCode>
                <c:ptCount val="2"/>
                <c:pt idx="0">
                  <c:v>0.73684210526315785</c:v>
                </c:pt>
                <c:pt idx="1">
                  <c:v>1.1500000000000001</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5-E0EC-F847-A5F0-6200478FA071}"/>
            </c:ext>
          </c:extLst>
        </c:ser>
        <c:ser>
          <c:idx val="6"/>
          <c:order val="6"/>
          <c:spPr>
            <a:solidFill>
              <a:srgbClr val="FFFF00"/>
            </a:solidFill>
            <a:ln>
              <a:noFill/>
            </a:ln>
            <a:effectLst/>
          </c:spPr>
          <c:invertIfNegative val="0"/>
          <c:cat>
            <c:strRef>
              <c:f>Trajectoires!$D$31:$E$31</c:f>
              <c:strCache>
                <c:ptCount val="2"/>
                <c:pt idx="0">
                  <c:v>2024</c:v>
                </c:pt>
                <c:pt idx="1">
                  <c:v>Horizon ++</c:v>
                </c:pt>
              </c:strCache>
            </c:strRef>
          </c:cat>
          <c:val>
            <c:numRef>
              <c:f>Trajectoires!$D$38:$E$38</c:f>
              <c:numCache>
                <c:formatCode>0.0</c:formatCode>
                <c:ptCount val="2"/>
                <c:pt idx="0">
                  <c:v>0.63157894736842102</c:v>
                </c:pt>
                <c:pt idx="1">
                  <c:v>1.1500000000000001</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6-E0EC-F847-A5F0-6200478FA071}"/>
            </c:ext>
          </c:extLst>
        </c:ser>
        <c:ser>
          <c:idx val="7"/>
          <c:order val="7"/>
          <c:spPr>
            <a:solidFill>
              <a:srgbClr val="E8DE00"/>
            </a:solidFill>
            <a:ln>
              <a:noFill/>
            </a:ln>
            <a:effectLst/>
          </c:spPr>
          <c:invertIfNegative val="0"/>
          <c:cat>
            <c:strRef>
              <c:f>Trajectoires!$D$31:$E$31</c:f>
              <c:strCache>
                <c:ptCount val="2"/>
                <c:pt idx="0">
                  <c:v>2024</c:v>
                </c:pt>
                <c:pt idx="1">
                  <c:v>Horizon ++</c:v>
                </c:pt>
              </c:strCache>
            </c:strRef>
          </c:cat>
          <c:val>
            <c:numRef>
              <c:f>Trajectoires!$D$39:$E$39</c:f>
              <c:numCache>
                <c:formatCode>0.0</c:formatCode>
                <c:ptCount val="2"/>
                <c:pt idx="0">
                  <c:v>0.31578947368421051</c:v>
                </c:pt>
                <c:pt idx="1">
                  <c:v>1.61</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7-E0EC-F847-A5F0-6200478FA071}"/>
            </c:ext>
          </c:extLst>
        </c:ser>
        <c:ser>
          <c:idx val="8"/>
          <c:order val="8"/>
          <c:spPr>
            <a:solidFill>
              <a:schemeClr val="accent3">
                <a:lumMod val="60000"/>
              </a:schemeClr>
            </a:solidFill>
            <a:ln>
              <a:noFill/>
            </a:ln>
            <a:effectLst/>
          </c:spPr>
          <c:invertIfNegative val="0"/>
          <c:cat>
            <c:strRef>
              <c:f>Trajectoires!$D$31:$E$31</c:f>
              <c:strCache>
                <c:ptCount val="2"/>
                <c:pt idx="0">
                  <c:v>2024</c:v>
                </c:pt>
                <c:pt idx="1">
                  <c:v>Horizon ++</c:v>
                </c:pt>
              </c:strCache>
            </c:strRef>
          </c:cat>
          <c:val>
            <c:numRef>
              <c:f>Trajectoires!$D$40:$E$40</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8-E0EC-F847-A5F0-6200478FA071}"/>
            </c:ext>
          </c:extLst>
        </c:ser>
        <c:ser>
          <c:idx val="9"/>
          <c:order val="9"/>
          <c:spPr>
            <a:solidFill>
              <a:schemeClr val="accent4">
                <a:lumMod val="60000"/>
              </a:schemeClr>
            </a:solidFill>
            <a:ln>
              <a:noFill/>
            </a:ln>
            <a:effectLst/>
          </c:spPr>
          <c:invertIfNegative val="0"/>
          <c:cat>
            <c:strRef>
              <c:f>Trajectoires!$D$31:$E$31</c:f>
              <c:strCache>
                <c:ptCount val="2"/>
                <c:pt idx="0">
                  <c:v>2024</c:v>
                </c:pt>
                <c:pt idx="1">
                  <c:v>Horizon ++</c:v>
                </c:pt>
              </c:strCache>
            </c:strRef>
          </c:cat>
          <c:val>
            <c:numRef>
              <c:f>Trajectoires!$D$41:$E$41</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9-E0EC-F847-A5F0-6200478FA071}"/>
            </c:ext>
          </c:extLst>
        </c:ser>
        <c:ser>
          <c:idx val="10"/>
          <c:order val="10"/>
          <c:spPr>
            <a:solidFill>
              <a:srgbClr val="00B050"/>
            </a:solidFill>
            <a:ln>
              <a:noFill/>
            </a:ln>
            <a:effectLst/>
          </c:spPr>
          <c:invertIfNegative val="0"/>
          <c:cat>
            <c:strRef>
              <c:f>Trajectoires!$D$31:$E$31</c:f>
              <c:strCache>
                <c:ptCount val="2"/>
                <c:pt idx="0">
                  <c:v>2024</c:v>
                </c:pt>
                <c:pt idx="1">
                  <c:v>Horizon ++</c:v>
                </c:pt>
              </c:strCache>
            </c:strRef>
          </c:cat>
          <c:val>
            <c:numRef>
              <c:f>Trajectoires!$D$42:$E$42</c:f>
              <c:numCache>
                <c:formatCode>0.0</c:formatCode>
                <c:ptCount val="2"/>
                <c:pt idx="0">
                  <c:v>0.21052631578947367</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A-E0EC-F847-A5F0-6200478FA071}"/>
            </c:ext>
          </c:extLst>
        </c:ser>
        <c:ser>
          <c:idx val="11"/>
          <c:order val="11"/>
          <c:spPr>
            <a:solidFill>
              <a:schemeClr val="accent6">
                <a:lumMod val="60000"/>
              </a:schemeClr>
            </a:solidFill>
            <a:ln>
              <a:noFill/>
            </a:ln>
            <a:effectLst/>
          </c:spPr>
          <c:invertIfNegative val="0"/>
          <c:cat>
            <c:strRef>
              <c:f>Trajectoires!$D$31:$E$31</c:f>
              <c:strCache>
                <c:ptCount val="2"/>
                <c:pt idx="0">
                  <c:v>2024</c:v>
                </c:pt>
                <c:pt idx="1">
                  <c:v>Horizon ++</c:v>
                </c:pt>
              </c:strCache>
            </c:strRef>
          </c:cat>
          <c:val>
            <c:numRef>
              <c:f>Trajectoires!$D$43:$E$43</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B-E0EC-F847-A5F0-6200478FA071}"/>
            </c:ext>
          </c:extLst>
        </c:ser>
        <c:ser>
          <c:idx val="12"/>
          <c:order val="12"/>
          <c:spPr>
            <a:solidFill>
              <a:schemeClr val="accent1">
                <a:lumMod val="80000"/>
                <a:lumOff val="20000"/>
              </a:schemeClr>
            </a:solidFill>
            <a:ln>
              <a:noFill/>
            </a:ln>
            <a:effectLst/>
          </c:spPr>
          <c:invertIfNegative val="0"/>
          <c:cat>
            <c:strRef>
              <c:f>Trajectoires!$D$31:$E$31</c:f>
              <c:strCache>
                <c:ptCount val="2"/>
                <c:pt idx="0">
                  <c:v>2024</c:v>
                </c:pt>
                <c:pt idx="1">
                  <c:v>Horizon ++</c:v>
                </c:pt>
              </c:strCache>
            </c:strRef>
          </c:cat>
          <c:val>
            <c:numRef>
              <c:f>Trajectoires!$D$44:$E$44</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C-E0EC-F847-A5F0-6200478FA071}"/>
            </c:ext>
          </c:extLst>
        </c:ser>
        <c:ser>
          <c:idx val="13"/>
          <c:order val="13"/>
          <c:spPr>
            <a:solidFill>
              <a:srgbClr val="FF908F"/>
            </a:solidFill>
            <a:ln>
              <a:noFill/>
            </a:ln>
            <a:effectLst/>
          </c:spPr>
          <c:invertIfNegative val="0"/>
          <c:cat>
            <c:strRef>
              <c:f>Trajectoires!$D$31:$E$31</c:f>
              <c:strCache>
                <c:ptCount val="2"/>
                <c:pt idx="0">
                  <c:v>2024</c:v>
                </c:pt>
                <c:pt idx="1">
                  <c:v>Horizon ++</c:v>
                </c:pt>
              </c:strCache>
            </c:strRef>
          </c:cat>
          <c:val>
            <c:numRef>
              <c:f>Trajectoires!$D$45:$E$45</c:f>
              <c:numCache>
                <c:formatCode>0.0</c:formatCode>
                <c:ptCount val="2"/>
                <c:pt idx="0">
                  <c:v>0.10526315789473684</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D-E0EC-F847-A5F0-6200478FA071}"/>
            </c:ext>
          </c:extLst>
        </c:ser>
        <c:ser>
          <c:idx val="14"/>
          <c:order val="14"/>
          <c:spPr>
            <a:solidFill>
              <a:schemeClr val="accent3">
                <a:lumMod val="80000"/>
                <a:lumOff val="20000"/>
              </a:schemeClr>
            </a:solidFill>
            <a:ln>
              <a:noFill/>
            </a:ln>
            <a:effectLst/>
          </c:spPr>
          <c:invertIfNegative val="0"/>
          <c:cat>
            <c:strRef>
              <c:f>Trajectoires!$D$31:$E$31</c:f>
              <c:strCache>
                <c:ptCount val="2"/>
                <c:pt idx="0">
                  <c:v>2024</c:v>
                </c:pt>
                <c:pt idx="1">
                  <c:v>Horizon ++</c:v>
                </c:pt>
              </c:strCache>
            </c:strRef>
          </c:cat>
          <c:val>
            <c:numRef>
              <c:f>Trajectoires!$D$46:$E$46</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E-E0EC-F847-A5F0-6200478FA071}"/>
            </c:ext>
          </c:extLst>
        </c:ser>
        <c:ser>
          <c:idx val="15"/>
          <c:order val="15"/>
          <c:spPr>
            <a:solidFill>
              <a:schemeClr val="accent4">
                <a:lumMod val="80000"/>
                <a:lumOff val="20000"/>
              </a:schemeClr>
            </a:solidFill>
            <a:ln>
              <a:noFill/>
            </a:ln>
            <a:effectLst/>
          </c:spPr>
          <c:invertIfNegative val="0"/>
          <c:cat>
            <c:strRef>
              <c:f>Trajectoires!$D$31:$E$31</c:f>
              <c:strCache>
                <c:ptCount val="2"/>
                <c:pt idx="0">
                  <c:v>2024</c:v>
                </c:pt>
                <c:pt idx="1">
                  <c:v>Horizon ++</c:v>
                </c:pt>
              </c:strCache>
            </c:strRef>
          </c:cat>
          <c:val>
            <c:numRef>
              <c:f>Trajectoires!$D$47:$E$47</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0F-E0EC-F847-A5F0-6200478FA071}"/>
            </c:ext>
          </c:extLst>
        </c:ser>
        <c:ser>
          <c:idx val="16"/>
          <c:order val="16"/>
          <c:spPr>
            <a:solidFill>
              <a:schemeClr val="bg2">
                <a:lumMod val="90000"/>
              </a:schemeClr>
            </a:solidFill>
            <a:ln>
              <a:noFill/>
            </a:ln>
            <a:effectLst/>
          </c:spPr>
          <c:invertIfNegative val="0"/>
          <c:cat>
            <c:strRef>
              <c:f>Trajectoires!$D$31:$E$31</c:f>
              <c:strCache>
                <c:ptCount val="2"/>
                <c:pt idx="0">
                  <c:v>2024</c:v>
                </c:pt>
                <c:pt idx="1">
                  <c:v>Horizon ++</c:v>
                </c:pt>
              </c:strCache>
            </c:strRef>
          </c:cat>
          <c:val>
            <c:numRef>
              <c:f>Trajectoires!$D$48:$E$48</c:f>
              <c:numCache>
                <c:formatCode>0.0</c:formatCode>
                <c:ptCount val="2"/>
                <c:pt idx="0">
                  <c:v>0.31578947368421051</c:v>
                </c:pt>
                <c:pt idx="1">
                  <c:v>0.55200000000000005</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0-E0EC-F847-A5F0-6200478FA071}"/>
            </c:ext>
          </c:extLst>
        </c:ser>
        <c:ser>
          <c:idx val="17"/>
          <c:order val="17"/>
          <c:spPr>
            <a:solidFill>
              <a:schemeClr val="bg1">
                <a:lumMod val="65000"/>
              </a:schemeClr>
            </a:solidFill>
            <a:ln>
              <a:noFill/>
            </a:ln>
            <a:effectLst/>
          </c:spPr>
          <c:invertIfNegative val="0"/>
          <c:cat>
            <c:strRef>
              <c:f>Trajectoires!$D$31:$E$31</c:f>
              <c:strCache>
                <c:ptCount val="2"/>
                <c:pt idx="0">
                  <c:v>2024</c:v>
                </c:pt>
                <c:pt idx="1">
                  <c:v>Horizon ++</c:v>
                </c:pt>
              </c:strCache>
            </c:strRef>
          </c:cat>
          <c:val>
            <c:numRef>
              <c:f>Trajectoires!$D$49:$E$49</c:f>
              <c:numCache>
                <c:formatCode>0.0</c:formatCode>
                <c:ptCount val="2"/>
                <c:pt idx="0">
                  <c:v>0.84210526315789469</c:v>
                </c:pt>
                <c:pt idx="1">
                  <c:v>0.27600000000000002</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1-E0EC-F847-A5F0-6200478FA071}"/>
            </c:ext>
          </c:extLst>
        </c:ser>
        <c:ser>
          <c:idx val="18"/>
          <c:order val="18"/>
          <c:spPr>
            <a:solidFill>
              <a:schemeClr val="bg2">
                <a:lumMod val="50000"/>
              </a:schemeClr>
            </a:solidFill>
            <a:ln>
              <a:noFill/>
            </a:ln>
            <a:effectLst/>
          </c:spPr>
          <c:invertIfNegative val="0"/>
          <c:cat>
            <c:strRef>
              <c:f>Trajectoires!$D$31:$E$31</c:f>
              <c:strCache>
                <c:ptCount val="2"/>
                <c:pt idx="0">
                  <c:v>2024</c:v>
                </c:pt>
                <c:pt idx="1">
                  <c:v>Horizon ++</c:v>
                </c:pt>
              </c:strCache>
            </c:strRef>
          </c:cat>
          <c:val>
            <c:numRef>
              <c:f>Trajectoires!$D$50:$E$50</c:f>
              <c:numCache>
                <c:formatCode>0.0</c:formatCode>
                <c:ptCount val="2"/>
                <c:pt idx="0">
                  <c:v>0.10526315789473684</c:v>
                </c:pt>
                <c:pt idx="1">
                  <c:v>9.2000000000000012E-2</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2-E0EC-F847-A5F0-6200478FA071}"/>
            </c:ext>
          </c:extLst>
        </c:ser>
        <c:ser>
          <c:idx val="19"/>
          <c:order val="19"/>
          <c:spPr>
            <a:solidFill>
              <a:schemeClr val="accent2">
                <a:lumMod val="80000"/>
              </a:schemeClr>
            </a:solidFill>
            <a:ln>
              <a:noFill/>
            </a:ln>
            <a:effectLst/>
          </c:spPr>
          <c:invertIfNegative val="0"/>
          <c:cat>
            <c:strRef>
              <c:f>Trajectoires!$D$31:$E$31</c:f>
              <c:strCache>
                <c:ptCount val="2"/>
                <c:pt idx="0">
                  <c:v>2024</c:v>
                </c:pt>
                <c:pt idx="1">
                  <c:v>Horizon ++</c:v>
                </c:pt>
              </c:strCache>
            </c:strRef>
          </c:cat>
          <c:val>
            <c:numRef>
              <c:f>Trajectoires!$D$51:$E$51</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3-E0EC-F847-A5F0-6200478FA071}"/>
            </c:ext>
          </c:extLst>
        </c:ser>
        <c:ser>
          <c:idx val="20"/>
          <c:order val="20"/>
          <c:spPr>
            <a:solidFill>
              <a:srgbClr val="F2CEEF"/>
            </a:solidFill>
            <a:ln>
              <a:noFill/>
            </a:ln>
            <a:effectLst/>
          </c:spPr>
          <c:invertIfNegative val="0"/>
          <c:cat>
            <c:strRef>
              <c:f>Trajectoires!$D$31:$E$31</c:f>
              <c:strCache>
                <c:ptCount val="2"/>
                <c:pt idx="0">
                  <c:v>2024</c:v>
                </c:pt>
                <c:pt idx="1">
                  <c:v>Horizon ++</c:v>
                </c:pt>
              </c:strCache>
            </c:strRef>
          </c:cat>
          <c:val>
            <c:numRef>
              <c:f>Trajectoires!$D$52:$E$52</c:f>
              <c:numCache>
                <c:formatCode>0.0</c:formatCode>
                <c:ptCount val="2"/>
                <c:pt idx="0">
                  <c:v>0.73684210526315785</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4-E0EC-F847-A5F0-6200478FA071}"/>
            </c:ext>
          </c:extLst>
        </c:ser>
        <c:ser>
          <c:idx val="21"/>
          <c:order val="21"/>
          <c:spPr>
            <a:solidFill>
              <a:srgbClr val="FFAFFF"/>
            </a:solidFill>
            <a:ln>
              <a:noFill/>
            </a:ln>
            <a:effectLst/>
          </c:spPr>
          <c:invertIfNegative val="0"/>
          <c:cat>
            <c:strRef>
              <c:f>Trajectoires!$D$31:$E$31</c:f>
              <c:strCache>
                <c:ptCount val="2"/>
                <c:pt idx="0">
                  <c:v>2024</c:v>
                </c:pt>
                <c:pt idx="1">
                  <c:v>Horizon ++</c:v>
                </c:pt>
              </c:strCache>
            </c:strRef>
          </c:cat>
          <c:val>
            <c:numRef>
              <c:f>Trajectoires!$D$53:$E$53</c:f>
              <c:numCache>
                <c:formatCode>0.0</c:formatCode>
                <c:ptCount val="2"/>
                <c:pt idx="0">
                  <c:v>0.10526315789473684</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5-E0EC-F847-A5F0-6200478FA071}"/>
            </c:ext>
          </c:extLst>
        </c:ser>
        <c:ser>
          <c:idx val="22"/>
          <c:order val="22"/>
          <c:spPr>
            <a:solidFill>
              <a:schemeClr val="accent5">
                <a:lumMod val="80000"/>
              </a:schemeClr>
            </a:solidFill>
            <a:ln>
              <a:noFill/>
            </a:ln>
            <a:effectLst/>
          </c:spPr>
          <c:invertIfNegative val="0"/>
          <c:cat>
            <c:strRef>
              <c:f>Trajectoires!$D$31:$E$31</c:f>
              <c:strCache>
                <c:ptCount val="2"/>
                <c:pt idx="0">
                  <c:v>2024</c:v>
                </c:pt>
                <c:pt idx="1">
                  <c:v>Horizon ++</c:v>
                </c:pt>
              </c:strCache>
            </c:strRef>
          </c:cat>
          <c:val>
            <c:numRef>
              <c:f>Trajectoires!$D$54:$E$54</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6-E0EC-F847-A5F0-6200478FA071}"/>
            </c:ext>
          </c:extLst>
        </c:ser>
        <c:ser>
          <c:idx val="23"/>
          <c:order val="23"/>
          <c:spPr>
            <a:solidFill>
              <a:schemeClr val="accent6">
                <a:lumMod val="80000"/>
              </a:schemeClr>
            </a:solidFill>
            <a:ln>
              <a:noFill/>
            </a:ln>
            <a:effectLst/>
          </c:spPr>
          <c:invertIfNegative val="0"/>
          <c:cat>
            <c:strRef>
              <c:f>Trajectoires!$D$31:$E$31</c:f>
              <c:strCache>
                <c:ptCount val="2"/>
                <c:pt idx="0">
                  <c:v>2024</c:v>
                </c:pt>
                <c:pt idx="1">
                  <c:v>Horizon ++</c:v>
                </c:pt>
              </c:strCache>
            </c:strRef>
          </c:cat>
          <c:val>
            <c:numRef>
              <c:f>Trajectoires!$D$55:$E$55</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7-E0EC-F847-A5F0-6200478FA071}"/>
            </c:ext>
          </c:extLst>
        </c:ser>
        <c:ser>
          <c:idx val="24"/>
          <c:order val="24"/>
          <c:spPr>
            <a:solidFill>
              <a:schemeClr val="accent1">
                <a:lumMod val="60000"/>
                <a:lumOff val="40000"/>
              </a:schemeClr>
            </a:solidFill>
            <a:ln>
              <a:noFill/>
            </a:ln>
            <a:effectLst/>
          </c:spPr>
          <c:invertIfNegative val="0"/>
          <c:cat>
            <c:strRef>
              <c:f>Trajectoires!$D$31:$E$31</c:f>
              <c:strCache>
                <c:ptCount val="2"/>
                <c:pt idx="0">
                  <c:v>2024</c:v>
                </c:pt>
                <c:pt idx="1">
                  <c:v>Horizon ++</c:v>
                </c:pt>
              </c:strCache>
            </c:strRef>
          </c:cat>
          <c:val>
            <c:numRef>
              <c:f>Trajectoires!$D$56:$E$56</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8-E0EC-F847-A5F0-6200478FA071}"/>
            </c:ext>
          </c:extLst>
        </c:ser>
        <c:ser>
          <c:idx val="25"/>
          <c:order val="25"/>
          <c:spPr>
            <a:solidFill>
              <a:schemeClr val="accent2">
                <a:lumMod val="60000"/>
                <a:lumOff val="40000"/>
              </a:schemeClr>
            </a:solidFill>
            <a:ln>
              <a:noFill/>
            </a:ln>
            <a:effectLst/>
          </c:spPr>
          <c:invertIfNegative val="0"/>
          <c:cat>
            <c:strRef>
              <c:f>Trajectoires!$D$31:$E$31</c:f>
              <c:strCache>
                <c:ptCount val="2"/>
                <c:pt idx="0">
                  <c:v>2024</c:v>
                </c:pt>
                <c:pt idx="1">
                  <c:v>Horizon ++</c:v>
                </c:pt>
              </c:strCache>
            </c:strRef>
          </c:cat>
          <c:val>
            <c:numRef>
              <c:f>Trajectoires!$D$57:$E$57</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9-E0EC-F847-A5F0-6200478FA071}"/>
            </c:ext>
          </c:extLst>
        </c:ser>
        <c:ser>
          <c:idx val="26"/>
          <c:order val="26"/>
          <c:spPr>
            <a:solidFill>
              <a:schemeClr val="accent3">
                <a:lumMod val="60000"/>
                <a:lumOff val="40000"/>
              </a:schemeClr>
            </a:solidFill>
            <a:ln>
              <a:noFill/>
            </a:ln>
            <a:effectLst/>
          </c:spPr>
          <c:invertIfNegative val="0"/>
          <c:cat>
            <c:strRef>
              <c:f>Trajectoires!$D$31:$E$31</c:f>
              <c:strCache>
                <c:ptCount val="2"/>
                <c:pt idx="0">
                  <c:v>2024</c:v>
                </c:pt>
                <c:pt idx="1">
                  <c:v>Horizon ++</c:v>
                </c:pt>
              </c:strCache>
            </c:strRef>
          </c:cat>
          <c:val>
            <c:numRef>
              <c:f>Trajectoires!$D$58:$E$58</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A-E0EC-F847-A5F0-6200478FA071}"/>
            </c:ext>
          </c:extLst>
        </c:ser>
        <c:ser>
          <c:idx val="27"/>
          <c:order val="27"/>
          <c:spPr>
            <a:solidFill>
              <a:schemeClr val="accent4">
                <a:lumMod val="60000"/>
                <a:lumOff val="40000"/>
              </a:schemeClr>
            </a:solidFill>
            <a:ln>
              <a:noFill/>
            </a:ln>
            <a:effectLst/>
          </c:spPr>
          <c:invertIfNegative val="0"/>
          <c:cat>
            <c:strRef>
              <c:f>Trajectoires!$D$31:$E$31</c:f>
              <c:strCache>
                <c:ptCount val="2"/>
                <c:pt idx="0">
                  <c:v>2024</c:v>
                </c:pt>
                <c:pt idx="1">
                  <c:v>Horizon ++</c:v>
                </c:pt>
              </c:strCache>
            </c:strRef>
          </c:cat>
          <c:val>
            <c:numRef>
              <c:f>Trajectoires!$D$59:$E$59</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B-E0EC-F847-A5F0-6200478FA071}"/>
            </c:ext>
          </c:extLst>
        </c:ser>
        <c:ser>
          <c:idx val="28"/>
          <c:order val="28"/>
          <c:spPr>
            <a:solidFill>
              <a:schemeClr val="accent5">
                <a:lumMod val="60000"/>
                <a:lumOff val="40000"/>
              </a:schemeClr>
            </a:solidFill>
            <a:ln>
              <a:noFill/>
            </a:ln>
            <a:effectLst/>
          </c:spPr>
          <c:invertIfNegative val="0"/>
          <c:cat>
            <c:strRef>
              <c:f>Trajectoires!$D$31:$E$31</c:f>
              <c:strCache>
                <c:ptCount val="2"/>
                <c:pt idx="0">
                  <c:v>2024</c:v>
                </c:pt>
                <c:pt idx="1">
                  <c:v>Horizon ++</c:v>
                </c:pt>
              </c:strCache>
            </c:strRef>
          </c:cat>
          <c:val>
            <c:numRef>
              <c:f>Trajectoires!$D$60:$E$60</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C-E0EC-F847-A5F0-6200478FA071}"/>
            </c:ext>
          </c:extLst>
        </c:ser>
        <c:ser>
          <c:idx val="29"/>
          <c:order val="29"/>
          <c:spPr>
            <a:solidFill>
              <a:schemeClr val="accent6">
                <a:lumMod val="60000"/>
                <a:lumOff val="40000"/>
              </a:schemeClr>
            </a:solidFill>
            <a:ln>
              <a:noFill/>
            </a:ln>
            <a:effectLst/>
          </c:spPr>
          <c:invertIfNegative val="0"/>
          <c:cat>
            <c:strRef>
              <c:f>Trajectoires!$D$31:$E$31</c:f>
              <c:strCache>
                <c:ptCount val="2"/>
                <c:pt idx="0">
                  <c:v>2024</c:v>
                </c:pt>
                <c:pt idx="1">
                  <c:v>Horizon ++</c:v>
                </c:pt>
              </c:strCache>
            </c:strRef>
          </c:cat>
          <c:val>
            <c:numRef>
              <c:f>Trajectoires!$D$61:$E$61</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D-E0EC-F847-A5F0-6200478FA071}"/>
            </c:ext>
          </c:extLst>
        </c:ser>
        <c:ser>
          <c:idx val="30"/>
          <c:order val="30"/>
          <c:spPr>
            <a:solidFill>
              <a:schemeClr val="accent1">
                <a:lumMod val="50000"/>
              </a:schemeClr>
            </a:solidFill>
            <a:ln>
              <a:noFill/>
            </a:ln>
            <a:effectLst/>
          </c:spPr>
          <c:invertIfNegative val="0"/>
          <c:cat>
            <c:strRef>
              <c:f>Trajectoires!$D$31:$E$31</c:f>
              <c:strCache>
                <c:ptCount val="2"/>
                <c:pt idx="0">
                  <c:v>2024</c:v>
                </c:pt>
                <c:pt idx="1">
                  <c:v>Horizon ++</c:v>
                </c:pt>
              </c:strCache>
            </c:strRef>
          </c:cat>
          <c:val>
            <c:numRef>
              <c:f>Trajectoires!$D$62:$E$62</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E-E0EC-F847-A5F0-6200478FA071}"/>
            </c:ext>
          </c:extLst>
        </c:ser>
        <c:ser>
          <c:idx val="31"/>
          <c:order val="31"/>
          <c:spPr>
            <a:solidFill>
              <a:schemeClr val="accent2">
                <a:lumMod val="50000"/>
              </a:schemeClr>
            </a:solidFill>
            <a:ln>
              <a:noFill/>
            </a:ln>
            <a:effectLst/>
          </c:spPr>
          <c:invertIfNegative val="0"/>
          <c:cat>
            <c:strRef>
              <c:f>Trajectoires!$D$31:$E$31</c:f>
              <c:strCache>
                <c:ptCount val="2"/>
                <c:pt idx="0">
                  <c:v>2024</c:v>
                </c:pt>
                <c:pt idx="1">
                  <c:v>Horizon ++</c:v>
                </c:pt>
              </c:strCache>
            </c:strRef>
          </c:cat>
          <c:val>
            <c:numRef>
              <c:f>Trajectoires!$D$63:$E$63</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1F-E0EC-F847-A5F0-6200478FA071}"/>
            </c:ext>
          </c:extLst>
        </c:ser>
        <c:ser>
          <c:idx val="32"/>
          <c:order val="32"/>
          <c:spPr>
            <a:solidFill>
              <a:schemeClr val="accent3">
                <a:lumMod val="50000"/>
              </a:schemeClr>
            </a:solidFill>
            <a:ln>
              <a:noFill/>
            </a:ln>
            <a:effectLst/>
          </c:spPr>
          <c:invertIfNegative val="0"/>
          <c:cat>
            <c:strRef>
              <c:f>Trajectoires!$D$31:$E$31</c:f>
              <c:strCache>
                <c:ptCount val="2"/>
                <c:pt idx="0">
                  <c:v>2024</c:v>
                </c:pt>
                <c:pt idx="1">
                  <c:v>Horizon ++</c:v>
                </c:pt>
              </c:strCache>
            </c:strRef>
          </c:cat>
          <c:val>
            <c:numRef>
              <c:f>Trajectoires!$D$64:$E$64</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0-E0EC-F847-A5F0-6200478FA071}"/>
            </c:ext>
          </c:extLst>
        </c:ser>
        <c:ser>
          <c:idx val="33"/>
          <c:order val="33"/>
          <c:spPr>
            <a:solidFill>
              <a:schemeClr val="accent4">
                <a:lumMod val="50000"/>
              </a:schemeClr>
            </a:solidFill>
            <a:ln>
              <a:noFill/>
            </a:ln>
            <a:effectLst/>
          </c:spPr>
          <c:invertIfNegative val="0"/>
          <c:cat>
            <c:strRef>
              <c:f>Trajectoires!$D$31:$E$31</c:f>
              <c:strCache>
                <c:ptCount val="2"/>
                <c:pt idx="0">
                  <c:v>2024</c:v>
                </c:pt>
                <c:pt idx="1">
                  <c:v>Horizon ++</c:v>
                </c:pt>
              </c:strCache>
            </c:strRef>
          </c:cat>
          <c:val>
            <c:numRef>
              <c:f>Trajectoires!$D$65:$E$65</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1-E0EC-F847-A5F0-6200478FA071}"/>
            </c:ext>
          </c:extLst>
        </c:ser>
        <c:ser>
          <c:idx val="34"/>
          <c:order val="34"/>
          <c:spPr>
            <a:solidFill>
              <a:schemeClr val="accent5">
                <a:lumMod val="50000"/>
              </a:schemeClr>
            </a:solidFill>
            <a:ln>
              <a:noFill/>
            </a:ln>
            <a:effectLst/>
          </c:spPr>
          <c:invertIfNegative val="0"/>
          <c:cat>
            <c:strRef>
              <c:f>Trajectoires!$D$31:$E$31</c:f>
              <c:strCache>
                <c:ptCount val="2"/>
                <c:pt idx="0">
                  <c:v>2024</c:v>
                </c:pt>
                <c:pt idx="1">
                  <c:v>Horizon ++</c:v>
                </c:pt>
              </c:strCache>
            </c:strRef>
          </c:cat>
          <c:val>
            <c:numRef>
              <c:f>Trajectoires!$D$66:$E$66</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2-E0EC-F847-A5F0-6200478FA071}"/>
            </c:ext>
          </c:extLst>
        </c:ser>
        <c:ser>
          <c:idx val="35"/>
          <c:order val="35"/>
          <c:spPr>
            <a:solidFill>
              <a:schemeClr val="accent6">
                <a:lumMod val="50000"/>
              </a:schemeClr>
            </a:solidFill>
            <a:ln>
              <a:noFill/>
            </a:ln>
            <a:effectLst/>
          </c:spPr>
          <c:invertIfNegative val="0"/>
          <c:cat>
            <c:strRef>
              <c:f>Trajectoires!$D$31:$E$31</c:f>
              <c:strCache>
                <c:ptCount val="2"/>
                <c:pt idx="0">
                  <c:v>2024</c:v>
                </c:pt>
                <c:pt idx="1">
                  <c:v>Horizon ++</c:v>
                </c:pt>
              </c:strCache>
            </c:strRef>
          </c:cat>
          <c:val>
            <c:numRef>
              <c:f>Trajectoires!$D$67:$E$67</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3-E0EC-F847-A5F0-6200478FA071}"/>
            </c:ext>
          </c:extLst>
        </c:ser>
        <c:ser>
          <c:idx val="36"/>
          <c:order val="36"/>
          <c:spPr>
            <a:solidFill>
              <a:schemeClr val="accent1">
                <a:lumMod val="70000"/>
                <a:lumOff val="30000"/>
              </a:schemeClr>
            </a:solidFill>
            <a:ln>
              <a:noFill/>
            </a:ln>
            <a:effectLst/>
          </c:spPr>
          <c:invertIfNegative val="0"/>
          <c:cat>
            <c:strRef>
              <c:f>Trajectoires!$D$31:$E$31</c:f>
              <c:strCache>
                <c:ptCount val="2"/>
                <c:pt idx="0">
                  <c:v>2024</c:v>
                </c:pt>
                <c:pt idx="1">
                  <c:v>Horizon ++</c:v>
                </c:pt>
              </c:strCache>
            </c:strRef>
          </c:cat>
          <c:val>
            <c:numRef>
              <c:f>Trajectoires!$D$68:$E$68</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4-E0EC-F847-A5F0-6200478FA071}"/>
            </c:ext>
          </c:extLst>
        </c:ser>
        <c:ser>
          <c:idx val="37"/>
          <c:order val="37"/>
          <c:spPr>
            <a:solidFill>
              <a:schemeClr val="accent2">
                <a:lumMod val="70000"/>
                <a:lumOff val="30000"/>
              </a:schemeClr>
            </a:solidFill>
            <a:ln>
              <a:noFill/>
            </a:ln>
            <a:effectLst/>
          </c:spPr>
          <c:invertIfNegative val="0"/>
          <c:cat>
            <c:strRef>
              <c:f>Trajectoires!$D$31:$E$31</c:f>
              <c:strCache>
                <c:ptCount val="2"/>
                <c:pt idx="0">
                  <c:v>2024</c:v>
                </c:pt>
                <c:pt idx="1">
                  <c:v>Horizon ++</c:v>
                </c:pt>
              </c:strCache>
            </c:strRef>
          </c:cat>
          <c:val>
            <c:numRef>
              <c:f>Trajectoires!$D$69:$E$69</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5-E0EC-F847-A5F0-6200478FA071}"/>
            </c:ext>
          </c:extLst>
        </c:ser>
        <c:ser>
          <c:idx val="38"/>
          <c:order val="38"/>
          <c:spPr>
            <a:solidFill>
              <a:schemeClr val="accent3">
                <a:lumMod val="70000"/>
                <a:lumOff val="30000"/>
              </a:schemeClr>
            </a:solidFill>
            <a:ln>
              <a:noFill/>
            </a:ln>
            <a:effectLst/>
          </c:spPr>
          <c:invertIfNegative val="0"/>
          <c:cat>
            <c:strRef>
              <c:f>Trajectoires!$D$31:$E$31</c:f>
              <c:strCache>
                <c:ptCount val="2"/>
                <c:pt idx="0">
                  <c:v>2024</c:v>
                </c:pt>
                <c:pt idx="1">
                  <c:v>Horizon ++</c:v>
                </c:pt>
              </c:strCache>
            </c:strRef>
          </c:cat>
          <c:val>
            <c:numRef>
              <c:f>Trajectoires!$D$70:$E$70</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6-E0EC-F847-A5F0-6200478FA071}"/>
            </c:ext>
          </c:extLst>
        </c:ser>
        <c:ser>
          <c:idx val="39"/>
          <c:order val="39"/>
          <c:spPr>
            <a:solidFill>
              <a:schemeClr val="accent4">
                <a:lumMod val="70000"/>
                <a:lumOff val="30000"/>
              </a:schemeClr>
            </a:solidFill>
            <a:ln>
              <a:noFill/>
            </a:ln>
            <a:effectLst/>
          </c:spPr>
          <c:invertIfNegative val="0"/>
          <c:cat>
            <c:strRef>
              <c:f>Trajectoires!$D$31:$E$31</c:f>
              <c:strCache>
                <c:ptCount val="2"/>
                <c:pt idx="0">
                  <c:v>2024</c:v>
                </c:pt>
                <c:pt idx="1">
                  <c:v>Horizon ++</c:v>
                </c:pt>
              </c:strCache>
            </c:strRef>
          </c:cat>
          <c:val>
            <c:numRef>
              <c:f>Trajectoires!$D$71:$E$71</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7-E0EC-F847-A5F0-6200478FA071}"/>
            </c:ext>
          </c:extLst>
        </c:ser>
        <c:ser>
          <c:idx val="40"/>
          <c:order val="40"/>
          <c:spPr>
            <a:solidFill>
              <a:srgbClr val="C0E6F5"/>
            </a:solidFill>
            <a:ln>
              <a:noFill/>
            </a:ln>
            <a:effectLst/>
          </c:spPr>
          <c:invertIfNegative val="0"/>
          <c:cat>
            <c:strRef>
              <c:f>Trajectoires!$D$31:$E$31</c:f>
              <c:strCache>
                <c:ptCount val="2"/>
                <c:pt idx="0">
                  <c:v>2024</c:v>
                </c:pt>
                <c:pt idx="1">
                  <c:v>Horizon ++</c:v>
                </c:pt>
              </c:strCache>
            </c:strRef>
          </c:cat>
          <c:val>
            <c:numRef>
              <c:f>Trajectoires!$D$72:$E$72</c:f>
              <c:numCache>
                <c:formatCode>0.0</c:formatCode>
                <c:ptCount val="2"/>
                <c:pt idx="0">
                  <c:v>0</c:v>
                </c:pt>
                <c:pt idx="1">
                  <c:v>0.13800000000000001</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8-E0EC-F847-A5F0-6200478FA071}"/>
            </c:ext>
          </c:extLst>
        </c:ser>
        <c:ser>
          <c:idx val="41"/>
          <c:order val="41"/>
          <c:spPr>
            <a:solidFill>
              <a:srgbClr val="83CCEB"/>
            </a:solidFill>
            <a:ln>
              <a:noFill/>
            </a:ln>
            <a:effectLst/>
          </c:spPr>
          <c:invertIfNegative val="0"/>
          <c:cat>
            <c:strRef>
              <c:f>Trajectoires!$D$31:$E$31</c:f>
              <c:strCache>
                <c:ptCount val="2"/>
                <c:pt idx="0">
                  <c:v>2024</c:v>
                </c:pt>
                <c:pt idx="1">
                  <c:v>Horizon ++</c:v>
                </c:pt>
              </c:strCache>
            </c:strRef>
          </c:cat>
          <c:val>
            <c:numRef>
              <c:f>Trajectoires!$D$73:$E$73</c:f>
              <c:numCache>
                <c:formatCode>0.0</c:formatCode>
                <c:ptCount val="2"/>
                <c:pt idx="0">
                  <c:v>0</c:v>
                </c:pt>
                <c:pt idx="1">
                  <c:v>0.23</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9-E0EC-F847-A5F0-6200478FA071}"/>
            </c:ext>
          </c:extLst>
        </c:ser>
        <c:ser>
          <c:idx val="42"/>
          <c:order val="42"/>
          <c:spPr>
            <a:solidFill>
              <a:srgbClr val="0070C0"/>
            </a:solidFill>
            <a:ln>
              <a:noFill/>
            </a:ln>
            <a:effectLst/>
          </c:spPr>
          <c:invertIfNegative val="0"/>
          <c:cat>
            <c:strRef>
              <c:f>Trajectoires!$D$31:$E$31</c:f>
              <c:strCache>
                <c:ptCount val="2"/>
                <c:pt idx="0">
                  <c:v>2024</c:v>
                </c:pt>
                <c:pt idx="1">
                  <c:v>Horizon ++</c:v>
                </c:pt>
              </c:strCache>
            </c:strRef>
          </c:cat>
          <c:val>
            <c:numRef>
              <c:f>Trajectoires!$D$74:$E$74</c:f>
              <c:numCache>
                <c:formatCode>0.0</c:formatCode>
                <c:ptCount val="2"/>
                <c:pt idx="0">
                  <c:v>0</c:v>
                </c:pt>
                <c:pt idx="1">
                  <c:v>0.23</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A-E0EC-F847-A5F0-6200478FA071}"/>
            </c:ext>
          </c:extLst>
        </c:ser>
        <c:ser>
          <c:idx val="43"/>
          <c:order val="43"/>
          <c:spPr>
            <a:solidFill>
              <a:schemeClr val="accent1">
                <a:lumMod val="50000"/>
              </a:schemeClr>
            </a:solidFill>
            <a:ln>
              <a:noFill/>
            </a:ln>
            <a:effectLst/>
          </c:spPr>
          <c:invertIfNegative val="0"/>
          <c:cat>
            <c:strRef>
              <c:f>Trajectoires!$D$31:$E$31</c:f>
              <c:strCache>
                <c:ptCount val="2"/>
                <c:pt idx="0">
                  <c:v>2024</c:v>
                </c:pt>
                <c:pt idx="1">
                  <c:v>Horizon ++</c:v>
                </c:pt>
              </c:strCache>
            </c:strRef>
          </c:cat>
          <c:val>
            <c:numRef>
              <c:f>Trajectoires!$D$75:$E$75</c:f>
              <c:numCache>
                <c:formatCode>0.0</c:formatCode>
                <c:ptCount val="2"/>
                <c:pt idx="0">
                  <c:v>0</c:v>
                </c:pt>
                <c:pt idx="1">
                  <c:v>0.32200000000000001</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B-E0EC-F847-A5F0-6200478FA071}"/>
            </c:ext>
          </c:extLst>
        </c:ser>
        <c:ser>
          <c:idx val="44"/>
          <c:order val="44"/>
          <c:spPr>
            <a:solidFill>
              <a:srgbClr val="FDFFD2"/>
            </a:solidFill>
            <a:ln>
              <a:noFill/>
            </a:ln>
            <a:effectLst/>
          </c:spPr>
          <c:invertIfNegative val="0"/>
          <c:cat>
            <c:strRef>
              <c:f>Trajectoires!$D$31:$E$31</c:f>
              <c:strCache>
                <c:ptCount val="2"/>
                <c:pt idx="0">
                  <c:v>2024</c:v>
                </c:pt>
                <c:pt idx="1">
                  <c:v>Horizon ++</c:v>
                </c:pt>
              </c:strCache>
            </c:strRef>
          </c:cat>
          <c:val>
            <c:numRef>
              <c:f>Trajectoires!$D$76:$E$76</c:f>
              <c:numCache>
                <c:formatCode>0.0</c:formatCode>
                <c:ptCount val="2"/>
                <c:pt idx="0">
                  <c:v>0</c:v>
                </c:pt>
                <c:pt idx="1">
                  <c:v>0.27600000000000002</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C-E0EC-F847-A5F0-6200478FA071}"/>
            </c:ext>
          </c:extLst>
        </c:ser>
        <c:ser>
          <c:idx val="45"/>
          <c:order val="45"/>
          <c:spPr>
            <a:solidFill>
              <a:srgbClr val="FDFF72"/>
            </a:solidFill>
            <a:ln>
              <a:noFill/>
            </a:ln>
            <a:effectLst/>
          </c:spPr>
          <c:invertIfNegative val="0"/>
          <c:cat>
            <c:strRef>
              <c:f>Trajectoires!$D$31:$E$31</c:f>
              <c:strCache>
                <c:ptCount val="2"/>
                <c:pt idx="0">
                  <c:v>2024</c:v>
                </c:pt>
                <c:pt idx="1">
                  <c:v>Horizon ++</c:v>
                </c:pt>
              </c:strCache>
            </c:strRef>
          </c:cat>
          <c:val>
            <c:numRef>
              <c:f>Trajectoires!$D$77:$E$77</c:f>
              <c:numCache>
                <c:formatCode>0.0</c:formatCode>
                <c:ptCount val="2"/>
                <c:pt idx="0">
                  <c:v>0</c:v>
                </c:pt>
                <c:pt idx="1">
                  <c:v>0.13800000000000001</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D-E0EC-F847-A5F0-6200478FA071}"/>
            </c:ext>
          </c:extLst>
        </c:ser>
        <c:ser>
          <c:idx val="46"/>
          <c:order val="46"/>
          <c:spPr>
            <a:solidFill>
              <a:srgbClr val="FFFF00"/>
            </a:solidFill>
            <a:ln>
              <a:noFill/>
            </a:ln>
            <a:effectLst/>
          </c:spPr>
          <c:invertIfNegative val="0"/>
          <c:cat>
            <c:strRef>
              <c:f>Trajectoires!$D$31:$E$31</c:f>
              <c:strCache>
                <c:ptCount val="2"/>
                <c:pt idx="0">
                  <c:v>2024</c:v>
                </c:pt>
                <c:pt idx="1">
                  <c:v>Horizon ++</c:v>
                </c:pt>
              </c:strCache>
            </c:strRef>
          </c:cat>
          <c:val>
            <c:numRef>
              <c:f>Trajectoires!$D$78:$E$78</c:f>
              <c:numCache>
                <c:formatCode>0.0</c:formatCode>
                <c:ptCount val="2"/>
                <c:pt idx="0">
                  <c:v>0</c:v>
                </c:pt>
                <c:pt idx="1">
                  <c:v>4.6000000000000006E-2</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E-E0EC-F847-A5F0-6200478FA071}"/>
            </c:ext>
          </c:extLst>
        </c:ser>
        <c:ser>
          <c:idx val="47"/>
          <c:order val="47"/>
          <c:spPr>
            <a:solidFill>
              <a:schemeClr val="accent6">
                <a:lumMod val="70000"/>
              </a:schemeClr>
            </a:solidFill>
            <a:ln>
              <a:noFill/>
            </a:ln>
            <a:effectLst/>
          </c:spPr>
          <c:invertIfNegative val="0"/>
          <c:cat>
            <c:strRef>
              <c:f>Trajectoires!$D$31:$E$31</c:f>
              <c:strCache>
                <c:ptCount val="2"/>
                <c:pt idx="0">
                  <c:v>2024</c:v>
                </c:pt>
                <c:pt idx="1">
                  <c:v>Horizon ++</c:v>
                </c:pt>
              </c:strCache>
            </c:strRef>
          </c:cat>
          <c:val>
            <c:numRef>
              <c:f>Trajectoires!$D$79:$E$79</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2F-E0EC-F847-A5F0-6200478FA071}"/>
            </c:ext>
          </c:extLst>
        </c:ser>
        <c:ser>
          <c:idx val="48"/>
          <c:order val="48"/>
          <c:spPr>
            <a:solidFill>
              <a:schemeClr val="accent6">
                <a:lumMod val="20000"/>
                <a:lumOff val="80000"/>
              </a:schemeClr>
            </a:solidFill>
            <a:ln>
              <a:noFill/>
            </a:ln>
            <a:effectLst/>
          </c:spPr>
          <c:invertIfNegative val="0"/>
          <c:cat>
            <c:strRef>
              <c:f>Trajectoires!$D$31:$E$31</c:f>
              <c:strCache>
                <c:ptCount val="2"/>
                <c:pt idx="0">
                  <c:v>2024</c:v>
                </c:pt>
                <c:pt idx="1">
                  <c:v>Horizon ++</c:v>
                </c:pt>
              </c:strCache>
            </c:strRef>
          </c:cat>
          <c:val>
            <c:numRef>
              <c:f>Trajectoires!$D$80:$E$80</c:f>
              <c:numCache>
                <c:formatCode>0.0</c:formatCode>
                <c:ptCount val="2"/>
                <c:pt idx="0">
                  <c:v>0</c:v>
                </c:pt>
                <c:pt idx="1">
                  <c:v>0.27600000000000002</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0-E0EC-F847-A5F0-6200478FA071}"/>
            </c:ext>
          </c:extLst>
        </c:ser>
        <c:ser>
          <c:idx val="49"/>
          <c:order val="49"/>
          <c:spPr>
            <a:solidFill>
              <a:schemeClr val="accent6">
                <a:lumMod val="60000"/>
                <a:lumOff val="40000"/>
              </a:schemeClr>
            </a:solidFill>
            <a:ln>
              <a:noFill/>
            </a:ln>
            <a:effectLst/>
          </c:spPr>
          <c:invertIfNegative val="0"/>
          <c:cat>
            <c:strRef>
              <c:f>Trajectoires!$D$31:$E$31</c:f>
              <c:strCache>
                <c:ptCount val="2"/>
                <c:pt idx="0">
                  <c:v>2024</c:v>
                </c:pt>
                <c:pt idx="1">
                  <c:v>Horizon ++</c:v>
                </c:pt>
              </c:strCache>
            </c:strRef>
          </c:cat>
          <c:val>
            <c:numRef>
              <c:f>Trajectoires!$D$81:$E$81</c:f>
              <c:numCache>
                <c:formatCode>0.0</c:formatCode>
                <c:ptCount val="2"/>
                <c:pt idx="0">
                  <c:v>0</c:v>
                </c:pt>
                <c:pt idx="1">
                  <c:v>0.13800000000000001</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1-E0EC-F847-A5F0-6200478FA071}"/>
            </c:ext>
          </c:extLst>
        </c:ser>
        <c:ser>
          <c:idx val="50"/>
          <c:order val="50"/>
          <c:spPr>
            <a:solidFill>
              <a:srgbClr val="00B050"/>
            </a:solidFill>
            <a:ln>
              <a:noFill/>
            </a:ln>
            <a:effectLst/>
          </c:spPr>
          <c:invertIfNegative val="0"/>
          <c:cat>
            <c:strRef>
              <c:f>Trajectoires!$D$31:$E$31</c:f>
              <c:strCache>
                <c:ptCount val="2"/>
                <c:pt idx="0">
                  <c:v>2024</c:v>
                </c:pt>
                <c:pt idx="1">
                  <c:v>Horizon ++</c:v>
                </c:pt>
              </c:strCache>
            </c:strRef>
          </c:cat>
          <c:val>
            <c:numRef>
              <c:f>Trajectoires!$D$82:$E$82</c:f>
              <c:numCache>
                <c:formatCode>0.0</c:formatCode>
                <c:ptCount val="2"/>
                <c:pt idx="0">
                  <c:v>0</c:v>
                </c:pt>
                <c:pt idx="1">
                  <c:v>4.6000000000000006E-2</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2-E0EC-F847-A5F0-6200478FA071}"/>
            </c:ext>
          </c:extLst>
        </c:ser>
        <c:ser>
          <c:idx val="51"/>
          <c:order val="51"/>
          <c:spPr>
            <a:solidFill>
              <a:schemeClr val="accent4">
                <a:lumMod val="50000"/>
                <a:lumOff val="50000"/>
              </a:schemeClr>
            </a:solidFill>
            <a:ln>
              <a:noFill/>
            </a:ln>
            <a:effectLst/>
          </c:spPr>
          <c:invertIfNegative val="0"/>
          <c:cat>
            <c:strRef>
              <c:f>Trajectoires!$D$31:$E$31</c:f>
              <c:strCache>
                <c:ptCount val="2"/>
                <c:pt idx="0">
                  <c:v>2024</c:v>
                </c:pt>
                <c:pt idx="1">
                  <c:v>Horizon ++</c:v>
                </c:pt>
              </c:strCache>
            </c:strRef>
          </c:cat>
          <c:val>
            <c:numRef>
              <c:f>Trajectoires!$D$83:$E$83</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3-E0EC-F847-A5F0-6200478FA071}"/>
            </c:ext>
          </c:extLst>
        </c:ser>
        <c:ser>
          <c:idx val="52"/>
          <c:order val="52"/>
          <c:spPr>
            <a:solidFill>
              <a:schemeClr val="accent5">
                <a:lumMod val="50000"/>
                <a:lumOff val="50000"/>
              </a:schemeClr>
            </a:solidFill>
            <a:ln>
              <a:noFill/>
            </a:ln>
            <a:effectLst/>
          </c:spPr>
          <c:invertIfNegative val="0"/>
          <c:dPt>
            <c:idx val="1"/>
            <c:invertIfNegative val="0"/>
            <c:bubble3D val="0"/>
            <c:spPr>
              <a:solidFill>
                <a:srgbClr val="FFBCB7"/>
              </a:solidFill>
              <a:ln>
                <a:noFill/>
              </a:ln>
              <a:effectLst/>
            </c:spPr>
            <c:extLst>
              <c:ext xmlns:c16="http://schemas.microsoft.com/office/drawing/2014/chart" uri="{C3380CC4-5D6E-409C-BE32-E72D297353CC}">
                <c16:uniqueId val="{00000001-4D8B-7D49-A182-CBA548B721D2}"/>
              </c:ext>
            </c:extLst>
          </c:dPt>
          <c:cat>
            <c:strRef>
              <c:f>Trajectoires!$D$31:$E$31</c:f>
              <c:strCache>
                <c:ptCount val="2"/>
                <c:pt idx="0">
                  <c:v>2024</c:v>
                </c:pt>
                <c:pt idx="1">
                  <c:v>Horizon ++</c:v>
                </c:pt>
              </c:strCache>
            </c:strRef>
          </c:cat>
          <c:val>
            <c:numRef>
              <c:f>Trajectoires!$D$84:$E$84</c:f>
              <c:numCache>
                <c:formatCode>0.0</c:formatCode>
                <c:ptCount val="2"/>
                <c:pt idx="0">
                  <c:v>0</c:v>
                </c:pt>
                <c:pt idx="1">
                  <c:v>0.55200000000000005</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4-E0EC-F847-A5F0-6200478FA071}"/>
            </c:ext>
          </c:extLst>
        </c:ser>
        <c:ser>
          <c:idx val="53"/>
          <c:order val="53"/>
          <c:spPr>
            <a:solidFill>
              <a:srgbClr val="FF908F"/>
            </a:solidFill>
            <a:ln>
              <a:noFill/>
            </a:ln>
            <a:effectLst/>
          </c:spPr>
          <c:invertIfNegative val="0"/>
          <c:cat>
            <c:strRef>
              <c:f>Trajectoires!$D$31:$E$31</c:f>
              <c:strCache>
                <c:ptCount val="2"/>
                <c:pt idx="0">
                  <c:v>2024</c:v>
                </c:pt>
                <c:pt idx="1">
                  <c:v>Horizon ++</c:v>
                </c:pt>
              </c:strCache>
            </c:strRef>
          </c:cat>
          <c:val>
            <c:numRef>
              <c:f>Trajectoires!$D$85:$E$85</c:f>
              <c:numCache>
                <c:formatCode>0.0</c:formatCode>
                <c:ptCount val="2"/>
                <c:pt idx="0">
                  <c:v>0</c:v>
                </c:pt>
                <c:pt idx="1">
                  <c:v>0.27600000000000002</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5-E0EC-F847-A5F0-6200478FA071}"/>
            </c:ext>
          </c:extLst>
        </c:ser>
        <c:ser>
          <c:idx val="54"/>
          <c:order val="54"/>
          <c:spPr>
            <a:solidFill>
              <a:schemeClr val="accent1"/>
            </a:solidFill>
            <a:ln>
              <a:noFill/>
            </a:ln>
            <a:effectLst/>
          </c:spPr>
          <c:invertIfNegative val="0"/>
          <c:dPt>
            <c:idx val="1"/>
            <c:invertIfNegative val="0"/>
            <c:bubble3D val="0"/>
            <c:spPr>
              <a:solidFill>
                <a:srgbClr val="FF0000"/>
              </a:solidFill>
              <a:ln>
                <a:noFill/>
              </a:ln>
              <a:effectLst/>
            </c:spPr>
            <c:extLst>
              <c:ext xmlns:c16="http://schemas.microsoft.com/office/drawing/2014/chart" uri="{C3380CC4-5D6E-409C-BE32-E72D297353CC}">
                <c16:uniqueId val="{00000003-4D8B-7D49-A182-CBA548B721D2}"/>
              </c:ext>
            </c:extLst>
          </c:dPt>
          <c:cat>
            <c:strRef>
              <c:f>Trajectoires!$D$31:$E$31</c:f>
              <c:strCache>
                <c:ptCount val="2"/>
                <c:pt idx="0">
                  <c:v>2024</c:v>
                </c:pt>
                <c:pt idx="1">
                  <c:v>Horizon ++</c:v>
                </c:pt>
              </c:strCache>
            </c:strRef>
          </c:cat>
          <c:val>
            <c:numRef>
              <c:f>Trajectoires!$D$86:$E$86</c:f>
              <c:numCache>
                <c:formatCode>0.0</c:formatCode>
                <c:ptCount val="2"/>
                <c:pt idx="0">
                  <c:v>0</c:v>
                </c:pt>
                <c:pt idx="1">
                  <c:v>9.2000000000000012E-2</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6-E0EC-F847-A5F0-6200478FA071}"/>
            </c:ext>
          </c:extLst>
        </c:ser>
        <c:ser>
          <c:idx val="55"/>
          <c:order val="55"/>
          <c:spPr>
            <a:solidFill>
              <a:schemeClr val="accent2"/>
            </a:solidFill>
            <a:ln>
              <a:noFill/>
            </a:ln>
            <a:effectLst/>
          </c:spPr>
          <c:invertIfNegative val="0"/>
          <c:cat>
            <c:strRef>
              <c:f>Trajectoires!$D$31:$E$31</c:f>
              <c:strCache>
                <c:ptCount val="2"/>
                <c:pt idx="0">
                  <c:v>2024</c:v>
                </c:pt>
                <c:pt idx="1">
                  <c:v>Horizon ++</c:v>
                </c:pt>
              </c:strCache>
            </c:strRef>
          </c:cat>
          <c:val>
            <c:numRef>
              <c:f>Trajectoires!$D$87:$E$87</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7-E0EC-F847-A5F0-6200478FA071}"/>
            </c:ext>
          </c:extLst>
        </c:ser>
        <c:ser>
          <c:idx val="56"/>
          <c:order val="56"/>
          <c:spPr>
            <a:solidFill>
              <a:schemeClr val="bg2">
                <a:lumMod val="90000"/>
              </a:schemeClr>
            </a:solidFill>
            <a:ln>
              <a:noFill/>
            </a:ln>
            <a:effectLst/>
          </c:spPr>
          <c:invertIfNegative val="0"/>
          <c:cat>
            <c:strRef>
              <c:f>Trajectoires!$D$31:$E$31</c:f>
              <c:strCache>
                <c:ptCount val="2"/>
                <c:pt idx="0">
                  <c:v>2024</c:v>
                </c:pt>
                <c:pt idx="1">
                  <c:v>Horizon ++</c:v>
                </c:pt>
              </c:strCache>
            </c:strRef>
          </c:cat>
          <c:val>
            <c:numRef>
              <c:f>Trajectoires!$D$88:$E$88</c:f>
              <c:numCache>
                <c:formatCode>0.0</c:formatCode>
                <c:ptCount val="2"/>
                <c:pt idx="0">
                  <c:v>0</c:v>
                </c:pt>
                <c:pt idx="1">
                  <c:v>6.9000000000000006E-2</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8-E0EC-F847-A5F0-6200478FA071}"/>
            </c:ext>
          </c:extLst>
        </c:ser>
        <c:ser>
          <c:idx val="57"/>
          <c:order val="57"/>
          <c:spPr>
            <a:solidFill>
              <a:schemeClr val="bg1">
                <a:lumMod val="65000"/>
              </a:schemeClr>
            </a:solidFill>
            <a:ln>
              <a:noFill/>
            </a:ln>
            <a:effectLst/>
          </c:spPr>
          <c:invertIfNegative val="0"/>
          <c:cat>
            <c:strRef>
              <c:f>Trajectoires!$D$31:$E$31</c:f>
              <c:strCache>
                <c:ptCount val="2"/>
                <c:pt idx="0">
                  <c:v>2024</c:v>
                </c:pt>
                <c:pt idx="1">
                  <c:v>Horizon ++</c:v>
                </c:pt>
              </c:strCache>
            </c:strRef>
          </c:cat>
          <c:val>
            <c:numRef>
              <c:f>Trajectoires!$D$89:$E$89</c:f>
              <c:numCache>
                <c:formatCode>0.0</c:formatCode>
                <c:ptCount val="2"/>
                <c:pt idx="0">
                  <c:v>0</c:v>
                </c:pt>
                <c:pt idx="1">
                  <c:v>0.115</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9-E0EC-F847-A5F0-6200478FA071}"/>
            </c:ext>
          </c:extLst>
        </c:ser>
        <c:ser>
          <c:idx val="58"/>
          <c:order val="58"/>
          <c:spPr>
            <a:solidFill>
              <a:schemeClr val="bg2">
                <a:lumMod val="50000"/>
              </a:schemeClr>
            </a:solidFill>
            <a:ln>
              <a:noFill/>
            </a:ln>
            <a:effectLst/>
          </c:spPr>
          <c:invertIfNegative val="0"/>
          <c:cat>
            <c:strRef>
              <c:f>Trajectoires!$D$31:$E$31</c:f>
              <c:strCache>
                <c:ptCount val="2"/>
                <c:pt idx="0">
                  <c:v>2024</c:v>
                </c:pt>
                <c:pt idx="1">
                  <c:v>Horizon ++</c:v>
                </c:pt>
              </c:strCache>
            </c:strRef>
          </c:cat>
          <c:val>
            <c:numRef>
              <c:f>Trajectoires!$D$90:$E$90</c:f>
              <c:numCache>
                <c:formatCode>0.0</c:formatCode>
                <c:ptCount val="2"/>
                <c:pt idx="0">
                  <c:v>0</c:v>
                </c:pt>
                <c:pt idx="1">
                  <c:v>0.115</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A-E0EC-F847-A5F0-6200478FA071}"/>
            </c:ext>
          </c:extLst>
        </c:ser>
        <c:ser>
          <c:idx val="59"/>
          <c:order val="59"/>
          <c:spPr>
            <a:solidFill>
              <a:schemeClr val="bg2">
                <a:lumMod val="10000"/>
              </a:schemeClr>
            </a:solidFill>
            <a:ln>
              <a:noFill/>
            </a:ln>
            <a:effectLst/>
          </c:spPr>
          <c:invertIfNegative val="0"/>
          <c:cat>
            <c:strRef>
              <c:f>Trajectoires!$D$31:$E$31</c:f>
              <c:strCache>
                <c:ptCount val="2"/>
                <c:pt idx="0">
                  <c:v>2024</c:v>
                </c:pt>
                <c:pt idx="1">
                  <c:v>Horizon ++</c:v>
                </c:pt>
              </c:strCache>
            </c:strRef>
          </c:cat>
          <c:val>
            <c:numRef>
              <c:f>Trajectoires!$D$91:$E$91</c:f>
              <c:numCache>
                <c:formatCode>0.0</c:formatCode>
                <c:ptCount val="2"/>
                <c:pt idx="0">
                  <c:v>0</c:v>
                </c:pt>
                <c:pt idx="1">
                  <c:v>0.161</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B-E0EC-F847-A5F0-6200478FA071}"/>
            </c:ext>
          </c:extLst>
        </c:ser>
        <c:ser>
          <c:idx val="60"/>
          <c:order val="60"/>
          <c:spPr>
            <a:solidFill>
              <a:schemeClr val="accent1">
                <a:lumMod val="60000"/>
              </a:schemeClr>
            </a:solidFill>
            <a:ln>
              <a:noFill/>
            </a:ln>
            <a:effectLst/>
          </c:spPr>
          <c:invertIfNegative val="0"/>
          <c:cat>
            <c:strRef>
              <c:f>Trajectoires!$D$31:$E$31</c:f>
              <c:strCache>
                <c:ptCount val="2"/>
                <c:pt idx="0">
                  <c:v>2024</c:v>
                </c:pt>
                <c:pt idx="1">
                  <c:v>Horizon ++</c:v>
                </c:pt>
              </c:strCache>
            </c:strRef>
          </c:cat>
          <c:val>
            <c:numRef>
              <c:f>Trajectoires!$D$92:$E$92</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C-E0EC-F847-A5F0-6200478FA071}"/>
            </c:ext>
          </c:extLst>
        </c:ser>
        <c:ser>
          <c:idx val="61"/>
          <c:order val="61"/>
          <c:spPr>
            <a:solidFill>
              <a:schemeClr val="accent2">
                <a:lumMod val="60000"/>
              </a:schemeClr>
            </a:solidFill>
            <a:ln>
              <a:noFill/>
            </a:ln>
            <a:effectLst/>
          </c:spPr>
          <c:invertIfNegative val="0"/>
          <c:cat>
            <c:strRef>
              <c:f>Trajectoires!$D$31:$E$31</c:f>
              <c:strCache>
                <c:ptCount val="2"/>
                <c:pt idx="0">
                  <c:v>2024</c:v>
                </c:pt>
                <c:pt idx="1">
                  <c:v>Horizon ++</c:v>
                </c:pt>
              </c:strCache>
            </c:strRef>
          </c:cat>
          <c:val>
            <c:numRef>
              <c:f>Trajectoires!$D$93:$E$93</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D-E0EC-F847-A5F0-6200478FA071}"/>
            </c:ext>
          </c:extLst>
        </c:ser>
        <c:ser>
          <c:idx val="62"/>
          <c:order val="62"/>
          <c:spPr>
            <a:solidFill>
              <a:schemeClr val="accent3">
                <a:lumMod val="60000"/>
              </a:schemeClr>
            </a:solidFill>
            <a:ln>
              <a:noFill/>
            </a:ln>
            <a:effectLst/>
          </c:spPr>
          <c:invertIfNegative val="0"/>
          <c:cat>
            <c:strRef>
              <c:f>Trajectoires!$D$31:$E$31</c:f>
              <c:strCache>
                <c:ptCount val="2"/>
                <c:pt idx="0">
                  <c:v>2024</c:v>
                </c:pt>
                <c:pt idx="1">
                  <c:v>Horizon ++</c:v>
                </c:pt>
              </c:strCache>
            </c:strRef>
          </c:cat>
          <c:val>
            <c:numRef>
              <c:f>Trajectoires!$D$94:$E$94</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E-E0EC-F847-A5F0-6200478FA071}"/>
            </c:ext>
          </c:extLst>
        </c:ser>
        <c:ser>
          <c:idx val="63"/>
          <c:order val="63"/>
          <c:spPr>
            <a:solidFill>
              <a:schemeClr val="accent4">
                <a:lumMod val="60000"/>
              </a:schemeClr>
            </a:solidFill>
            <a:ln>
              <a:noFill/>
            </a:ln>
            <a:effectLst/>
          </c:spPr>
          <c:invertIfNegative val="0"/>
          <c:cat>
            <c:strRef>
              <c:f>Trajectoires!$D$31:$E$31</c:f>
              <c:strCache>
                <c:ptCount val="2"/>
                <c:pt idx="0">
                  <c:v>2024</c:v>
                </c:pt>
                <c:pt idx="1">
                  <c:v>Horizon ++</c:v>
                </c:pt>
              </c:strCache>
            </c:strRef>
          </c:cat>
          <c:val>
            <c:numRef>
              <c:f>Trajectoires!$D$95:$E$95</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3F-E0EC-F847-A5F0-6200478FA071}"/>
            </c:ext>
          </c:extLst>
        </c:ser>
        <c:ser>
          <c:idx val="64"/>
          <c:order val="64"/>
          <c:spPr>
            <a:solidFill>
              <a:schemeClr val="accent5">
                <a:lumMod val="60000"/>
              </a:schemeClr>
            </a:solidFill>
            <a:ln>
              <a:noFill/>
            </a:ln>
            <a:effectLst/>
          </c:spPr>
          <c:invertIfNegative val="0"/>
          <c:cat>
            <c:strRef>
              <c:f>Trajectoires!$D$31:$E$31</c:f>
              <c:strCache>
                <c:ptCount val="2"/>
                <c:pt idx="0">
                  <c:v>2024</c:v>
                </c:pt>
                <c:pt idx="1">
                  <c:v>Horizon ++</c:v>
                </c:pt>
              </c:strCache>
            </c:strRef>
          </c:cat>
          <c:val>
            <c:numRef>
              <c:f>Trajectoires!$D$96:$E$96</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0-E0EC-F847-A5F0-6200478FA071}"/>
            </c:ext>
          </c:extLst>
        </c:ser>
        <c:ser>
          <c:idx val="65"/>
          <c:order val="65"/>
          <c:spPr>
            <a:solidFill>
              <a:schemeClr val="accent6">
                <a:lumMod val="60000"/>
              </a:schemeClr>
            </a:solidFill>
            <a:ln>
              <a:noFill/>
            </a:ln>
            <a:effectLst/>
          </c:spPr>
          <c:invertIfNegative val="0"/>
          <c:cat>
            <c:strRef>
              <c:f>Trajectoires!$D$31:$E$31</c:f>
              <c:strCache>
                <c:ptCount val="2"/>
                <c:pt idx="0">
                  <c:v>2024</c:v>
                </c:pt>
                <c:pt idx="1">
                  <c:v>Horizon ++</c:v>
                </c:pt>
              </c:strCache>
            </c:strRef>
          </c:cat>
          <c:val>
            <c:numRef>
              <c:f>Trajectoires!$D$97:$E$97</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1-E0EC-F847-A5F0-6200478FA071}"/>
            </c:ext>
          </c:extLst>
        </c:ser>
        <c:ser>
          <c:idx val="66"/>
          <c:order val="66"/>
          <c:spPr>
            <a:solidFill>
              <a:schemeClr val="accent1">
                <a:lumMod val="80000"/>
                <a:lumOff val="20000"/>
              </a:schemeClr>
            </a:solidFill>
            <a:ln>
              <a:noFill/>
            </a:ln>
            <a:effectLst/>
          </c:spPr>
          <c:invertIfNegative val="0"/>
          <c:cat>
            <c:strRef>
              <c:f>Trajectoires!$D$31:$E$31</c:f>
              <c:strCache>
                <c:ptCount val="2"/>
                <c:pt idx="0">
                  <c:v>2024</c:v>
                </c:pt>
                <c:pt idx="1">
                  <c:v>Horizon ++</c:v>
                </c:pt>
              </c:strCache>
            </c:strRef>
          </c:cat>
          <c:val>
            <c:numRef>
              <c:f>Trajectoires!$D$98:$E$98</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2-E0EC-F847-A5F0-6200478FA071}"/>
            </c:ext>
          </c:extLst>
        </c:ser>
        <c:ser>
          <c:idx val="67"/>
          <c:order val="67"/>
          <c:spPr>
            <a:solidFill>
              <a:schemeClr val="accent2">
                <a:lumMod val="80000"/>
                <a:lumOff val="20000"/>
              </a:schemeClr>
            </a:solidFill>
            <a:ln>
              <a:noFill/>
            </a:ln>
            <a:effectLst/>
          </c:spPr>
          <c:invertIfNegative val="0"/>
          <c:cat>
            <c:strRef>
              <c:f>Trajectoires!$D$31:$E$31</c:f>
              <c:strCache>
                <c:ptCount val="2"/>
                <c:pt idx="0">
                  <c:v>2024</c:v>
                </c:pt>
                <c:pt idx="1">
                  <c:v>Horizon ++</c:v>
                </c:pt>
              </c:strCache>
            </c:strRef>
          </c:cat>
          <c:val>
            <c:numRef>
              <c:f>Trajectoires!$D$99:$E$99</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3-E0EC-F847-A5F0-6200478FA071}"/>
            </c:ext>
          </c:extLst>
        </c:ser>
        <c:ser>
          <c:idx val="68"/>
          <c:order val="68"/>
          <c:spPr>
            <a:solidFill>
              <a:schemeClr val="accent3">
                <a:lumMod val="80000"/>
                <a:lumOff val="20000"/>
              </a:schemeClr>
            </a:solidFill>
            <a:ln>
              <a:noFill/>
            </a:ln>
            <a:effectLst/>
          </c:spPr>
          <c:invertIfNegative val="0"/>
          <c:cat>
            <c:strRef>
              <c:f>Trajectoires!$D$31:$E$31</c:f>
              <c:strCache>
                <c:ptCount val="2"/>
                <c:pt idx="0">
                  <c:v>2024</c:v>
                </c:pt>
                <c:pt idx="1">
                  <c:v>Horizon ++</c:v>
                </c:pt>
              </c:strCache>
            </c:strRef>
          </c:cat>
          <c:val>
            <c:numRef>
              <c:f>Trajectoires!$D$100:$E$100</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4-E0EC-F847-A5F0-6200478FA071}"/>
            </c:ext>
          </c:extLst>
        </c:ser>
        <c:ser>
          <c:idx val="69"/>
          <c:order val="69"/>
          <c:spPr>
            <a:solidFill>
              <a:schemeClr val="accent4">
                <a:lumMod val="80000"/>
                <a:lumOff val="20000"/>
              </a:schemeClr>
            </a:solidFill>
            <a:ln>
              <a:noFill/>
            </a:ln>
            <a:effectLst/>
          </c:spPr>
          <c:invertIfNegative val="0"/>
          <c:cat>
            <c:strRef>
              <c:f>Trajectoires!$D$31:$E$31</c:f>
              <c:strCache>
                <c:ptCount val="2"/>
                <c:pt idx="0">
                  <c:v>2024</c:v>
                </c:pt>
                <c:pt idx="1">
                  <c:v>Horizon ++</c:v>
                </c:pt>
              </c:strCache>
            </c:strRef>
          </c:cat>
          <c:val>
            <c:numRef>
              <c:f>Trajectoires!$D$101:$E$101</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5-E0EC-F847-A5F0-6200478FA071}"/>
            </c:ext>
          </c:extLst>
        </c:ser>
        <c:ser>
          <c:idx val="70"/>
          <c:order val="70"/>
          <c:spPr>
            <a:solidFill>
              <a:schemeClr val="accent5">
                <a:lumMod val="80000"/>
                <a:lumOff val="20000"/>
              </a:schemeClr>
            </a:solidFill>
            <a:ln>
              <a:noFill/>
            </a:ln>
            <a:effectLst/>
          </c:spPr>
          <c:invertIfNegative val="0"/>
          <c:cat>
            <c:strRef>
              <c:f>Trajectoires!$D$31:$E$31</c:f>
              <c:strCache>
                <c:ptCount val="2"/>
                <c:pt idx="0">
                  <c:v>2024</c:v>
                </c:pt>
                <c:pt idx="1">
                  <c:v>Horizon ++</c:v>
                </c:pt>
              </c:strCache>
            </c:strRef>
          </c:cat>
          <c:val>
            <c:numRef>
              <c:f>Trajectoires!$D$102:$E$102</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6-E0EC-F847-A5F0-6200478FA071}"/>
            </c:ext>
          </c:extLst>
        </c:ser>
        <c:ser>
          <c:idx val="71"/>
          <c:order val="71"/>
          <c:spPr>
            <a:solidFill>
              <a:schemeClr val="accent6">
                <a:lumMod val="80000"/>
                <a:lumOff val="20000"/>
              </a:schemeClr>
            </a:solidFill>
            <a:ln>
              <a:noFill/>
            </a:ln>
            <a:effectLst/>
          </c:spPr>
          <c:invertIfNegative val="0"/>
          <c:cat>
            <c:strRef>
              <c:f>Trajectoires!$D$31:$E$31</c:f>
              <c:strCache>
                <c:ptCount val="2"/>
                <c:pt idx="0">
                  <c:v>2024</c:v>
                </c:pt>
                <c:pt idx="1">
                  <c:v>Horizon ++</c:v>
                </c:pt>
              </c:strCache>
            </c:strRef>
          </c:cat>
          <c:val>
            <c:numRef>
              <c:f>Trajectoires!$D$103:$E$103</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7-E0EC-F847-A5F0-6200478FA071}"/>
            </c:ext>
          </c:extLst>
        </c:ser>
        <c:ser>
          <c:idx val="72"/>
          <c:order val="72"/>
          <c:spPr>
            <a:solidFill>
              <a:schemeClr val="accent1">
                <a:lumMod val="80000"/>
              </a:schemeClr>
            </a:solidFill>
            <a:ln>
              <a:noFill/>
            </a:ln>
            <a:effectLst/>
          </c:spPr>
          <c:invertIfNegative val="0"/>
          <c:cat>
            <c:strRef>
              <c:f>Trajectoires!$D$31:$E$31</c:f>
              <c:strCache>
                <c:ptCount val="2"/>
                <c:pt idx="0">
                  <c:v>2024</c:v>
                </c:pt>
                <c:pt idx="1">
                  <c:v>Horizon ++</c:v>
                </c:pt>
              </c:strCache>
            </c:strRef>
          </c:cat>
          <c:val>
            <c:numRef>
              <c:f>Trajectoires!$D$104:$E$104</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8-E0EC-F847-A5F0-6200478FA071}"/>
            </c:ext>
          </c:extLst>
        </c:ser>
        <c:ser>
          <c:idx val="73"/>
          <c:order val="73"/>
          <c:spPr>
            <a:solidFill>
              <a:schemeClr val="accent2">
                <a:lumMod val="80000"/>
              </a:schemeClr>
            </a:solidFill>
            <a:ln>
              <a:noFill/>
            </a:ln>
            <a:effectLst/>
          </c:spPr>
          <c:invertIfNegative val="0"/>
          <c:cat>
            <c:strRef>
              <c:f>Trajectoires!$D$31:$E$31</c:f>
              <c:strCache>
                <c:ptCount val="2"/>
                <c:pt idx="0">
                  <c:v>2024</c:v>
                </c:pt>
                <c:pt idx="1">
                  <c:v>Horizon ++</c:v>
                </c:pt>
              </c:strCache>
            </c:strRef>
          </c:cat>
          <c:val>
            <c:numRef>
              <c:f>Trajectoires!$D$105:$E$105</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9-E0EC-F847-A5F0-6200478FA071}"/>
            </c:ext>
          </c:extLst>
        </c:ser>
        <c:ser>
          <c:idx val="74"/>
          <c:order val="74"/>
          <c:spPr>
            <a:solidFill>
              <a:schemeClr val="accent3">
                <a:lumMod val="80000"/>
              </a:schemeClr>
            </a:solidFill>
            <a:ln>
              <a:noFill/>
            </a:ln>
            <a:effectLst/>
          </c:spPr>
          <c:invertIfNegative val="0"/>
          <c:cat>
            <c:strRef>
              <c:f>Trajectoires!$D$31:$E$31</c:f>
              <c:strCache>
                <c:ptCount val="2"/>
                <c:pt idx="0">
                  <c:v>2024</c:v>
                </c:pt>
                <c:pt idx="1">
                  <c:v>Horizon ++</c:v>
                </c:pt>
              </c:strCache>
            </c:strRef>
          </c:cat>
          <c:val>
            <c:numRef>
              <c:f>Trajectoires!$D$106:$E$106</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A-E0EC-F847-A5F0-6200478FA071}"/>
            </c:ext>
          </c:extLst>
        </c:ser>
        <c:ser>
          <c:idx val="75"/>
          <c:order val="75"/>
          <c:spPr>
            <a:solidFill>
              <a:schemeClr val="accent4">
                <a:lumMod val="80000"/>
              </a:schemeClr>
            </a:solidFill>
            <a:ln>
              <a:noFill/>
            </a:ln>
            <a:effectLst/>
          </c:spPr>
          <c:invertIfNegative val="0"/>
          <c:cat>
            <c:strRef>
              <c:f>Trajectoires!$D$31:$E$31</c:f>
              <c:strCache>
                <c:ptCount val="2"/>
                <c:pt idx="0">
                  <c:v>2024</c:v>
                </c:pt>
                <c:pt idx="1">
                  <c:v>Horizon ++</c:v>
                </c:pt>
              </c:strCache>
            </c:strRef>
          </c:cat>
          <c:val>
            <c:numRef>
              <c:f>Trajectoires!$D$107:$E$107</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B-E0EC-F847-A5F0-6200478FA071}"/>
            </c:ext>
          </c:extLst>
        </c:ser>
        <c:ser>
          <c:idx val="76"/>
          <c:order val="76"/>
          <c:spPr>
            <a:solidFill>
              <a:schemeClr val="accent5">
                <a:lumMod val="80000"/>
              </a:schemeClr>
            </a:solidFill>
            <a:ln>
              <a:noFill/>
            </a:ln>
            <a:effectLst/>
          </c:spPr>
          <c:invertIfNegative val="0"/>
          <c:cat>
            <c:strRef>
              <c:f>Trajectoires!$D$31:$E$31</c:f>
              <c:strCache>
                <c:ptCount val="2"/>
                <c:pt idx="0">
                  <c:v>2024</c:v>
                </c:pt>
                <c:pt idx="1">
                  <c:v>Horizon ++</c:v>
                </c:pt>
              </c:strCache>
            </c:strRef>
          </c:cat>
          <c:val>
            <c:numRef>
              <c:f>Trajectoires!$D$108:$E$108</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C-E0EC-F847-A5F0-6200478FA071}"/>
            </c:ext>
          </c:extLst>
        </c:ser>
        <c:ser>
          <c:idx val="77"/>
          <c:order val="77"/>
          <c:spPr>
            <a:solidFill>
              <a:schemeClr val="accent6">
                <a:lumMod val="80000"/>
              </a:schemeClr>
            </a:solidFill>
            <a:ln>
              <a:noFill/>
            </a:ln>
            <a:effectLst/>
          </c:spPr>
          <c:invertIfNegative val="0"/>
          <c:cat>
            <c:strRef>
              <c:f>Trajectoires!$D$31:$E$31</c:f>
              <c:strCache>
                <c:ptCount val="2"/>
                <c:pt idx="0">
                  <c:v>2024</c:v>
                </c:pt>
                <c:pt idx="1">
                  <c:v>Horizon ++</c:v>
                </c:pt>
              </c:strCache>
            </c:strRef>
          </c:cat>
          <c:val>
            <c:numRef>
              <c:f>Trajectoires!$D$109:$E$109</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D-E0EC-F847-A5F0-6200478FA071}"/>
            </c:ext>
          </c:extLst>
        </c:ser>
        <c:ser>
          <c:idx val="78"/>
          <c:order val="78"/>
          <c:spPr>
            <a:solidFill>
              <a:schemeClr val="accent1">
                <a:lumMod val="60000"/>
                <a:lumOff val="40000"/>
              </a:schemeClr>
            </a:solidFill>
            <a:ln>
              <a:noFill/>
            </a:ln>
            <a:effectLst/>
          </c:spPr>
          <c:invertIfNegative val="0"/>
          <c:cat>
            <c:strRef>
              <c:f>Trajectoires!$D$31:$E$31</c:f>
              <c:strCache>
                <c:ptCount val="2"/>
                <c:pt idx="0">
                  <c:v>2024</c:v>
                </c:pt>
                <c:pt idx="1">
                  <c:v>Horizon ++</c:v>
                </c:pt>
              </c:strCache>
            </c:strRef>
          </c:cat>
          <c:val>
            <c:numRef>
              <c:f>Trajectoires!$D$110:$E$110</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E-E0EC-F847-A5F0-6200478FA071}"/>
            </c:ext>
          </c:extLst>
        </c:ser>
        <c:ser>
          <c:idx val="79"/>
          <c:order val="79"/>
          <c:spPr>
            <a:solidFill>
              <a:schemeClr val="accent2">
                <a:lumMod val="60000"/>
                <a:lumOff val="40000"/>
              </a:schemeClr>
            </a:solidFill>
            <a:ln>
              <a:noFill/>
            </a:ln>
            <a:effectLst/>
          </c:spPr>
          <c:invertIfNegative val="0"/>
          <c:cat>
            <c:strRef>
              <c:f>Trajectoires!$D$31:$E$31</c:f>
              <c:strCache>
                <c:ptCount val="2"/>
                <c:pt idx="0">
                  <c:v>2024</c:v>
                </c:pt>
                <c:pt idx="1">
                  <c:v>Horizon ++</c:v>
                </c:pt>
              </c:strCache>
            </c:strRef>
          </c:cat>
          <c:val>
            <c:numRef>
              <c:f>Trajectoires!$D$111:$E$111</c:f>
              <c:numCache>
                <c:formatCode>0.0</c:formatCode>
                <c:ptCount val="2"/>
                <c:pt idx="0">
                  <c:v>0</c:v>
                </c:pt>
                <c:pt idx="1">
                  <c:v>0</c:v>
                </c:pt>
              </c:numCache>
            </c:numRef>
          </c:val>
          <c:extLst>
            <c:ext xmlns:c15="http://schemas.microsoft.com/office/drawing/2012/chart" uri="{02D57815-91ED-43cb-92C2-25804820EDAC}">
              <c15:filteredSeriesTitle>
                <c15:tx>
                  <c:strRef>
                    <c:extLst>
                      <c:ext uri="{02D57815-91ED-43cb-92C2-25804820EDAC}">
                        <c15:formulaRef>
                          <c15:sqref>Trajectoires!#REF!</c15:sqref>
                        </c15:formulaRef>
                      </c:ext>
                    </c:extLst>
                    <c:strCache>
                      <c:ptCount val="1"/>
                      <c:pt idx="0">
                        <c:v>#REF!</c:v>
                      </c:pt>
                    </c:strCache>
                  </c:strRef>
                </c15:tx>
              </c15:filteredSeriesTitle>
            </c:ext>
            <c:ext xmlns:c16="http://schemas.microsoft.com/office/drawing/2014/chart" uri="{C3380CC4-5D6E-409C-BE32-E72D297353CC}">
              <c16:uniqueId val="{0000004F-E0EC-F847-A5F0-6200478FA071}"/>
            </c:ext>
          </c:extLst>
        </c:ser>
        <c:dLbls>
          <c:showLegendKey val="0"/>
          <c:showVal val="0"/>
          <c:showCatName val="0"/>
          <c:showSerName val="0"/>
          <c:showPercent val="0"/>
          <c:showBubbleSize val="0"/>
        </c:dLbls>
        <c:gapWidth val="150"/>
        <c:overlap val="100"/>
        <c:axId val="402388624"/>
        <c:axId val="402390336"/>
      </c:barChart>
      <c:catAx>
        <c:axId val="4023886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0" i="0" u="none" strike="noStrike" kern="1200" cap="none" spc="0" normalizeH="0" baseline="0">
                <a:solidFill>
                  <a:schemeClr val="tx1">
                    <a:lumMod val="65000"/>
                    <a:lumOff val="35000"/>
                  </a:schemeClr>
                </a:solidFill>
                <a:latin typeface="+mn-lt"/>
                <a:ea typeface="+mn-ea"/>
                <a:cs typeface="+mn-cs"/>
              </a:defRPr>
            </a:pPr>
            <a:endParaRPr lang="fr-FR"/>
          </a:p>
        </c:txPr>
        <c:crossAx val="402390336"/>
        <c:crosses val="autoZero"/>
        <c:auto val="1"/>
        <c:lblAlgn val="ctr"/>
        <c:lblOffset val="100"/>
        <c:noMultiLvlLbl val="0"/>
      </c:catAx>
      <c:valAx>
        <c:axId val="402390336"/>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fr-FR"/>
          </a:p>
        </c:txPr>
        <c:crossAx val="402388624"/>
        <c:crosses val="autoZero"/>
        <c:crossBetween val="between"/>
      </c:valAx>
      <c:spPr>
        <a:noFill/>
        <a:ln w="25400">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userShapes r:id="rId3"/>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stacked"/>
        <c:varyColors val="0"/>
        <c:ser>
          <c:idx val="0"/>
          <c:order val="0"/>
          <c:tx>
            <c:strRef>
              <c:f>Trajectoires!$C$32</c:f>
              <c:strCache>
                <c:ptCount val="1"/>
                <c:pt idx="0">
                  <c:v>PB</c:v>
                </c:pt>
              </c:strCache>
            </c:strRef>
          </c:tx>
          <c:invertIfNegative val="0"/>
          <c:cat>
            <c:strRef>
              <c:f>Trajectoires!$D$31:$E$31</c:f>
              <c:strCache>
                <c:ptCount val="2"/>
                <c:pt idx="0">
                  <c:v>2024</c:v>
                </c:pt>
                <c:pt idx="1">
                  <c:v>Horizon ++</c:v>
                </c:pt>
              </c:strCache>
            </c:strRef>
          </c:cat>
          <c:val>
            <c:numRef>
              <c:f>Trajectoires!$D$32:$E$32</c:f>
              <c:numCache>
                <c:formatCode>0.0</c:formatCode>
                <c:ptCount val="2"/>
                <c:pt idx="0">
                  <c:v>2.4210526315789473</c:v>
                </c:pt>
                <c:pt idx="1">
                  <c:v>2.1389999999999998</c:v>
                </c:pt>
              </c:numCache>
            </c:numRef>
          </c:val>
          <c:extLst>
            <c:ext xmlns:c16="http://schemas.microsoft.com/office/drawing/2014/chart" uri="{C3380CC4-5D6E-409C-BE32-E72D297353CC}">
              <c16:uniqueId val="{00000001-0AEE-B848-8E40-C3ADEDB27E2C}"/>
            </c:ext>
          </c:extLst>
        </c:ser>
        <c:ser>
          <c:idx val="1"/>
          <c:order val="1"/>
          <c:tx>
            <c:strRef>
              <c:f>Trajectoires!$C$33</c:f>
              <c:strCache>
                <c:ptCount val="1"/>
                <c:pt idx="0">
                  <c:v>BM</c:v>
                </c:pt>
              </c:strCache>
            </c:strRef>
          </c:tx>
          <c:invertIfNegative val="0"/>
          <c:cat>
            <c:strRef>
              <c:f>Trajectoires!$D$31:$E$31</c:f>
              <c:strCache>
                <c:ptCount val="2"/>
                <c:pt idx="0">
                  <c:v>2024</c:v>
                </c:pt>
                <c:pt idx="1">
                  <c:v>Horizon ++</c:v>
                </c:pt>
              </c:strCache>
            </c:strRef>
          </c:cat>
          <c:val>
            <c:numRef>
              <c:f>Trajectoires!$D$33:$E$33</c:f>
              <c:numCache>
                <c:formatCode>0.0</c:formatCode>
                <c:ptCount val="2"/>
                <c:pt idx="0">
                  <c:v>15.263157894736842</c:v>
                </c:pt>
                <c:pt idx="1">
                  <c:v>3.5649999999999999</c:v>
                </c:pt>
              </c:numCache>
            </c:numRef>
          </c:val>
          <c:extLst>
            <c:ext xmlns:c16="http://schemas.microsoft.com/office/drawing/2014/chart" uri="{C3380CC4-5D6E-409C-BE32-E72D297353CC}">
              <c16:uniqueId val="{00000002-0AEE-B848-8E40-C3ADEDB27E2C}"/>
            </c:ext>
          </c:extLst>
        </c:ser>
        <c:ser>
          <c:idx val="2"/>
          <c:order val="2"/>
          <c:tx>
            <c:strRef>
              <c:f>Trajectoires!$C$34</c:f>
              <c:strCache>
                <c:ptCount val="1"/>
                <c:pt idx="0">
                  <c:v>GB</c:v>
                </c:pt>
              </c:strCache>
            </c:strRef>
          </c:tx>
          <c:invertIfNegative val="0"/>
          <c:cat>
            <c:strRef>
              <c:f>Trajectoires!$D$31:$E$31</c:f>
              <c:strCache>
                <c:ptCount val="2"/>
                <c:pt idx="0">
                  <c:v>2024</c:v>
                </c:pt>
                <c:pt idx="1">
                  <c:v>Horizon ++</c:v>
                </c:pt>
              </c:strCache>
            </c:strRef>
          </c:cat>
          <c:val>
            <c:numRef>
              <c:f>Trajectoires!$D$34:$E$34</c:f>
              <c:numCache>
                <c:formatCode>0.0</c:formatCode>
                <c:ptCount val="2"/>
                <c:pt idx="0">
                  <c:v>2.736842105263158</c:v>
                </c:pt>
                <c:pt idx="1">
                  <c:v>3.5649999999999999</c:v>
                </c:pt>
              </c:numCache>
            </c:numRef>
          </c:val>
          <c:extLst>
            <c:ext xmlns:c16="http://schemas.microsoft.com/office/drawing/2014/chart" uri="{C3380CC4-5D6E-409C-BE32-E72D297353CC}">
              <c16:uniqueId val="{00000003-0AEE-B848-8E40-C3ADEDB27E2C}"/>
            </c:ext>
          </c:extLst>
        </c:ser>
        <c:ser>
          <c:idx val="3"/>
          <c:order val="3"/>
          <c:tx>
            <c:strRef>
              <c:f>Trajectoires!$C$35</c:f>
              <c:strCache>
                <c:ptCount val="1"/>
                <c:pt idx="0">
                  <c:v>TGB</c:v>
                </c:pt>
              </c:strCache>
            </c:strRef>
          </c:tx>
          <c:invertIfNegative val="0"/>
          <c:cat>
            <c:strRef>
              <c:f>Trajectoires!$D$31:$E$31</c:f>
              <c:strCache>
                <c:ptCount val="2"/>
                <c:pt idx="0">
                  <c:v>2024</c:v>
                </c:pt>
                <c:pt idx="1">
                  <c:v>Horizon ++</c:v>
                </c:pt>
              </c:strCache>
            </c:strRef>
          </c:cat>
          <c:val>
            <c:numRef>
              <c:f>Trajectoires!$D$35:$E$35</c:f>
              <c:numCache>
                <c:formatCode>0.0</c:formatCode>
                <c:ptCount val="2"/>
                <c:pt idx="0">
                  <c:v>0.21052631578947367</c:v>
                </c:pt>
                <c:pt idx="1">
                  <c:v>4.9909999999999997</c:v>
                </c:pt>
              </c:numCache>
            </c:numRef>
          </c:val>
          <c:extLst>
            <c:ext xmlns:c16="http://schemas.microsoft.com/office/drawing/2014/chart" uri="{C3380CC4-5D6E-409C-BE32-E72D297353CC}">
              <c16:uniqueId val="{00000004-0AEE-B848-8E40-C3ADEDB27E2C}"/>
            </c:ext>
          </c:extLst>
        </c:ser>
        <c:ser>
          <c:idx val="4"/>
          <c:order val="4"/>
          <c:tx>
            <c:strRef>
              <c:f>Trajectoires!$C$36</c:f>
              <c:strCache>
                <c:ptCount val="1"/>
                <c:pt idx="0">
                  <c:v>PB</c:v>
                </c:pt>
              </c:strCache>
            </c:strRef>
          </c:tx>
          <c:invertIfNegative val="0"/>
          <c:cat>
            <c:strRef>
              <c:f>Trajectoires!$D$31:$E$31</c:f>
              <c:strCache>
                <c:ptCount val="2"/>
                <c:pt idx="0">
                  <c:v>2024</c:v>
                </c:pt>
                <c:pt idx="1">
                  <c:v>Horizon ++</c:v>
                </c:pt>
              </c:strCache>
            </c:strRef>
          </c:cat>
          <c:val>
            <c:numRef>
              <c:f>Trajectoires!$D$36:$E$36</c:f>
              <c:numCache>
                <c:formatCode>0.0</c:formatCode>
                <c:ptCount val="2"/>
                <c:pt idx="0">
                  <c:v>4.5263157894736841</c:v>
                </c:pt>
                <c:pt idx="1">
                  <c:v>0.69000000000000006</c:v>
                </c:pt>
              </c:numCache>
            </c:numRef>
          </c:val>
          <c:extLst>
            <c:ext xmlns:c16="http://schemas.microsoft.com/office/drawing/2014/chart" uri="{C3380CC4-5D6E-409C-BE32-E72D297353CC}">
              <c16:uniqueId val="{00000005-0AEE-B848-8E40-C3ADEDB27E2C}"/>
            </c:ext>
          </c:extLst>
        </c:ser>
        <c:ser>
          <c:idx val="5"/>
          <c:order val="5"/>
          <c:tx>
            <c:strRef>
              <c:f>Trajectoires!$C$37</c:f>
              <c:strCache>
                <c:ptCount val="1"/>
                <c:pt idx="0">
                  <c:v>BM</c:v>
                </c:pt>
              </c:strCache>
            </c:strRef>
          </c:tx>
          <c:invertIfNegative val="0"/>
          <c:cat>
            <c:strRef>
              <c:f>Trajectoires!$D$31:$E$31</c:f>
              <c:strCache>
                <c:ptCount val="2"/>
                <c:pt idx="0">
                  <c:v>2024</c:v>
                </c:pt>
                <c:pt idx="1">
                  <c:v>Horizon ++</c:v>
                </c:pt>
              </c:strCache>
            </c:strRef>
          </c:cat>
          <c:val>
            <c:numRef>
              <c:f>Trajectoires!$D$37:$E$37</c:f>
              <c:numCache>
                <c:formatCode>0.0</c:formatCode>
                <c:ptCount val="2"/>
                <c:pt idx="0">
                  <c:v>0.73684210526315785</c:v>
                </c:pt>
                <c:pt idx="1">
                  <c:v>1.1500000000000001</c:v>
                </c:pt>
              </c:numCache>
            </c:numRef>
          </c:val>
          <c:extLst>
            <c:ext xmlns:c16="http://schemas.microsoft.com/office/drawing/2014/chart" uri="{C3380CC4-5D6E-409C-BE32-E72D297353CC}">
              <c16:uniqueId val="{00000006-0AEE-B848-8E40-C3ADEDB27E2C}"/>
            </c:ext>
          </c:extLst>
        </c:ser>
        <c:ser>
          <c:idx val="6"/>
          <c:order val="6"/>
          <c:tx>
            <c:strRef>
              <c:f>Trajectoires!$C$38</c:f>
              <c:strCache>
                <c:ptCount val="1"/>
                <c:pt idx="0">
                  <c:v>GB</c:v>
                </c:pt>
              </c:strCache>
            </c:strRef>
          </c:tx>
          <c:invertIfNegative val="0"/>
          <c:cat>
            <c:strRef>
              <c:f>Trajectoires!$D$31:$E$31</c:f>
              <c:strCache>
                <c:ptCount val="2"/>
                <c:pt idx="0">
                  <c:v>2024</c:v>
                </c:pt>
                <c:pt idx="1">
                  <c:v>Horizon ++</c:v>
                </c:pt>
              </c:strCache>
            </c:strRef>
          </c:cat>
          <c:val>
            <c:numRef>
              <c:f>Trajectoires!$D$38:$E$38</c:f>
              <c:numCache>
                <c:formatCode>0.0</c:formatCode>
                <c:ptCount val="2"/>
                <c:pt idx="0">
                  <c:v>0.63157894736842102</c:v>
                </c:pt>
                <c:pt idx="1">
                  <c:v>1.1500000000000001</c:v>
                </c:pt>
              </c:numCache>
            </c:numRef>
          </c:val>
          <c:extLst>
            <c:ext xmlns:c16="http://schemas.microsoft.com/office/drawing/2014/chart" uri="{C3380CC4-5D6E-409C-BE32-E72D297353CC}">
              <c16:uniqueId val="{00000007-0AEE-B848-8E40-C3ADEDB27E2C}"/>
            </c:ext>
          </c:extLst>
        </c:ser>
        <c:ser>
          <c:idx val="7"/>
          <c:order val="7"/>
          <c:tx>
            <c:strRef>
              <c:f>Trajectoires!$C$39</c:f>
              <c:strCache>
                <c:ptCount val="1"/>
                <c:pt idx="0">
                  <c:v>TGB</c:v>
                </c:pt>
              </c:strCache>
            </c:strRef>
          </c:tx>
          <c:invertIfNegative val="0"/>
          <c:cat>
            <c:strRef>
              <c:f>Trajectoires!$D$31:$E$31</c:f>
              <c:strCache>
                <c:ptCount val="2"/>
                <c:pt idx="0">
                  <c:v>2024</c:v>
                </c:pt>
                <c:pt idx="1">
                  <c:v>Horizon ++</c:v>
                </c:pt>
              </c:strCache>
            </c:strRef>
          </c:cat>
          <c:val>
            <c:numRef>
              <c:f>Trajectoires!$D$39:$E$39</c:f>
              <c:numCache>
                <c:formatCode>0.0</c:formatCode>
                <c:ptCount val="2"/>
                <c:pt idx="0">
                  <c:v>0.31578947368421051</c:v>
                </c:pt>
                <c:pt idx="1">
                  <c:v>1.61</c:v>
                </c:pt>
              </c:numCache>
            </c:numRef>
          </c:val>
          <c:extLst>
            <c:ext xmlns:c16="http://schemas.microsoft.com/office/drawing/2014/chart" uri="{C3380CC4-5D6E-409C-BE32-E72D297353CC}">
              <c16:uniqueId val="{00000008-0AEE-B848-8E40-C3ADEDB27E2C}"/>
            </c:ext>
          </c:extLst>
        </c:ser>
        <c:ser>
          <c:idx val="8"/>
          <c:order val="8"/>
          <c:tx>
            <c:strRef>
              <c:f>Trajectoires!$C$40</c:f>
              <c:strCache>
                <c:ptCount val="1"/>
                <c:pt idx="0">
                  <c:v>PB</c:v>
                </c:pt>
              </c:strCache>
            </c:strRef>
          </c:tx>
          <c:invertIfNegative val="0"/>
          <c:cat>
            <c:strRef>
              <c:f>Trajectoires!$D$31:$E$31</c:f>
              <c:strCache>
                <c:ptCount val="2"/>
                <c:pt idx="0">
                  <c:v>2024</c:v>
                </c:pt>
                <c:pt idx="1">
                  <c:v>Horizon ++</c:v>
                </c:pt>
              </c:strCache>
            </c:strRef>
          </c:cat>
          <c:val>
            <c:numRef>
              <c:f>Trajectoires!$D$40:$E$40</c:f>
              <c:numCache>
                <c:formatCode>0.0</c:formatCode>
                <c:ptCount val="2"/>
                <c:pt idx="0">
                  <c:v>0</c:v>
                </c:pt>
                <c:pt idx="1">
                  <c:v>0</c:v>
                </c:pt>
              </c:numCache>
            </c:numRef>
          </c:val>
          <c:extLst>
            <c:ext xmlns:c16="http://schemas.microsoft.com/office/drawing/2014/chart" uri="{C3380CC4-5D6E-409C-BE32-E72D297353CC}">
              <c16:uniqueId val="{00000009-0AEE-B848-8E40-C3ADEDB27E2C}"/>
            </c:ext>
          </c:extLst>
        </c:ser>
        <c:ser>
          <c:idx val="9"/>
          <c:order val="9"/>
          <c:tx>
            <c:strRef>
              <c:f>Trajectoires!$C$41</c:f>
              <c:strCache>
                <c:ptCount val="1"/>
                <c:pt idx="0">
                  <c:v>BM</c:v>
                </c:pt>
              </c:strCache>
            </c:strRef>
          </c:tx>
          <c:invertIfNegative val="0"/>
          <c:cat>
            <c:strRef>
              <c:f>Trajectoires!$D$31:$E$31</c:f>
              <c:strCache>
                <c:ptCount val="2"/>
                <c:pt idx="0">
                  <c:v>2024</c:v>
                </c:pt>
                <c:pt idx="1">
                  <c:v>Horizon ++</c:v>
                </c:pt>
              </c:strCache>
            </c:strRef>
          </c:cat>
          <c:val>
            <c:numRef>
              <c:f>Trajectoires!$D$41:$E$41</c:f>
              <c:numCache>
                <c:formatCode>0.0</c:formatCode>
                <c:ptCount val="2"/>
                <c:pt idx="0">
                  <c:v>0</c:v>
                </c:pt>
                <c:pt idx="1">
                  <c:v>0</c:v>
                </c:pt>
              </c:numCache>
            </c:numRef>
          </c:val>
          <c:extLst>
            <c:ext xmlns:c16="http://schemas.microsoft.com/office/drawing/2014/chart" uri="{C3380CC4-5D6E-409C-BE32-E72D297353CC}">
              <c16:uniqueId val="{0000000A-0AEE-B848-8E40-C3ADEDB27E2C}"/>
            </c:ext>
          </c:extLst>
        </c:ser>
        <c:ser>
          <c:idx val="10"/>
          <c:order val="10"/>
          <c:tx>
            <c:strRef>
              <c:f>Trajectoires!$C$42</c:f>
              <c:strCache>
                <c:ptCount val="1"/>
                <c:pt idx="0">
                  <c:v>GB</c:v>
                </c:pt>
              </c:strCache>
            </c:strRef>
          </c:tx>
          <c:invertIfNegative val="0"/>
          <c:cat>
            <c:strRef>
              <c:f>Trajectoires!$D$31:$E$31</c:f>
              <c:strCache>
                <c:ptCount val="2"/>
                <c:pt idx="0">
                  <c:v>2024</c:v>
                </c:pt>
                <c:pt idx="1">
                  <c:v>Horizon ++</c:v>
                </c:pt>
              </c:strCache>
            </c:strRef>
          </c:cat>
          <c:val>
            <c:numRef>
              <c:f>Trajectoires!$D$42:$E$42</c:f>
              <c:numCache>
                <c:formatCode>0.0</c:formatCode>
                <c:ptCount val="2"/>
                <c:pt idx="0">
                  <c:v>0.21052631578947367</c:v>
                </c:pt>
                <c:pt idx="1">
                  <c:v>0</c:v>
                </c:pt>
              </c:numCache>
            </c:numRef>
          </c:val>
          <c:extLst>
            <c:ext xmlns:c16="http://schemas.microsoft.com/office/drawing/2014/chart" uri="{C3380CC4-5D6E-409C-BE32-E72D297353CC}">
              <c16:uniqueId val="{0000000B-0AEE-B848-8E40-C3ADEDB27E2C}"/>
            </c:ext>
          </c:extLst>
        </c:ser>
        <c:ser>
          <c:idx val="11"/>
          <c:order val="11"/>
          <c:tx>
            <c:strRef>
              <c:f>Trajectoires!$C$43</c:f>
              <c:strCache>
                <c:ptCount val="1"/>
                <c:pt idx="0">
                  <c:v>TGB</c:v>
                </c:pt>
              </c:strCache>
            </c:strRef>
          </c:tx>
          <c:invertIfNegative val="0"/>
          <c:cat>
            <c:strRef>
              <c:f>Trajectoires!$D$31:$E$31</c:f>
              <c:strCache>
                <c:ptCount val="2"/>
                <c:pt idx="0">
                  <c:v>2024</c:v>
                </c:pt>
                <c:pt idx="1">
                  <c:v>Horizon ++</c:v>
                </c:pt>
              </c:strCache>
            </c:strRef>
          </c:cat>
          <c:val>
            <c:numRef>
              <c:f>Trajectoires!$D$43:$E$43</c:f>
              <c:numCache>
                <c:formatCode>0.0</c:formatCode>
                <c:ptCount val="2"/>
                <c:pt idx="0">
                  <c:v>0</c:v>
                </c:pt>
                <c:pt idx="1">
                  <c:v>0</c:v>
                </c:pt>
              </c:numCache>
            </c:numRef>
          </c:val>
          <c:extLst>
            <c:ext xmlns:c16="http://schemas.microsoft.com/office/drawing/2014/chart" uri="{C3380CC4-5D6E-409C-BE32-E72D297353CC}">
              <c16:uniqueId val="{0000000C-0AEE-B848-8E40-C3ADEDB27E2C}"/>
            </c:ext>
          </c:extLst>
        </c:ser>
        <c:ser>
          <c:idx val="12"/>
          <c:order val="12"/>
          <c:tx>
            <c:strRef>
              <c:f>Trajectoires!$C$44</c:f>
              <c:strCache>
                <c:ptCount val="1"/>
                <c:pt idx="0">
                  <c:v>PB</c:v>
                </c:pt>
              </c:strCache>
            </c:strRef>
          </c:tx>
          <c:invertIfNegative val="0"/>
          <c:cat>
            <c:strRef>
              <c:f>Trajectoires!$D$31:$E$31</c:f>
              <c:strCache>
                <c:ptCount val="2"/>
                <c:pt idx="0">
                  <c:v>2024</c:v>
                </c:pt>
                <c:pt idx="1">
                  <c:v>Horizon ++</c:v>
                </c:pt>
              </c:strCache>
            </c:strRef>
          </c:cat>
          <c:val>
            <c:numRef>
              <c:f>Trajectoires!$D$44:$E$44</c:f>
              <c:numCache>
                <c:formatCode>0.0</c:formatCode>
                <c:ptCount val="2"/>
                <c:pt idx="0">
                  <c:v>0</c:v>
                </c:pt>
                <c:pt idx="1">
                  <c:v>0</c:v>
                </c:pt>
              </c:numCache>
            </c:numRef>
          </c:val>
          <c:extLst>
            <c:ext xmlns:c16="http://schemas.microsoft.com/office/drawing/2014/chart" uri="{C3380CC4-5D6E-409C-BE32-E72D297353CC}">
              <c16:uniqueId val="{0000000D-0AEE-B848-8E40-C3ADEDB27E2C}"/>
            </c:ext>
          </c:extLst>
        </c:ser>
        <c:ser>
          <c:idx val="13"/>
          <c:order val="13"/>
          <c:tx>
            <c:strRef>
              <c:f>Trajectoires!$C$45</c:f>
              <c:strCache>
                <c:ptCount val="1"/>
                <c:pt idx="0">
                  <c:v>BM</c:v>
                </c:pt>
              </c:strCache>
            </c:strRef>
          </c:tx>
          <c:invertIfNegative val="0"/>
          <c:cat>
            <c:strRef>
              <c:f>Trajectoires!$D$31:$E$31</c:f>
              <c:strCache>
                <c:ptCount val="2"/>
                <c:pt idx="0">
                  <c:v>2024</c:v>
                </c:pt>
                <c:pt idx="1">
                  <c:v>Horizon ++</c:v>
                </c:pt>
              </c:strCache>
            </c:strRef>
          </c:cat>
          <c:val>
            <c:numRef>
              <c:f>Trajectoires!$D$45:$E$45</c:f>
              <c:numCache>
                <c:formatCode>0.0</c:formatCode>
                <c:ptCount val="2"/>
                <c:pt idx="0">
                  <c:v>0.10526315789473684</c:v>
                </c:pt>
                <c:pt idx="1">
                  <c:v>0</c:v>
                </c:pt>
              </c:numCache>
            </c:numRef>
          </c:val>
          <c:extLst>
            <c:ext xmlns:c16="http://schemas.microsoft.com/office/drawing/2014/chart" uri="{C3380CC4-5D6E-409C-BE32-E72D297353CC}">
              <c16:uniqueId val="{0000000E-0AEE-B848-8E40-C3ADEDB27E2C}"/>
            </c:ext>
          </c:extLst>
        </c:ser>
        <c:ser>
          <c:idx val="14"/>
          <c:order val="14"/>
          <c:tx>
            <c:strRef>
              <c:f>Trajectoires!$C$46</c:f>
              <c:strCache>
                <c:ptCount val="1"/>
                <c:pt idx="0">
                  <c:v>GB</c:v>
                </c:pt>
              </c:strCache>
            </c:strRef>
          </c:tx>
          <c:invertIfNegative val="0"/>
          <c:cat>
            <c:strRef>
              <c:f>Trajectoires!$D$31:$E$31</c:f>
              <c:strCache>
                <c:ptCount val="2"/>
                <c:pt idx="0">
                  <c:v>2024</c:v>
                </c:pt>
                <c:pt idx="1">
                  <c:v>Horizon ++</c:v>
                </c:pt>
              </c:strCache>
            </c:strRef>
          </c:cat>
          <c:val>
            <c:numRef>
              <c:f>Trajectoires!$D$46:$E$46</c:f>
              <c:numCache>
                <c:formatCode>0.0</c:formatCode>
                <c:ptCount val="2"/>
                <c:pt idx="0">
                  <c:v>0</c:v>
                </c:pt>
                <c:pt idx="1">
                  <c:v>0</c:v>
                </c:pt>
              </c:numCache>
            </c:numRef>
          </c:val>
          <c:extLst>
            <c:ext xmlns:c16="http://schemas.microsoft.com/office/drawing/2014/chart" uri="{C3380CC4-5D6E-409C-BE32-E72D297353CC}">
              <c16:uniqueId val="{0000000F-0AEE-B848-8E40-C3ADEDB27E2C}"/>
            </c:ext>
          </c:extLst>
        </c:ser>
        <c:ser>
          <c:idx val="15"/>
          <c:order val="15"/>
          <c:tx>
            <c:strRef>
              <c:f>Trajectoires!$C$47</c:f>
              <c:strCache>
                <c:ptCount val="1"/>
                <c:pt idx="0">
                  <c:v>TGB</c:v>
                </c:pt>
              </c:strCache>
            </c:strRef>
          </c:tx>
          <c:invertIfNegative val="0"/>
          <c:cat>
            <c:strRef>
              <c:f>Trajectoires!$D$31:$E$31</c:f>
              <c:strCache>
                <c:ptCount val="2"/>
                <c:pt idx="0">
                  <c:v>2024</c:v>
                </c:pt>
                <c:pt idx="1">
                  <c:v>Horizon ++</c:v>
                </c:pt>
              </c:strCache>
            </c:strRef>
          </c:cat>
          <c:val>
            <c:numRef>
              <c:f>Trajectoires!$D$47:$E$47</c:f>
              <c:numCache>
                <c:formatCode>0.0</c:formatCode>
                <c:ptCount val="2"/>
                <c:pt idx="0">
                  <c:v>0</c:v>
                </c:pt>
                <c:pt idx="1">
                  <c:v>0</c:v>
                </c:pt>
              </c:numCache>
            </c:numRef>
          </c:val>
          <c:extLst>
            <c:ext xmlns:c16="http://schemas.microsoft.com/office/drawing/2014/chart" uri="{C3380CC4-5D6E-409C-BE32-E72D297353CC}">
              <c16:uniqueId val="{00000010-0AEE-B848-8E40-C3ADEDB27E2C}"/>
            </c:ext>
          </c:extLst>
        </c:ser>
        <c:ser>
          <c:idx val="16"/>
          <c:order val="16"/>
          <c:tx>
            <c:strRef>
              <c:f>Trajectoires!$C$48</c:f>
              <c:strCache>
                <c:ptCount val="1"/>
                <c:pt idx="0">
                  <c:v>PB</c:v>
                </c:pt>
              </c:strCache>
            </c:strRef>
          </c:tx>
          <c:invertIfNegative val="0"/>
          <c:cat>
            <c:strRef>
              <c:f>Trajectoires!$D$31:$E$31</c:f>
              <c:strCache>
                <c:ptCount val="2"/>
                <c:pt idx="0">
                  <c:v>2024</c:v>
                </c:pt>
                <c:pt idx="1">
                  <c:v>Horizon ++</c:v>
                </c:pt>
              </c:strCache>
            </c:strRef>
          </c:cat>
          <c:val>
            <c:numRef>
              <c:f>Trajectoires!$D$48:$E$48</c:f>
              <c:numCache>
                <c:formatCode>0.0</c:formatCode>
                <c:ptCount val="2"/>
                <c:pt idx="0">
                  <c:v>0.31578947368421051</c:v>
                </c:pt>
                <c:pt idx="1">
                  <c:v>0.55200000000000005</c:v>
                </c:pt>
              </c:numCache>
            </c:numRef>
          </c:val>
          <c:extLst>
            <c:ext xmlns:c16="http://schemas.microsoft.com/office/drawing/2014/chart" uri="{C3380CC4-5D6E-409C-BE32-E72D297353CC}">
              <c16:uniqueId val="{00000011-0AEE-B848-8E40-C3ADEDB27E2C}"/>
            </c:ext>
          </c:extLst>
        </c:ser>
        <c:ser>
          <c:idx val="17"/>
          <c:order val="17"/>
          <c:tx>
            <c:strRef>
              <c:f>Trajectoires!$C$49</c:f>
              <c:strCache>
                <c:ptCount val="1"/>
                <c:pt idx="0">
                  <c:v>BM</c:v>
                </c:pt>
              </c:strCache>
            </c:strRef>
          </c:tx>
          <c:invertIfNegative val="0"/>
          <c:cat>
            <c:strRef>
              <c:f>Trajectoires!$D$31:$E$31</c:f>
              <c:strCache>
                <c:ptCount val="2"/>
                <c:pt idx="0">
                  <c:v>2024</c:v>
                </c:pt>
                <c:pt idx="1">
                  <c:v>Horizon ++</c:v>
                </c:pt>
              </c:strCache>
            </c:strRef>
          </c:cat>
          <c:val>
            <c:numRef>
              <c:f>Trajectoires!$D$49:$E$49</c:f>
              <c:numCache>
                <c:formatCode>0.0</c:formatCode>
                <c:ptCount val="2"/>
                <c:pt idx="0">
                  <c:v>0.84210526315789469</c:v>
                </c:pt>
                <c:pt idx="1">
                  <c:v>0.27600000000000002</c:v>
                </c:pt>
              </c:numCache>
            </c:numRef>
          </c:val>
          <c:extLst>
            <c:ext xmlns:c16="http://schemas.microsoft.com/office/drawing/2014/chart" uri="{C3380CC4-5D6E-409C-BE32-E72D297353CC}">
              <c16:uniqueId val="{00000012-0AEE-B848-8E40-C3ADEDB27E2C}"/>
            </c:ext>
          </c:extLst>
        </c:ser>
        <c:ser>
          <c:idx val="18"/>
          <c:order val="18"/>
          <c:tx>
            <c:strRef>
              <c:f>Trajectoires!$C$50</c:f>
              <c:strCache>
                <c:ptCount val="1"/>
                <c:pt idx="0">
                  <c:v>GB</c:v>
                </c:pt>
              </c:strCache>
            </c:strRef>
          </c:tx>
          <c:invertIfNegative val="0"/>
          <c:cat>
            <c:strRef>
              <c:f>Trajectoires!$D$31:$E$31</c:f>
              <c:strCache>
                <c:ptCount val="2"/>
                <c:pt idx="0">
                  <c:v>2024</c:v>
                </c:pt>
                <c:pt idx="1">
                  <c:v>Horizon ++</c:v>
                </c:pt>
              </c:strCache>
            </c:strRef>
          </c:cat>
          <c:val>
            <c:numRef>
              <c:f>Trajectoires!$D$50:$E$50</c:f>
              <c:numCache>
                <c:formatCode>0.0</c:formatCode>
                <c:ptCount val="2"/>
                <c:pt idx="0">
                  <c:v>0.10526315789473684</c:v>
                </c:pt>
                <c:pt idx="1">
                  <c:v>9.2000000000000012E-2</c:v>
                </c:pt>
              </c:numCache>
            </c:numRef>
          </c:val>
          <c:extLst>
            <c:ext xmlns:c16="http://schemas.microsoft.com/office/drawing/2014/chart" uri="{C3380CC4-5D6E-409C-BE32-E72D297353CC}">
              <c16:uniqueId val="{00000013-0AEE-B848-8E40-C3ADEDB27E2C}"/>
            </c:ext>
          </c:extLst>
        </c:ser>
        <c:ser>
          <c:idx val="19"/>
          <c:order val="19"/>
          <c:tx>
            <c:strRef>
              <c:f>Trajectoires!$C$51</c:f>
              <c:strCache>
                <c:ptCount val="1"/>
                <c:pt idx="0">
                  <c:v>TGB</c:v>
                </c:pt>
              </c:strCache>
            </c:strRef>
          </c:tx>
          <c:invertIfNegative val="0"/>
          <c:cat>
            <c:strRef>
              <c:f>Trajectoires!$D$31:$E$31</c:f>
              <c:strCache>
                <c:ptCount val="2"/>
                <c:pt idx="0">
                  <c:v>2024</c:v>
                </c:pt>
                <c:pt idx="1">
                  <c:v>Horizon ++</c:v>
                </c:pt>
              </c:strCache>
            </c:strRef>
          </c:cat>
          <c:val>
            <c:numRef>
              <c:f>Trajectoires!$D$51:$E$51</c:f>
              <c:numCache>
                <c:formatCode>0.0</c:formatCode>
                <c:ptCount val="2"/>
                <c:pt idx="0">
                  <c:v>0</c:v>
                </c:pt>
                <c:pt idx="1">
                  <c:v>0</c:v>
                </c:pt>
              </c:numCache>
            </c:numRef>
          </c:val>
          <c:extLst>
            <c:ext xmlns:c16="http://schemas.microsoft.com/office/drawing/2014/chart" uri="{C3380CC4-5D6E-409C-BE32-E72D297353CC}">
              <c16:uniqueId val="{00000014-0AEE-B848-8E40-C3ADEDB27E2C}"/>
            </c:ext>
          </c:extLst>
        </c:ser>
        <c:ser>
          <c:idx val="20"/>
          <c:order val="20"/>
          <c:tx>
            <c:strRef>
              <c:f>Trajectoires!$C$52</c:f>
              <c:strCache>
                <c:ptCount val="1"/>
                <c:pt idx="0">
                  <c:v>PB</c:v>
                </c:pt>
              </c:strCache>
            </c:strRef>
          </c:tx>
          <c:invertIfNegative val="0"/>
          <c:cat>
            <c:strRef>
              <c:f>Trajectoires!$D$31:$E$31</c:f>
              <c:strCache>
                <c:ptCount val="2"/>
                <c:pt idx="0">
                  <c:v>2024</c:v>
                </c:pt>
                <c:pt idx="1">
                  <c:v>Horizon ++</c:v>
                </c:pt>
              </c:strCache>
            </c:strRef>
          </c:cat>
          <c:val>
            <c:numRef>
              <c:f>Trajectoires!$D$52:$E$52</c:f>
              <c:numCache>
                <c:formatCode>0.0</c:formatCode>
                <c:ptCount val="2"/>
                <c:pt idx="0">
                  <c:v>0.73684210526315785</c:v>
                </c:pt>
                <c:pt idx="1">
                  <c:v>0</c:v>
                </c:pt>
              </c:numCache>
            </c:numRef>
          </c:val>
          <c:extLst>
            <c:ext xmlns:c16="http://schemas.microsoft.com/office/drawing/2014/chart" uri="{C3380CC4-5D6E-409C-BE32-E72D297353CC}">
              <c16:uniqueId val="{00000015-0AEE-B848-8E40-C3ADEDB27E2C}"/>
            </c:ext>
          </c:extLst>
        </c:ser>
        <c:ser>
          <c:idx val="21"/>
          <c:order val="21"/>
          <c:tx>
            <c:strRef>
              <c:f>Trajectoires!$C$53</c:f>
              <c:strCache>
                <c:ptCount val="1"/>
                <c:pt idx="0">
                  <c:v>BM</c:v>
                </c:pt>
              </c:strCache>
            </c:strRef>
          </c:tx>
          <c:invertIfNegative val="0"/>
          <c:cat>
            <c:strRef>
              <c:f>Trajectoires!$D$31:$E$31</c:f>
              <c:strCache>
                <c:ptCount val="2"/>
                <c:pt idx="0">
                  <c:v>2024</c:v>
                </c:pt>
                <c:pt idx="1">
                  <c:v>Horizon ++</c:v>
                </c:pt>
              </c:strCache>
            </c:strRef>
          </c:cat>
          <c:val>
            <c:numRef>
              <c:f>Trajectoires!$D$53:$E$53</c:f>
              <c:numCache>
                <c:formatCode>0.0</c:formatCode>
                <c:ptCount val="2"/>
                <c:pt idx="0">
                  <c:v>0.10526315789473684</c:v>
                </c:pt>
                <c:pt idx="1">
                  <c:v>0</c:v>
                </c:pt>
              </c:numCache>
            </c:numRef>
          </c:val>
          <c:extLst>
            <c:ext xmlns:c16="http://schemas.microsoft.com/office/drawing/2014/chart" uri="{C3380CC4-5D6E-409C-BE32-E72D297353CC}">
              <c16:uniqueId val="{00000016-0AEE-B848-8E40-C3ADEDB27E2C}"/>
            </c:ext>
          </c:extLst>
        </c:ser>
        <c:ser>
          <c:idx val="22"/>
          <c:order val="22"/>
          <c:tx>
            <c:strRef>
              <c:f>Trajectoires!$C$54</c:f>
              <c:strCache>
                <c:ptCount val="1"/>
                <c:pt idx="0">
                  <c:v>GB</c:v>
                </c:pt>
              </c:strCache>
            </c:strRef>
          </c:tx>
          <c:invertIfNegative val="0"/>
          <c:cat>
            <c:strRef>
              <c:f>Trajectoires!$D$31:$E$31</c:f>
              <c:strCache>
                <c:ptCount val="2"/>
                <c:pt idx="0">
                  <c:v>2024</c:v>
                </c:pt>
                <c:pt idx="1">
                  <c:v>Horizon ++</c:v>
                </c:pt>
              </c:strCache>
            </c:strRef>
          </c:cat>
          <c:val>
            <c:numRef>
              <c:f>Trajectoires!$D$54:$E$54</c:f>
              <c:numCache>
                <c:formatCode>0.0</c:formatCode>
                <c:ptCount val="2"/>
                <c:pt idx="0">
                  <c:v>0</c:v>
                </c:pt>
                <c:pt idx="1">
                  <c:v>0</c:v>
                </c:pt>
              </c:numCache>
            </c:numRef>
          </c:val>
          <c:extLst>
            <c:ext xmlns:c16="http://schemas.microsoft.com/office/drawing/2014/chart" uri="{C3380CC4-5D6E-409C-BE32-E72D297353CC}">
              <c16:uniqueId val="{00000017-0AEE-B848-8E40-C3ADEDB27E2C}"/>
            </c:ext>
          </c:extLst>
        </c:ser>
        <c:ser>
          <c:idx val="23"/>
          <c:order val="23"/>
          <c:tx>
            <c:strRef>
              <c:f>Trajectoires!$C$55</c:f>
              <c:strCache>
                <c:ptCount val="1"/>
                <c:pt idx="0">
                  <c:v>TGB</c:v>
                </c:pt>
              </c:strCache>
            </c:strRef>
          </c:tx>
          <c:invertIfNegative val="0"/>
          <c:cat>
            <c:strRef>
              <c:f>Trajectoires!$D$31:$E$31</c:f>
              <c:strCache>
                <c:ptCount val="2"/>
                <c:pt idx="0">
                  <c:v>2024</c:v>
                </c:pt>
                <c:pt idx="1">
                  <c:v>Horizon ++</c:v>
                </c:pt>
              </c:strCache>
            </c:strRef>
          </c:cat>
          <c:val>
            <c:numRef>
              <c:f>Trajectoires!$D$55:$E$55</c:f>
              <c:numCache>
                <c:formatCode>0.0</c:formatCode>
                <c:ptCount val="2"/>
                <c:pt idx="0">
                  <c:v>0</c:v>
                </c:pt>
                <c:pt idx="1">
                  <c:v>0</c:v>
                </c:pt>
              </c:numCache>
            </c:numRef>
          </c:val>
          <c:extLst>
            <c:ext xmlns:c16="http://schemas.microsoft.com/office/drawing/2014/chart" uri="{C3380CC4-5D6E-409C-BE32-E72D297353CC}">
              <c16:uniqueId val="{00000018-0AEE-B848-8E40-C3ADEDB27E2C}"/>
            </c:ext>
          </c:extLst>
        </c:ser>
        <c:ser>
          <c:idx val="24"/>
          <c:order val="24"/>
          <c:tx>
            <c:strRef>
              <c:f>Trajectoires!$C$56</c:f>
              <c:strCache>
                <c:ptCount val="1"/>
                <c:pt idx="0">
                  <c:v>PB</c:v>
                </c:pt>
              </c:strCache>
            </c:strRef>
          </c:tx>
          <c:invertIfNegative val="0"/>
          <c:cat>
            <c:strRef>
              <c:f>Trajectoires!$D$31:$E$31</c:f>
              <c:strCache>
                <c:ptCount val="2"/>
                <c:pt idx="0">
                  <c:v>2024</c:v>
                </c:pt>
                <c:pt idx="1">
                  <c:v>Horizon ++</c:v>
                </c:pt>
              </c:strCache>
            </c:strRef>
          </c:cat>
          <c:val>
            <c:numRef>
              <c:f>Trajectoires!$D$56:$E$56</c:f>
              <c:numCache>
                <c:formatCode>0.0</c:formatCode>
                <c:ptCount val="2"/>
                <c:pt idx="0">
                  <c:v>0</c:v>
                </c:pt>
                <c:pt idx="1">
                  <c:v>0</c:v>
                </c:pt>
              </c:numCache>
            </c:numRef>
          </c:val>
          <c:extLst>
            <c:ext xmlns:c16="http://schemas.microsoft.com/office/drawing/2014/chart" uri="{C3380CC4-5D6E-409C-BE32-E72D297353CC}">
              <c16:uniqueId val="{00000019-0AEE-B848-8E40-C3ADEDB27E2C}"/>
            </c:ext>
          </c:extLst>
        </c:ser>
        <c:ser>
          <c:idx val="25"/>
          <c:order val="25"/>
          <c:tx>
            <c:strRef>
              <c:f>Trajectoires!$C$57</c:f>
              <c:strCache>
                <c:ptCount val="1"/>
                <c:pt idx="0">
                  <c:v>BM</c:v>
                </c:pt>
              </c:strCache>
            </c:strRef>
          </c:tx>
          <c:invertIfNegative val="0"/>
          <c:cat>
            <c:strRef>
              <c:f>Trajectoires!$D$31:$E$31</c:f>
              <c:strCache>
                <c:ptCount val="2"/>
                <c:pt idx="0">
                  <c:v>2024</c:v>
                </c:pt>
                <c:pt idx="1">
                  <c:v>Horizon ++</c:v>
                </c:pt>
              </c:strCache>
            </c:strRef>
          </c:cat>
          <c:val>
            <c:numRef>
              <c:f>Trajectoires!$D$57:$E$57</c:f>
              <c:numCache>
                <c:formatCode>0.0</c:formatCode>
                <c:ptCount val="2"/>
                <c:pt idx="0">
                  <c:v>0</c:v>
                </c:pt>
                <c:pt idx="1">
                  <c:v>0</c:v>
                </c:pt>
              </c:numCache>
            </c:numRef>
          </c:val>
          <c:extLst>
            <c:ext xmlns:c16="http://schemas.microsoft.com/office/drawing/2014/chart" uri="{C3380CC4-5D6E-409C-BE32-E72D297353CC}">
              <c16:uniqueId val="{0000001A-0AEE-B848-8E40-C3ADEDB27E2C}"/>
            </c:ext>
          </c:extLst>
        </c:ser>
        <c:ser>
          <c:idx val="26"/>
          <c:order val="26"/>
          <c:tx>
            <c:strRef>
              <c:f>Trajectoires!$C$58</c:f>
              <c:strCache>
                <c:ptCount val="1"/>
                <c:pt idx="0">
                  <c:v>GB</c:v>
                </c:pt>
              </c:strCache>
            </c:strRef>
          </c:tx>
          <c:invertIfNegative val="0"/>
          <c:cat>
            <c:strRef>
              <c:f>Trajectoires!$D$31:$E$31</c:f>
              <c:strCache>
                <c:ptCount val="2"/>
                <c:pt idx="0">
                  <c:v>2024</c:v>
                </c:pt>
                <c:pt idx="1">
                  <c:v>Horizon ++</c:v>
                </c:pt>
              </c:strCache>
            </c:strRef>
          </c:cat>
          <c:val>
            <c:numRef>
              <c:f>Trajectoires!$D$58:$E$58</c:f>
              <c:numCache>
                <c:formatCode>0.0</c:formatCode>
                <c:ptCount val="2"/>
                <c:pt idx="0">
                  <c:v>0</c:v>
                </c:pt>
                <c:pt idx="1">
                  <c:v>0</c:v>
                </c:pt>
              </c:numCache>
            </c:numRef>
          </c:val>
          <c:extLst>
            <c:ext xmlns:c16="http://schemas.microsoft.com/office/drawing/2014/chart" uri="{C3380CC4-5D6E-409C-BE32-E72D297353CC}">
              <c16:uniqueId val="{0000001B-0AEE-B848-8E40-C3ADEDB27E2C}"/>
            </c:ext>
          </c:extLst>
        </c:ser>
        <c:ser>
          <c:idx val="27"/>
          <c:order val="27"/>
          <c:tx>
            <c:strRef>
              <c:f>Trajectoires!$C$59</c:f>
              <c:strCache>
                <c:ptCount val="1"/>
                <c:pt idx="0">
                  <c:v>TGB</c:v>
                </c:pt>
              </c:strCache>
            </c:strRef>
          </c:tx>
          <c:invertIfNegative val="0"/>
          <c:cat>
            <c:strRef>
              <c:f>Trajectoires!$D$31:$E$31</c:f>
              <c:strCache>
                <c:ptCount val="2"/>
                <c:pt idx="0">
                  <c:v>2024</c:v>
                </c:pt>
                <c:pt idx="1">
                  <c:v>Horizon ++</c:v>
                </c:pt>
              </c:strCache>
            </c:strRef>
          </c:cat>
          <c:val>
            <c:numRef>
              <c:f>Trajectoires!$D$59:$E$59</c:f>
              <c:numCache>
                <c:formatCode>0.0</c:formatCode>
                <c:ptCount val="2"/>
                <c:pt idx="0">
                  <c:v>0</c:v>
                </c:pt>
                <c:pt idx="1">
                  <c:v>0</c:v>
                </c:pt>
              </c:numCache>
            </c:numRef>
          </c:val>
          <c:extLst>
            <c:ext xmlns:c16="http://schemas.microsoft.com/office/drawing/2014/chart" uri="{C3380CC4-5D6E-409C-BE32-E72D297353CC}">
              <c16:uniqueId val="{0000001C-0AEE-B848-8E40-C3ADEDB27E2C}"/>
            </c:ext>
          </c:extLst>
        </c:ser>
        <c:ser>
          <c:idx val="28"/>
          <c:order val="28"/>
          <c:tx>
            <c:strRef>
              <c:f>Trajectoires!$C$60</c:f>
              <c:strCache>
                <c:ptCount val="1"/>
                <c:pt idx="0">
                  <c:v>PB</c:v>
                </c:pt>
              </c:strCache>
            </c:strRef>
          </c:tx>
          <c:invertIfNegative val="0"/>
          <c:cat>
            <c:strRef>
              <c:f>Trajectoires!$D$31:$E$31</c:f>
              <c:strCache>
                <c:ptCount val="2"/>
                <c:pt idx="0">
                  <c:v>2024</c:v>
                </c:pt>
                <c:pt idx="1">
                  <c:v>Horizon ++</c:v>
                </c:pt>
              </c:strCache>
            </c:strRef>
          </c:cat>
          <c:val>
            <c:numRef>
              <c:f>Trajectoires!$D$60:$E$60</c:f>
              <c:numCache>
                <c:formatCode>0.0</c:formatCode>
                <c:ptCount val="2"/>
                <c:pt idx="0">
                  <c:v>0</c:v>
                </c:pt>
                <c:pt idx="1">
                  <c:v>0</c:v>
                </c:pt>
              </c:numCache>
            </c:numRef>
          </c:val>
          <c:extLst>
            <c:ext xmlns:c16="http://schemas.microsoft.com/office/drawing/2014/chart" uri="{C3380CC4-5D6E-409C-BE32-E72D297353CC}">
              <c16:uniqueId val="{0000001D-0AEE-B848-8E40-C3ADEDB27E2C}"/>
            </c:ext>
          </c:extLst>
        </c:ser>
        <c:ser>
          <c:idx val="29"/>
          <c:order val="29"/>
          <c:tx>
            <c:strRef>
              <c:f>Trajectoires!$C$61</c:f>
              <c:strCache>
                <c:ptCount val="1"/>
                <c:pt idx="0">
                  <c:v>BM</c:v>
                </c:pt>
              </c:strCache>
            </c:strRef>
          </c:tx>
          <c:invertIfNegative val="0"/>
          <c:cat>
            <c:strRef>
              <c:f>Trajectoires!$D$31:$E$31</c:f>
              <c:strCache>
                <c:ptCount val="2"/>
                <c:pt idx="0">
                  <c:v>2024</c:v>
                </c:pt>
                <c:pt idx="1">
                  <c:v>Horizon ++</c:v>
                </c:pt>
              </c:strCache>
            </c:strRef>
          </c:cat>
          <c:val>
            <c:numRef>
              <c:f>Trajectoires!$D$61:$E$61</c:f>
              <c:numCache>
                <c:formatCode>0.0</c:formatCode>
                <c:ptCount val="2"/>
                <c:pt idx="0">
                  <c:v>0</c:v>
                </c:pt>
                <c:pt idx="1">
                  <c:v>0</c:v>
                </c:pt>
              </c:numCache>
            </c:numRef>
          </c:val>
          <c:extLst>
            <c:ext xmlns:c16="http://schemas.microsoft.com/office/drawing/2014/chart" uri="{C3380CC4-5D6E-409C-BE32-E72D297353CC}">
              <c16:uniqueId val="{0000001E-0AEE-B848-8E40-C3ADEDB27E2C}"/>
            </c:ext>
          </c:extLst>
        </c:ser>
        <c:ser>
          <c:idx val="30"/>
          <c:order val="30"/>
          <c:tx>
            <c:strRef>
              <c:f>Trajectoires!$C$62</c:f>
              <c:strCache>
                <c:ptCount val="1"/>
                <c:pt idx="0">
                  <c:v>GB</c:v>
                </c:pt>
              </c:strCache>
            </c:strRef>
          </c:tx>
          <c:invertIfNegative val="0"/>
          <c:cat>
            <c:strRef>
              <c:f>Trajectoires!$D$31:$E$31</c:f>
              <c:strCache>
                <c:ptCount val="2"/>
                <c:pt idx="0">
                  <c:v>2024</c:v>
                </c:pt>
                <c:pt idx="1">
                  <c:v>Horizon ++</c:v>
                </c:pt>
              </c:strCache>
            </c:strRef>
          </c:cat>
          <c:val>
            <c:numRef>
              <c:f>Trajectoires!$D$62:$E$62</c:f>
              <c:numCache>
                <c:formatCode>0.0</c:formatCode>
                <c:ptCount val="2"/>
                <c:pt idx="0">
                  <c:v>0</c:v>
                </c:pt>
                <c:pt idx="1">
                  <c:v>0</c:v>
                </c:pt>
              </c:numCache>
            </c:numRef>
          </c:val>
          <c:extLst>
            <c:ext xmlns:c16="http://schemas.microsoft.com/office/drawing/2014/chart" uri="{C3380CC4-5D6E-409C-BE32-E72D297353CC}">
              <c16:uniqueId val="{0000001F-0AEE-B848-8E40-C3ADEDB27E2C}"/>
            </c:ext>
          </c:extLst>
        </c:ser>
        <c:ser>
          <c:idx val="31"/>
          <c:order val="31"/>
          <c:tx>
            <c:strRef>
              <c:f>Trajectoires!$C$63</c:f>
              <c:strCache>
                <c:ptCount val="1"/>
                <c:pt idx="0">
                  <c:v>TGB</c:v>
                </c:pt>
              </c:strCache>
            </c:strRef>
          </c:tx>
          <c:invertIfNegative val="0"/>
          <c:cat>
            <c:strRef>
              <c:f>Trajectoires!$D$31:$E$31</c:f>
              <c:strCache>
                <c:ptCount val="2"/>
                <c:pt idx="0">
                  <c:v>2024</c:v>
                </c:pt>
                <c:pt idx="1">
                  <c:v>Horizon ++</c:v>
                </c:pt>
              </c:strCache>
            </c:strRef>
          </c:cat>
          <c:val>
            <c:numRef>
              <c:f>Trajectoires!$D$63:$E$63</c:f>
              <c:numCache>
                <c:formatCode>0.0</c:formatCode>
                <c:ptCount val="2"/>
                <c:pt idx="0">
                  <c:v>0</c:v>
                </c:pt>
                <c:pt idx="1">
                  <c:v>0</c:v>
                </c:pt>
              </c:numCache>
            </c:numRef>
          </c:val>
          <c:extLst>
            <c:ext xmlns:c16="http://schemas.microsoft.com/office/drawing/2014/chart" uri="{C3380CC4-5D6E-409C-BE32-E72D297353CC}">
              <c16:uniqueId val="{00000020-0AEE-B848-8E40-C3ADEDB27E2C}"/>
            </c:ext>
          </c:extLst>
        </c:ser>
        <c:ser>
          <c:idx val="32"/>
          <c:order val="32"/>
          <c:tx>
            <c:strRef>
              <c:f>Trajectoires!$C$64</c:f>
              <c:strCache>
                <c:ptCount val="1"/>
                <c:pt idx="0">
                  <c:v>PB</c:v>
                </c:pt>
              </c:strCache>
            </c:strRef>
          </c:tx>
          <c:invertIfNegative val="0"/>
          <c:cat>
            <c:strRef>
              <c:f>Trajectoires!$D$31:$E$31</c:f>
              <c:strCache>
                <c:ptCount val="2"/>
                <c:pt idx="0">
                  <c:v>2024</c:v>
                </c:pt>
                <c:pt idx="1">
                  <c:v>Horizon ++</c:v>
                </c:pt>
              </c:strCache>
            </c:strRef>
          </c:cat>
          <c:val>
            <c:numRef>
              <c:f>Trajectoires!$D$64:$E$64</c:f>
              <c:numCache>
                <c:formatCode>0.0</c:formatCode>
                <c:ptCount val="2"/>
                <c:pt idx="0">
                  <c:v>0</c:v>
                </c:pt>
                <c:pt idx="1">
                  <c:v>0</c:v>
                </c:pt>
              </c:numCache>
            </c:numRef>
          </c:val>
          <c:extLst>
            <c:ext xmlns:c16="http://schemas.microsoft.com/office/drawing/2014/chart" uri="{C3380CC4-5D6E-409C-BE32-E72D297353CC}">
              <c16:uniqueId val="{00000021-0AEE-B848-8E40-C3ADEDB27E2C}"/>
            </c:ext>
          </c:extLst>
        </c:ser>
        <c:ser>
          <c:idx val="33"/>
          <c:order val="33"/>
          <c:tx>
            <c:strRef>
              <c:f>Trajectoires!$C$65</c:f>
              <c:strCache>
                <c:ptCount val="1"/>
                <c:pt idx="0">
                  <c:v>BM</c:v>
                </c:pt>
              </c:strCache>
            </c:strRef>
          </c:tx>
          <c:invertIfNegative val="0"/>
          <c:cat>
            <c:strRef>
              <c:f>Trajectoires!$D$31:$E$31</c:f>
              <c:strCache>
                <c:ptCount val="2"/>
                <c:pt idx="0">
                  <c:v>2024</c:v>
                </c:pt>
                <c:pt idx="1">
                  <c:v>Horizon ++</c:v>
                </c:pt>
              </c:strCache>
            </c:strRef>
          </c:cat>
          <c:val>
            <c:numRef>
              <c:f>Trajectoires!$D$65:$E$65</c:f>
              <c:numCache>
                <c:formatCode>0.0</c:formatCode>
                <c:ptCount val="2"/>
                <c:pt idx="0">
                  <c:v>0</c:v>
                </c:pt>
                <c:pt idx="1">
                  <c:v>0</c:v>
                </c:pt>
              </c:numCache>
            </c:numRef>
          </c:val>
          <c:extLst>
            <c:ext xmlns:c16="http://schemas.microsoft.com/office/drawing/2014/chart" uri="{C3380CC4-5D6E-409C-BE32-E72D297353CC}">
              <c16:uniqueId val="{00000022-0AEE-B848-8E40-C3ADEDB27E2C}"/>
            </c:ext>
          </c:extLst>
        </c:ser>
        <c:ser>
          <c:idx val="34"/>
          <c:order val="34"/>
          <c:tx>
            <c:strRef>
              <c:f>Trajectoires!$C$66</c:f>
              <c:strCache>
                <c:ptCount val="1"/>
                <c:pt idx="0">
                  <c:v>GB</c:v>
                </c:pt>
              </c:strCache>
            </c:strRef>
          </c:tx>
          <c:invertIfNegative val="0"/>
          <c:cat>
            <c:strRef>
              <c:f>Trajectoires!$D$31:$E$31</c:f>
              <c:strCache>
                <c:ptCount val="2"/>
                <c:pt idx="0">
                  <c:v>2024</c:v>
                </c:pt>
                <c:pt idx="1">
                  <c:v>Horizon ++</c:v>
                </c:pt>
              </c:strCache>
            </c:strRef>
          </c:cat>
          <c:val>
            <c:numRef>
              <c:f>Trajectoires!$D$66:$E$66</c:f>
              <c:numCache>
                <c:formatCode>0.0</c:formatCode>
                <c:ptCount val="2"/>
                <c:pt idx="0">
                  <c:v>0</c:v>
                </c:pt>
                <c:pt idx="1">
                  <c:v>0</c:v>
                </c:pt>
              </c:numCache>
            </c:numRef>
          </c:val>
          <c:extLst>
            <c:ext xmlns:c16="http://schemas.microsoft.com/office/drawing/2014/chart" uri="{C3380CC4-5D6E-409C-BE32-E72D297353CC}">
              <c16:uniqueId val="{00000023-0AEE-B848-8E40-C3ADEDB27E2C}"/>
            </c:ext>
          </c:extLst>
        </c:ser>
        <c:ser>
          <c:idx val="35"/>
          <c:order val="35"/>
          <c:tx>
            <c:strRef>
              <c:f>Trajectoires!$C$67</c:f>
              <c:strCache>
                <c:ptCount val="1"/>
                <c:pt idx="0">
                  <c:v>TGB</c:v>
                </c:pt>
              </c:strCache>
            </c:strRef>
          </c:tx>
          <c:invertIfNegative val="0"/>
          <c:cat>
            <c:strRef>
              <c:f>Trajectoires!$D$31:$E$31</c:f>
              <c:strCache>
                <c:ptCount val="2"/>
                <c:pt idx="0">
                  <c:v>2024</c:v>
                </c:pt>
                <c:pt idx="1">
                  <c:v>Horizon ++</c:v>
                </c:pt>
              </c:strCache>
            </c:strRef>
          </c:cat>
          <c:val>
            <c:numRef>
              <c:f>Trajectoires!$D$67:$E$67</c:f>
              <c:numCache>
                <c:formatCode>0.0</c:formatCode>
                <c:ptCount val="2"/>
                <c:pt idx="0">
                  <c:v>0</c:v>
                </c:pt>
                <c:pt idx="1">
                  <c:v>0</c:v>
                </c:pt>
              </c:numCache>
            </c:numRef>
          </c:val>
          <c:extLst>
            <c:ext xmlns:c16="http://schemas.microsoft.com/office/drawing/2014/chart" uri="{C3380CC4-5D6E-409C-BE32-E72D297353CC}">
              <c16:uniqueId val="{00000024-0AEE-B848-8E40-C3ADEDB27E2C}"/>
            </c:ext>
          </c:extLst>
        </c:ser>
        <c:ser>
          <c:idx val="36"/>
          <c:order val="36"/>
          <c:tx>
            <c:strRef>
              <c:f>Trajectoires!$C$68</c:f>
              <c:strCache>
                <c:ptCount val="1"/>
                <c:pt idx="0">
                  <c:v>PB</c:v>
                </c:pt>
              </c:strCache>
            </c:strRef>
          </c:tx>
          <c:invertIfNegative val="0"/>
          <c:cat>
            <c:strRef>
              <c:f>Trajectoires!$D$31:$E$31</c:f>
              <c:strCache>
                <c:ptCount val="2"/>
                <c:pt idx="0">
                  <c:v>2024</c:v>
                </c:pt>
                <c:pt idx="1">
                  <c:v>Horizon ++</c:v>
                </c:pt>
              </c:strCache>
            </c:strRef>
          </c:cat>
          <c:val>
            <c:numRef>
              <c:f>Trajectoires!$D$68:$E$68</c:f>
              <c:numCache>
                <c:formatCode>0.0</c:formatCode>
                <c:ptCount val="2"/>
                <c:pt idx="0">
                  <c:v>0</c:v>
                </c:pt>
                <c:pt idx="1">
                  <c:v>0</c:v>
                </c:pt>
              </c:numCache>
            </c:numRef>
          </c:val>
          <c:extLst>
            <c:ext xmlns:c16="http://schemas.microsoft.com/office/drawing/2014/chart" uri="{C3380CC4-5D6E-409C-BE32-E72D297353CC}">
              <c16:uniqueId val="{00000025-0AEE-B848-8E40-C3ADEDB27E2C}"/>
            </c:ext>
          </c:extLst>
        </c:ser>
        <c:ser>
          <c:idx val="37"/>
          <c:order val="37"/>
          <c:tx>
            <c:strRef>
              <c:f>Trajectoires!$C$69</c:f>
              <c:strCache>
                <c:ptCount val="1"/>
                <c:pt idx="0">
                  <c:v>BM</c:v>
                </c:pt>
              </c:strCache>
            </c:strRef>
          </c:tx>
          <c:invertIfNegative val="0"/>
          <c:cat>
            <c:strRef>
              <c:f>Trajectoires!$D$31:$E$31</c:f>
              <c:strCache>
                <c:ptCount val="2"/>
                <c:pt idx="0">
                  <c:v>2024</c:v>
                </c:pt>
                <c:pt idx="1">
                  <c:v>Horizon ++</c:v>
                </c:pt>
              </c:strCache>
            </c:strRef>
          </c:cat>
          <c:val>
            <c:numRef>
              <c:f>Trajectoires!$D$69:$E$69</c:f>
              <c:numCache>
                <c:formatCode>0.0</c:formatCode>
                <c:ptCount val="2"/>
                <c:pt idx="0">
                  <c:v>0</c:v>
                </c:pt>
                <c:pt idx="1">
                  <c:v>0</c:v>
                </c:pt>
              </c:numCache>
            </c:numRef>
          </c:val>
          <c:extLst>
            <c:ext xmlns:c16="http://schemas.microsoft.com/office/drawing/2014/chart" uri="{C3380CC4-5D6E-409C-BE32-E72D297353CC}">
              <c16:uniqueId val="{00000026-0AEE-B848-8E40-C3ADEDB27E2C}"/>
            </c:ext>
          </c:extLst>
        </c:ser>
        <c:ser>
          <c:idx val="38"/>
          <c:order val="38"/>
          <c:tx>
            <c:strRef>
              <c:f>Trajectoires!$C$70</c:f>
              <c:strCache>
                <c:ptCount val="1"/>
                <c:pt idx="0">
                  <c:v>GB</c:v>
                </c:pt>
              </c:strCache>
            </c:strRef>
          </c:tx>
          <c:invertIfNegative val="0"/>
          <c:cat>
            <c:strRef>
              <c:f>Trajectoires!$D$31:$E$31</c:f>
              <c:strCache>
                <c:ptCount val="2"/>
                <c:pt idx="0">
                  <c:v>2024</c:v>
                </c:pt>
                <c:pt idx="1">
                  <c:v>Horizon ++</c:v>
                </c:pt>
              </c:strCache>
            </c:strRef>
          </c:cat>
          <c:val>
            <c:numRef>
              <c:f>Trajectoires!$D$70:$E$70</c:f>
              <c:numCache>
                <c:formatCode>0.0</c:formatCode>
                <c:ptCount val="2"/>
                <c:pt idx="0">
                  <c:v>0</c:v>
                </c:pt>
                <c:pt idx="1">
                  <c:v>0</c:v>
                </c:pt>
              </c:numCache>
            </c:numRef>
          </c:val>
          <c:extLst>
            <c:ext xmlns:c16="http://schemas.microsoft.com/office/drawing/2014/chart" uri="{C3380CC4-5D6E-409C-BE32-E72D297353CC}">
              <c16:uniqueId val="{00000027-0AEE-B848-8E40-C3ADEDB27E2C}"/>
            </c:ext>
          </c:extLst>
        </c:ser>
        <c:ser>
          <c:idx val="39"/>
          <c:order val="39"/>
          <c:tx>
            <c:strRef>
              <c:f>Trajectoires!$C$71</c:f>
              <c:strCache>
                <c:ptCount val="1"/>
                <c:pt idx="0">
                  <c:v>TGB</c:v>
                </c:pt>
              </c:strCache>
            </c:strRef>
          </c:tx>
          <c:invertIfNegative val="0"/>
          <c:cat>
            <c:strRef>
              <c:f>Trajectoires!$D$31:$E$31</c:f>
              <c:strCache>
                <c:ptCount val="2"/>
                <c:pt idx="0">
                  <c:v>2024</c:v>
                </c:pt>
                <c:pt idx="1">
                  <c:v>Horizon ++</c:v>
                </c:pt>
              </c:strCache>
            </c:strRef>
          </c:cat>
          <c:val>
            <c:numRef>
              <c:f>Trajectoires!$D$71:$E$71</c:f>
              <c:numCache>
                <c:formatCode>0.0</c:formatCode>
                <c:ptCount val="2"/>
                <c:pt idx="0">
                  <c:v>0</c:v>
                </c:pt>
                <c:pt idx="1">
                  <c:v>0</c:v>
                </c:pt>
              </c:numCache>
            </c:numRef>
          </c:val>
          <c:extLst>
            <c:ext xmlns:c16="http://schemas.microsoft.com/office/drawing/2014/chart" uri="{C3380CC4-5D6E-409C-BE32-E72D297353CC}">
              <c16:uniqueId val="{00000028-0AEE-B848-8E40-C3ADEDB27E2C}"/>
            </c:ext>
          </c:extLst>
        </c:ser>
        <c:ser>
          <c:idx val="40"/>
          <c:order val="40"/>
          <c:tx>
            <c:strRef>
              <c:f>Trajectoires!$C$72</c:f>
              <c:strCache>
                <c:ptCount val="1"/>
                <c:pt idx="0">
                  <c:v>PB</c:v>
                </c:pt>
              </c:strCache>
            </c:strRef>
          </c:tx>
          <c:invertIfNegative val="0"/>
          <c:cat>
            <c:strRef>
              <c:f>Trajectoires!$D$31:$E$31</c:f>
              <c:strCache>
                <c:ptCount val="2"/>
                <c:pt idx="0">
                  <c:v>2024</c:v>
                </c:pt>
                <c:pt idx="1">
                  <c:v>Horizon ++</c:v>
                </c:pt>
              </c:strCache>
            </c:strRef>
          </c:cat>
          <c:val>
            <c:numRef>
              <c:f>Trajectoires!$D$72:$E$72</c:f>
              <c:numCache>
                <c:formatCode>0.0</c:formatCode>
                <c:ptCount val="2"/>
                <c:pt idx="0">
                  <c:v>0</c:v>
                </c:pt>
                <c:pt idx="1">
                  <c:v>0.13800000000000001</c:v>
                </c:pt>
              </c:numCache>
            </c:numRef>
          </c:val>
          <c:extLst>
            <c:ext xmlns:c16="http://schemas.microsoft.com/office/drawing/2014/chart" uri="{C3380CC4-5D6E-409C-BE32-E72D297353CC}">
              <c16:uniqueId val="{00000029-0AEE-B848-8E40-C3ADEDB27E2C}"/>
            </c:ext>
          </c:extLst>
        </c:ser>
        <c:ser>
          <c:idx val="41"/>
          <c:order val="41"/>
          <c:tx>
            <c:strRef>
              <c:f>Trajectoires!$C$73</c:f>
              <c:strCache>
                <c:ptCount val="1"/>
                <c:pt idx="0">
                  <c:v>BM</c:v>
                </c:pt>
              </c:strCache>
            </c:strRef>
          </c:tx>
          <c:invertIfNegative val="0"/>
          <c:cat>
            <c:strRef>
              <c:f>Trajectoires!$D$31:$E$31</c:f>
              <c:strCache>
                <c:ptCount val="2"/>
                <c:pt idx="0">
                  <c:v>2024</c:v>
                </c:pt>
                <c:pt idx="1">
                  <c:v>Horizon ++</c:v>
                </c:pt>
              </c:strCache>
            </c:strRef>
          </c:cat>
          <c:val>
            <c:numRef>
              <c:f>Trajectoires!$D$73:$E$73</c:f>
              <c:numCache>
                <c:formatCode>0.0</c:formatCode>
                <c:ptCount val="2"/>
                <c:pt idx="0">
                  <c:v>0</c:v>
                </c:pt>
                <c:pt idx="1">
                  <c:v>0.23</c:v>
                </c:pt>
              </c:numCache>
            </c:numRef>
          </c:val>
          <c:extLst>
            <c:ext xmlns:c16="http://schemas.microsoft.com/office/drawing/2014/chart" uri="{C3380CC4-5D6E-409C-BE32-E72D297353CC}">
              <c16:uniqueId val="{0000002A-0AEE-B848-8E40-C3ADEDB27E2C}"/>
            </c:ext>
          </c:extLst>
        </c:ser>
        <c:ser>
          <c:idx val="42"/>
          <c:order val="42"/>
          <c:tx>
            <c:strRef>
              <c:f>Trajectoires!$C$74</c:f>
              <c:strCache>
                <c:ptCount val="1"/>
                <c:pt idx="0">
                  <c:v>GB</c:v>
                </c:pt>
              </c:strCache>
            </c:strRef>
          </c:tx>
          <c:invertIfNegative val="0"/>
          <c:cat>
            <c:strRef>
              <c:f>Trajectoires!$D$31:$E$31</c:f>
              <c:strCache>
                <c:ptCount val="2"/>
                <c:pt idx="0">
                  <c:v>2024</c:v>
                </c:pt>
                <c:pt idx="1">
                  <c:v>Horizon ++</c:v>
                </c:pt>
              </c:strCache>
            </c:strRef>
          </c:cat>
          <c:val>
            <c:numRef>
              <c:f>Trajectoires!$D$74:$E$74</c:f>
              <c:numCache>
                <c:formatCode>0.0</c:formatCode>
                <c:ptCount val="2"/>
                <c:pt idx="0">
                  <c:v>0</c:v>
                </c:pt>
                <c:pt idx="1">
                  <c:v>0.23</c:v>
                </c:pt>
              </c:numCache>
            </c:numRef>
          </c:val>
          <c:extLst>
            <c:ext xmlns:c16="http://schemas.microsoft.com/office/drawing/2014/chart" uri="{C3380CC4-5D6E-409C-BE32-E72D297353CC}">
              <c16:uniqueId val="{0000002B-0AEE-B848-8E40-C3ADEDB27E2C}"/>
            </c:ext>
          </c:extLst>
        </c:ser>
        <c:ser>
          <c:idx val="43"/>
          <c:order val="43"/>
          <c:tx>
            <c:strRef>
              <c:f>Trajectoires!$C$75</c:f>
              <c:strCache>
                <c:ptCount val="1"/>
                <c:pt idx="0">
                  <c:v>TGB</c:v>
                </c:pt>
              </c:strCache>
            </c:strRef>
          </c:tx>
          <c:invertIfNegative val="0"/>
          <c:cat>
            <c:strRef>
              <c:f>Trajectoires!$D$31:$E$31</c:f>
              <c:strCache>
                <c:ptCount val="2"/>
                <c:pt idx="0">
                  <c:v>2024</c:v>
                </c:pt>
                <c:pt idx="1">
                  <c:v>Horizon ++</c:v>
                </c:pt>
              </c:strCache>
            </c:strRef>
          </c:cat>
          <c:val>
            <c:numRef>
              <c:f>Trajectoires!$D$75:$E$75</c:f>
              <c:numCache>
                <c:formatCode>0.0</c:formatCode>
                <c:ptCount val="2"/>
                <c:pt idx="0">
                  <c:v>0</c:v>
                </c:pt>
                <c:pt idx="1">
                  <c:v>0.32200000000000001</c:v>
                </c:pt>
              </c:numCache>
            </c:numRef>
          </c:val>
          <c:extLst>
            <c:ext xmlns:c16="http://schemas.microsoft.com/office/drawing/2014/chart" uri="{C3380CC4-5D6E-409C-BE32-E72D297353CC}">
              <c16:uniqueId val="{0000002C-0AEE-B848-8E40-C3ADEDB27E2C}"/>
            </c:ext>
          </c:extLst>
        </c:ser>
        <c:ser>
          <c:idx val="44"/>
          <c:order val="44"/>
          <c:tx>
            <c:strRef>
              <c:f>Trajectoires!$C$76</c:f>
              <c:strCache>
                <c:ptCount val="1"/>
                <c:pt idx="0">
                  <c:v>PB</c:v>
                </c:pt>
              </c:strCache>
            </c:strRef>
          </c:tx>
          <c:invertIfNegative val="0"/>
          <c:cat>
            <c:strRef>
              <c:f>Trajectoires!$D$31:$E$31</c:f>
              <c:strCache>
                <c:ptCount val="2"/>
                <c:pt idx="0">
                  <c:v>2024</c:v>
                </c:pt>
                <c:pt idx="1">
                  <c:v>Horizon ++</c:v>
                </c:pt>
              </c:strCache>
            </c:strRef>
          </c:cat>
          <c:val>
            <c:numRef>
              <c:f>Trajectoires!$D$76:$E$76</c:f>
              <c:numCache>
                <c:formatCode>0.0</c:formatCode>
                <c:ptCount val="2"/>
                <c:pt idx="0">
                  <c:v>0</c:v>
                </c:pt>
                <c:pt idx="1">
                  <c:v>0.27600000000000002</c:v>
                </c:pt>
              </c:numCache>
            </c:numRef>
          </c:val>
          <c:extLst>
            <c:ext xmlns:c16="http://schemas.microsoft.com/office/drawing/2014/chart" uri="{C3380CC4-5D6E-409C-BE32-E72D297353CC}">
              <c16:uniqueId val="{0000002D-0AEE-B848-8E40-C3ADEDB27E2C}"/>
            </c:ext>
          </c:extLst>
        </c:ser>
        <c:ser>
          <c:idx val="45"/>
          <c:order val="45"/>
          <c:tx>
            <c:strRef>
              <c:f>Trajectoires!$C$77</c:f>
              <c:strCache>
                <c:ptCount val="1"/>
                <c:pt idx="0">
                  <c:v>BM</c:v>
                </c:pt>
              </c:strCache>
            </c:strRef>
          </c:tx>
          <c:invertIfNegative val="0"/>
          <c:cat>
            <c:strRef>
              <c:f>Trajectoires!$D$31:$E$31</c:f>
              <c:strCache>
                <c:ptCount val="2"/>
                <c:pt idx="0">
                  <c:v>2024</c:v>
                </c:pt>
                <c:pt idx="1">
                  <c:v>Horizon ++</c:v>
                </c:pt>
              </c:strCache>
            </c:strRef>
          </c:cat>
          <c:val>
            <c:numRef>
              <c:f>Trajectoires!$D$77:$E$77</c:f>
              <c:numCache>
                <c:formatCode>0.0</c:formatCode>
                <c:ptCount val="2"/>
                <c:pt idx="0">
                  <c:v>0</c:v>
                </c:pt>
                <c:pt idx="1">
                  <c:v>0.13800000000000001</c:v>
                </c:pt>
              </c:numCache>
            </c:numRef>
          </c:val>
          <c:extLst>
            <c:ext xmlns:c16="http://schemas.microsoft.com/office/drawing/2014/chart" uri="{C3380CC4-5D6E-409C-BE32-E72D297353CC}">
              <c16:uniqueId val="{0000002E-0AEE-B848-8E40-C3ADEDB27E2C}"/>
            </c:ext>
          </c:extLst>
        </c:ser>
        <c:ser>
          <c:idx val="46"/>
          <c:order val="46"/>
          <c:tx>
            <c:strRef>
              <c:f>Trajectoires!$C$78</c:f>
              <c:strCache>
                <c:ptCount val="1"/>
                <c:pt idx="0">
                  <c:v>GB</c:v>
                </c:pt>
              </c:strCache>
            </c:strRef>
          </c:tx>
          <c:invertIfNegative val="0"/>
          <c:cat>
            <c:strRef>
              <c:f>Trajectoires!$D$31:$E$31</c:f>
              <c:strCache>
                <c:ptCount val="2"/>
                <c:pt idx="0">
                  <c:v>2024</c:v>
                </c:pt>
                <c:pt idx="1">
                  <c:v>Horizon ++</c:v>
                </c:pt>
              </c:strCache>
            </c:strRef>
          </c:cat>
          <c:val>
            <c:numRef>
              <c:f>Trajectoires!$D$78:$E$78</c:f>
              <c:numCache>
                <c:formatCode>0.0</c:formatCode>
                <c:ptCount val="2"/>
                <c:pt idx="0">
                  <c:v>0</c:v>
                </c:pt>
                <c:pt idx="1">
                  <c:v>4.6000000000000006E-2</c:v>
                </c:pt>
              </c:numCache>
            </c:numRef>
          </c:val>
          <c:extLst>
            <c:ext xmlns:c16="http://schemas.microsoft.com/office/drawing/2014/chart" uri="{C3380CC4-5D6E-409C-BE32-E72D297353CC}">
              <c16:uniqueId val="{0000002F-0AEE-B848-8E40-C3ADEDB27E2C}"/>
            </c:ext>
          </c:extLst>
        </c:ser>
        <c:ser>
          <c:idx val="47"/>
          <c:order val="47"/>
          <c:tx>
            <c:strRef>
              <c:f>Trajectoires!$C$79</c:f>
              <c:strCache>
                <c:ptCount val="1"/>
                <c:pt idx="0">
                  <c:v>TGB</c:v>
                </c:pt>
              </c:strCache>
            </c:strRef>
          </c:tx>
          <c:invertIfNegative val="0"/>
          <c:cat>
            <c:strRef>
              <c:f>Trajectoires!$D$31:$E$31</c:f>
              <c:strCache>
                <c:ptCount val="2"/>
                <c:pt idx="0">
                  <c:v>2024</c:v>
                </c:pt>
                <c:pt idx="1">
                  <c:v>Horizon ++</c:v>
                </c:pt>
              </c:strCache>
            </c:strRef>
          </c:cat>
          <c:val>
            <c:numRef>
              <c:f>Trajectoires!$D$79:$E$79</c:f>
              <c:numCache>
                <c:formatCode>0.0</c:formatCode>
                <c:ptCount val="2"/>
                <c:pt idx="0">
                  <c:v>0</c:v>
                </c:pt>
                <c:pt idx="1">
                  <c:v>0</c:v>
                </c:pt>
              </c:numCache>
            </c:numRef>
          </c:val>
          <c:extLst>
            <c:ext xmlns:c16="http://schemas.microsoft.com/office/drawing/2014/chart" uri="{C3380CC4-5D6E-409C-BE32-E72D297353CC}">
              <c16:uniqueId val="{00000030-0AEE-B848-8E40-C3ADEDB27E2C}"/>
            </c:ext>
          </c:extLst>
        </c:ser>
        <c:ser>
          <c:idx val="48"/>
          <c:order val="48"/>
          <c:tx>
            <c:strRef>
              <c:f>Trajectoires!$C$80</c:f>
              <c:strCache>
                <c:ptCount val="1"/>
                <c:pt idx="0">
                  <c:v>PB</c:v>
                </c:pt>
              </c:strCache>
            </c:strRef>
          </c:tx>
          <c:invertIfNegative val="0"/>
          <c:cat>
            <c:strRef>
              <c:f>Trajectoires!$D$31:$E$31</c:f>
              <c:strCache>
                <c:ptCount val="2"/>
                <c:pt idx="0">
                  <c:v>2024</c:v>
                </c:pt>
                <c:pt idx="1">
                  <c:v>Horizon ++</c:v>
                </c:pt>
              </c:strCache>
            </c:strRef>
          </c:cat>
          <c:val>
            <c:numRef>
              <c:f>Trajectoires!$D$80:$E$80</c:f>
              <c:numCache>
                <c:formatCode>0.0</c:formatCode>
                <c:ptCount val="2"/>
                <c:pt idx="0">
                  <c:v>0</c:v>
                </c:pt>
                <c:pt idx="1">
                  <c:v>0.27600000000000002</c:v>
                </c:pt>
              </c:numCache>
            </c:numRef>
          </c:val>
          <c:extLst>
            <c:ext xmlns:c16="http://schemas.microsoft.com/office/drawing/2014/chart" uri="{C3380CC4-5D6E-409C-BE32-E72D297353CC}">
              <c16:uniqueId val="{00000031-0AEE-B848-8E40-C3ADEDB27E2C}"/>
            </c:ext>
          </c:extLst>
        </c:ser>
        <c:ser>
          <c:idx val="49"/>
          <c:order val="49"/>
          <c:tx>
            <c:strRef>
              <c:f>Trajectoires!$C$81</c:f>
              <c:strCache>
                <c:ptCount val="1"/>
                <c:pt idx="0">
                  <c:v>BM</c:v>
                </c:pt>
              </c:strCache>
            </c:strRef>
          </c:tx>
          <c:invertIfNegative val="0"/>
          <c:cat>
            <c:strRef>
              <c:f>Trajectoires!$D$31:$E$31</c:f>
              <c:strCache>
                <c:ptCount val="2"/>
                <c:pt idx="0">
                  <c:v>2024</c:v>
                </c:pt>
                <c:pt idx="1">
                  <c:v>Horizon ++</c:v>
                </c:pt>
              </c:strCache>
            </c:strRef>
          </c:cat>
          <c:val>
            <c:numRef>
              <c:f>Trajectoires!$D$81:$E$81</c:f>
              <c:numCache>
                <c:formatCode>0.0</c:formatCode>
                <c:ptCount val="2"/>
                <c:pt idx="0">
                  <c:v>0</c:v>
                </c:pt>
                <c:pt idx="1">
                  <c:v>0.13800000000000001</c:v>
                </c:pt>
              </c:numCache>
            </c:numRef>
          </c:val>
          <c:extLst>
            <c:ext xmlns:c16="http://schemas.microsoft.com/office/drawing/2014/chart" uri="{C3380CC4-5D6E-409C-BE32-E72D297353CC}">
              <c16:uniqueId val="{00000032-0AEE-B848-8E40-C3ADEDB27E2C}"/>
            </c:ext>
          </c:extLst>
        </c:ser>
        <c:ser>
          <c:idx val="50"/>
          <c:order val="50"/>
          <c:tx>
            <c:strRef>
              <c:f>Trajectoires!$C$82</c:f>
              <c:strCache>
                <c:ptCount val="1"/>
                <c:pt idx="0">
                  <c:v>GB</c:v>
                </c:pt>
              </c:strCache>
            </c:strRef>
          </c:tx>
          <c:invertIfNegative val="0"/>
          <c:cat>
            <c:strRef>
              <c:f>Trajectoires!$D$31:$E$31</c:f>
              <c:strCache>
                <c:ptCount val="2"/>
                <c:pt idx="0">
                  <c:v>2024</c:v>
                </c:pt>
                <c:pt idx="1">
                  <c:v>Horizon ++</c:v>
                </c:pt>
              </c:strCache>
            </c:strRef>
          </c:cat>
          <c:val>
            <c:numRef>
              <c:f>Trajectoires!$D$82:$E$82</c:f>
              <c:numCache>
                <c:formatCode>0.0</c:formatCode>
                <c:ptCount val="2"/>
                <c:pt idx="0">
                  <c:v>0</c:v>
                </c:pt>
                <c:pt idx="1">
                  <c:v>4.6000000000000006E-2</c:v>
                </c:pt>
              </c:numCache>
            </c:numRef>
          </c:val>
          <c:extLst>
            <c:ext xmlns:c16="http://schemas.microsoft.com/office/drawing/2014/chart" uri="{C3380CC4-5D6E-409C-BE32-E72D297353CC}">
              <c16:uniqueId val="{00000033-0AEE-B848-8E40-C3ADEDB27E2C}"/>
            </c:ext>
          </c:extLst>
        </c:ser>
        <c:ser>
          <c:idx val="51"/>
          <c:order val="51"/>
          <c:tx>
            <c:strRef>
              <c:f>Trajectoires!$C$83</c:f>
              <c:strCache>
                <c:ptCount val="1"/>
                <c:pt idx="0">
                  <c:v>TGB</c:v>
                </c:pt>
              </c:strCache>
            </c:strRef>
          </c:tx>
          <c:invertIfNegative val="0"/>
          <c:cat>
            <c:strRef>
              <c:f>Trajectoires!$D$31:$E$31</c:f>
              <c:strCache>
                <c:ptCount val="2"/>
                <c:pt idx="0">
                  <c:v>2024</c:v>
                </c:pt>
                <c:pt idx="1">
                  <c:v>Horizon ++</c:v>
                </c:pt>
              </c:strCache>
            </c:strRef>
          </c:cat>
          <c:val>
            <c:numRef>
              <c:f>Trajectoires!$D$83:$E$83</c:f>
              <c:numCache>
                <c:formatCode>0.0</c:formatCode>
                <c:ptCount val="2"/>
                <c:pt idx="0">
                  <c:v>0</c:v>
                </c:pt>
                <c:pt idx="1">
                  <c:v>0</c:v>
                </c:pt>
              </c:numCache>
            </c:numRef>
          </c:val>
          <c:extLst>
            <c:ext xmlns:c16="http://schemas.microsoft.com/office/drawing/2014/chart" uri="{C3380CC4-5D6E-409C-BE32-E72D297353CC}">
              <c16:uniqueId val="{00000034-0AEE-B848-8E40-C3ADEDB27E2C}"/>
            </c:ext>
          </c:extLst>
        </c:ser>
        <c:ser>
          <c:idx val="52"/>
          <c:order val="52"/>
          <c:tx>
            <c:strRef>
              <c:f>Trajectoires!$C$84</c:f>
              <c:strCache>
                <c:ptCount val="1"/>
                <c:pt idx="0">
                  <c:v>PB</c:v>
                </c:pt>
              </c:strCache>
            </c:strRef>
          </c:tx>
          <c:invertIfNegative val="0"/>
          <c:cat>
            <c:strRef>
              <c:f>Trajectoires!$D$31:$E$31</c:f>
              <c:strCache>
                <c:ptCount val="2"/>
                <c:pt idx="0">
                  <c:v>2024</c:v>
                </c:pt>
                <c:pt idx="1">
                  <c:v>Horizon ++</c:v>
                </c:pt>
              </c:strCache>
            </c:strRef>
          </c:cat>
          <c:val>
            <c:numRef>
              <c:f>Trajectoires!$D$84:$E$84</c:f>
              <c:numCache>
                <c:formatCode>0.0</c:formatCode>
                <c:ptCount val="2"/>
                <c:pt idx="0">
                  <c:v>0</c:v>
                </c:pt>
                <c:pt idx="1">
                  <c:v>0.55200000000000005</c:v>
                </c:pt>
              </c:numCache>
            </c:numRef>
          </c:val>
          <c:extLst>
            <c:ext xmlns:c16="http://schemas.microsoft.com/office/drawing/2014/chart" uri="{C3380CC4-5D6E-409C-BE32-E72D297353CC}">
              <c16:uniqueId val="{00000035-0AEE-B848-8E40-C3ADEDB27E2C}"/>
            </c:ext>
          </c:extLst>
        </c:ser>
        <c:ser>
          <c:idx val="53"/>
          <c:order val="53"/>
          <c:tx>
            <c:strRef>
              <c:f>Trajectoires!$C$85</c:f>
              <c:strCache>
                <c:ptCount val="1"/>
                <c:pt idx="0">
                  <c:v>BM</c:v>
                </c:pt>
              </c:strCache>
            </c:strRef>
          </c:tx>
          <c:invertIfNegative val="0"/>
          <c:cat>
            <c:strRef>
              <c:f>Trajectoires!$D$31:$E$31</c:f>
              <c:strCache>
                <c:ptCount val="2"/>
                <c:pt idx="0">
                  <c:v>2024</c:v>
                </c:pt>
                <c:pt idx="1">
                  <c:v>Horizon ++</c:v>
                </c:pt>
              </c:strCache>
            </c:strRef>
          </c:cat>
          <c:val>
            <c:numRef>
              <c:f>Trajectoires!$D$85:$E$85</c:f>
              <c:numCache>
                <c:formatCode>0.0</c:formatCode>
                <c:ptCount val="2"/>
                <c:pt idx="0">
                  <c:v>0</c:v>
                </c:pt>
                <c:pt idx="1">
                  <c:v>0.27600000000000002</c:v>
                </c:pt>
              </c:numCache>
            </c:numRef>
          </c:val>
          <c:extLst>
            <c:ext xmlns:c16="http://schemas.microsoft.com/office/drawing/2014/chart" uri="{C3380CC4-5D6E-409C-BE32-E72D297353CC}">
              <c16:uniqueId val="{00000036-0AEE-B848-8E40-C3ADEDB27E2C}"/>
            </c:ext>
          </c:extLst>
        </c:ser>
        <c:ser>
          <c:idx val="54"/>
          <c:order val="54"/>
          <c:tx>
            <c:strRef>
              <c:f>Trajectoires!$C$86</c:f>
              <c:strCache>
                <c:ptCount val="1"/>
                <c:pt idx="0">
                  <c:v>GB</c:v>
                </c:pt>
              </c:strCache>
            </c:strRef>
          </c:tx>
          <c:invertIfNegative val="0"/>
          <c:cat>
            <c:strRef>
              <c:f>Trajectoires!$D$31:$E$31</c:f>
              <c:strCache>
                <c:ptCount val="2"/>
                <c:pt idx="0">
                  <c:v>2024</c:v>
                </c:pt>
                <c:pt idx="1">
                  <c:v>Horizon ++</c:v>
                </c:pt>
              </c:strCache>
            </c:strRef>
          </c:cat>
          <c:val>
            <c:numRef>
              <c:f>Trajectoires!$D$86:$E$86</c:f>
              <c:numCache>
                <c:formatCode>0.0</c:formatCode>
                <c:ptCount val="2"/>
                <c:pt idx="0">
                  <c:v>0</c:v>
                </c:pt>
                <c:pt idx="1">
                  <c:v>9.2000000000000012E-2</c:v>
                </c:pt>
              </c:numCache>
            </c:numRef>
          </c:val>
          <c:extLst>
            <c:ext xmlns:c16="http://schemas.microsoft.com/office/drawing/2014/chart" uri="{C3380CC4-5D6E-409C-BE32-E72D297353CC}">
              <c16:uniqueId val="{00000037-0AEE-B848-8E40-C3ADEDB27E2C}"/>
            </c:ext>
          </c:extLst>
        </c:ser>
        <c:ser>
          <c:idx val="55"/>
          <c:order val="55"/>
          <c:tx>
            <c:strRef>
              <c:f>Trajectoires!$C$87</c:f>
              <c:strCache>
                <c:ptCount val="1"/>
                <c:pt idx="0">
                  <c:v>TGB</c:v>
                </c:pt>
              </c:strCache>
            </c:strRef>
          </c:tx>
          <c:invertIfNegative val="0"/>
          <c:cat>
            <c:strRef>
              <c:f>Trajectoires!$D$31:$E$31</c:f>
              <c:strCache>
                <c:ptCount val="2"/>
                <c:pt idx="0">
                  <c:v>2024</c:v>
                </c:pt>
                <c:pt idx="1">
                  <c:v>Horizon ++</c:v>
                </c:pt>
              </c:strCache>
            </c:strRef>
          </c:cat>
          <c:val>
            <c:numRef>
              <c:f>Trajectoires!$D$87:$E$87</c:f>
              <c:numCache>
                <c:formatCode>0.0</c:formatCode>
                <c:ptCount val="2"/>
                <c:pt idx="0">
                  <c:v>0</c:v>
                </c:pt>
                <c:pt idx="1">
                  <c:v>0</c:v>
                </c:pt>
              </c:numCache>
            </c:numRef>
          </c:val>
          <c:extLst>
            <c:ext xmlns:c16="http://schemas.microsoft.com/office/drawing/2014/chart" uri="{C3380CC4-5D6E-409C-BE32-E72D297353CC}">
              <c16:uniqueId val="{00000038-0AEE-B848-8E40-C3ADEDB27E2C}"/>
            </c:ext>
          </c:extLst>
        </c:ser>
        <c:ser>
          <c:idx val="56"/>
          <c:order val="56"/>
          <c:tx>
            <c:strRef>
              <c:f>Trajectoires!$C$88</c:f>
              <c:strCache>
                <c:ptCount val="1"/>
                <c:pt idx="0">
                  <c:v>PB</c:v>
                </c:pt>
              </c:strCache>
            </c:strRef>
          </c:tx>
          <c:invertIfNegative val="0"/>
          <c:cat>
            <c:strRef>
              <c:f>Trajectoires!$D$31:$E$31</c:f>
              <c:strCache>
                <c:ptCount val="2"/>
                <c:pt idx="0">
                  <c:v>2024</c:v>
                </c:pt>
                <c:pt idx="1">
                  <c:v>Horizon ++</c:v>
                </c:pt>
              </c:strCache>
            </c:strRef>
          </c:cat>
          <c:val>
            <c:numRef>
              <c:f>Trajectoires!$D$88:$E$88</c:f>
              <c:numCache>
                <c:formatCode>0.0</c:formatCode>
                <c:ptCount val="2"/>
                <c:pt idx="0">
                  <c:v>0</c:v>
                </c:pt>
                <c:pt idx="1">
                  <c:v>6.9000000000000006E-2</c:v>
                </c:pt>
              </c:numCache>
            </c:numRef>
          </c:val>
          <c:extLst>
            <c:ext xmlns:c16="http://schemas.microsoft.com/office/drawing/2014/chart" uri="{C3380CC4-5D6E-409C-BE32-E72D297353CC}">
              <c16:uniqueId val="{00000039-0AEE-B848-8E40-C3ADEDB27E2C}"/>
            </c:ext>
          </c:extLst>
        </c:ser>
        <c:ser>
          <c:idx val="57"/>
          <c:order val="57"/>
          <c:tx>
            <c:strRef>
              <c:f>Trajectoires!$C$89</c:f>
              <c:strCache>
                <c:ptCount val="1"/>
                <c:pt idx="0">
                  <c:v>BM</c:v>
                </c:pt>
              </c:strCache>
            </c:strRef>
          </c:tx>
          <c:invertIfNegative val="0"/>
          <c:cat>
            <c:strRef>
              <c:f>Trajectoires!$D$31:$E$31</c:f>
              <c:strCache>
                <c:ptCount val="2"/>
                <c:pt idx="0">
                  <c:v>2024</c:v>
                </c:pt>
                <c:pt idx="1">
                  <c:v>Horizon ++</c:v>
                </c:pt>
              </c:strCache>
            </c:strRef>
          </c:cat>
          <c:val>
            <c:numRef>
              <c:f>Trajectoires!$D$89:$E$89</c:f>
              <c:numCache>
                <c:formatCode>0.0</c:formatCode>
                <c:ptCount val="2"/>
                <c:pt idx="0">
                  <c:v>0</c:v>
                </c:pt>
                <c:pt idx="1">
                  <c:v>0.115</c:v>
                </c:pt>
              </c:numCache>
            </c:numRef>
          </c:val>
          <c:extLst>
            <c:ext xmlns:c16="http://schemas.microsoft.com/office/drawing/2014/chart" uri="{C3380CC4-5D6E-409C-BE32-E72D297353CC}">
              <c16:uniqueId val="{0000003A-0AEE-B848-8E40-C3ADEDB27E2C}"/>
            </c:ext>
          </c:extLst>
        </c:ser>
        <c:ser>
          <c:idx val="58"/>
          <c:order val="58"/>
          <c:tx>
            <c:strRef>
              <c:f>Trajectoires!$C$90</c:f>
              <c:strCache>
                <c:ptCount val="1"/>
                <c:pt idx="0">
                  <c:v>GB</c:v>
                </c:pt>
              </c:strCache>
            </c:strRef>
          </c:tx>
          <c:invertIfNegative val="0"/>
          <c:cat>
            <c:strRef>
              <c:f>Trajectoires!$D$31:$E$31</c:f>
              <c:strCache>
                <c:ptCount val="2"/>
                <c:pt idx="0">
                  <c:v>2024</c:v>
                </c:pt>
                <c:pt idx="1">
                  <c:v>Horizon ++</c:v>
                </c:pt>
              </c:strCache>
            </c:strRef>
          </c:cat>
          <c:val>
            <c:numRef>
              <c:f>Trajectoires!$D$90:$E$90</c:f>
              <c:numCache>
                <c:formatCode>0.0</c:formatCode>
                <c:ptCount val="2"/>
                <c:pt idx="0">
                  <c:v>0</c:v>
                </c:pt>
                <c:pt idx="1">
                  <c:v>0.115</c:v>
                </c:pt>
              </c:numCache>
            </c:numRef>
          </c:val>
          <c:extLst>
            <c:ext xmlns:c16="http://schemas.microsoft.com/office/drawing/2014/chart" uri="{C3380CC4-5D6E-409C-BE32-E72D297353CC}">
              <c16:uniqueId val="{0000003B-0AEE-B848-8E40-C3ADEDB27E2C}"/>
            </c:ext>
          </c:extLst>
        </c:ser>
        <c:ser>
          <c:idx val="59"/>
          <c:order val="59"/>
          <c:tx>
            <c:strRef>
              <c:f>Trajectoires!$C$91</c:f>
              <c:strCache>
                <c:ptCount val="1"/>
                <c:pt idx="0">
                  <c:v>TGB</c:v>
                </c:pt>
              </c:strCache>
            </c:strRef>
          </c:tx>
          <c:invertIfNegative val="0"/>
          <c:cat>
            <c:strRef>
              <c:f>Trajectoires!$D$31:$E$31</c:f>
              <c:strCache>
                <c:ptCount val="2"/>
                <c:pt idx="0">
                  <c:v>2024</c:v>
                </c:pt>
                <c:pt idx="1">
                  <c:v>Horizon ++</c:v>
                </c:pt>
              </c:strCache>
            </c:strRef>
          </c:cat>
          <c:val>
            <c:numRef>
              <c:f>Trajectoires!$D$91:$E$91</c:f>
              <c:numCache>
                <c:formatCode>0.0</c:formatCode>
                <c:ptCount val="2"/>
                <c:pt idx="0">
                  <c:v>0</c:v>
                </c:pt>
                <c:pt idx="1">
                  <c:v>0.161</c:v>
                </c:pt>
              </c:numCache>
            </c:numRef>
          </c:val>
          <c:extLst>
            <c:ext xmlns:c16="http://schemas.microsoft.com/office/drawing/2014/chart" uri="{C3380CC4-5D6E-409C-BE32-E72D297353CC}">
              <c16:uniqueId val="{0000003C-0AEE-B848-8E40-C3ADEDB27E2C}"/>
            </c:ext>
          </c:extLst>
        </c:ser>
        <c:ser>
          <c:idx val="60"/>
          <c:order val="60"/>
          <c:tx>
            <c:strRef>
              <c:f>Trajectoires!$C$92</c:f>
              <c:strCache>
                <c:ptCount val="1"/>
                <c:pt idx="0">
                  <c:v>PB</c:v>
                </c:pt>
              </c:strCache>
            </c:strRef>
          </c:tx>
          <c:invertIfNegative val="0"/>
          <c:cat>
            <c:strRef>
              <c:f>Trajectoires!$D$31:$E$31</c:f>
              <c:strCache>
                <c:ptCount val="2"/>
                <c:pt idx="0">
                  <c:v>2024</c:v>
                </c:pt>
                <c:pt idx="1">
                  <c:v>Horizon ++</c:v>
                </c:pt>
              </c:strCache>
            </c:strRef>
          </c:cat>
          <c:val>
            <c:numRef>
              <c:f>Trajectoires!$D$92:$E$92</c:f>
              <c:numCache>
                <c:formatCode>0.0</c:formatCode>
                <c:ptCount val="2"/>
                <c:pt idx="0">
                  <c:v>0</c:v>
                </c:pt>
                <c:pt idx="1">
                  <c:v>0</c:v>
                </c:pt>
              </c:numCache>
            </c:numRef>
          </c:val>
          <c:extLst>
            <c:ext xmlns:c16="http://schemas.microsoft.com/office/drawing/2014/chart" uri="{C3380CC4-5D6E-409C-BE32-E72D297353CC}">
              <c16:uniqueId val="{0000003D-0AEE-B848-8E40-C3ADEDB27E2C}"/>
            </c:ext>
          </c:extLst>
        </c:ser>
        <c:ser>
          <c:idx val="61"/>
          <c:order val="61"/>
          <c:tx>
            <c:strRef>
              <c:f>Trajectoires!$C$93</c:f>
              <c:strCache>
                <c:ptCount val="1"/>
                <c:pt idx="0">
                  <c:v>BM</c:v>
                </c:pt>
              </c:strCache>
            </c:strRef>
          </c:tx>
          <c:invertIfNegative val="0"/>
          <c:cat>
            <c:strRef>
              <c:f>Trajectoires!$D$31:$E$31</c:f>
              <c:strCache>
                <c:ptCount val="2"/>
                <c:pt idx="0">
                  <c:v>2024</c:v>
                </c:pt>
                <c:pt idx="1">
                  <c:v>Horizon ++</c:v>
                </c:pt>
              </c:strCache>
            </c:strRef>
          </c:cat>
          <c:val>
            <c:numRef>
              <c:f>Trajectoires!$D$93:$E$93</c:f>
              <c:numCache>
                <c:formatCode>0.0</c:formatCode>
                <c:ptCount val="2"/>
                <c:pt idx="0">
                  <c:v>0</c:v>
                </c:pt>
                <c:pt idx="1">
                  <c:v>0</c:v>
                </c:pt>
              </c:numCache>
            </c:numRef>
          </c:val>
          <c:extLst>
            <c:ext xmlns:c16="http://schemas.microsoft.com/office/drawing/2014/chart" uri="{C3380CC4-5D6E-409C-BE32-E72D297353CC}">
              <c16:uniqueId val="{0000003E-0AEE-B848-8E40-C3ADEDB27E2C}"/>
            </c:ext>
          </c:extLst>
        </c:ser>
        <c:ser>
          <c:idx val="62"/>
          <c:order val="62"/>
          <c:tx>
            <c:strRef>
              <c:f>Trajectoires!$C$94</c:f>
              <c:strCache>
                <c:ptCount val="1"/>
                <c:pt idx="0">
                  <c:v>GB</c:v>
                </c:pt>
              </c:strCache>
            </c:strRef>
          </c:tx>
          <c:invertIfNegative val="0"/>
          <c:cat>
            <c:strRef>
              <c:f>Trajectoires!$D$31:$E$31</c:f>
              <c:strCache>
                <c:ptCount val="2"/>
                <c:pt idx="0">
                  <c:v>2024</c:v>
                </c:pt>
                <c:pt idx="1">
                  <c:v>Horizon ++</c:v>
                </c:pt>
              </c:strCache>
            </c:strRef>
          </c:cat>
          <c:val>
            <c:numRef>
              <c:f>Trajectoires!$D$94:$E$94</c:f>
              <c:numCache>
                <c:formatCode>0.0</c:formatCode>
                <c:ptCount val="2"/>
                <c:pt idx="0">
                  <c:v>0</c:v>
                </c:pt>
                <c:pt idx="1">
                  <c:v>0</c:v>
                </c:pt>
              </c:numCache>
            </c:numRef>
          </c:val>
          <c:extLst>
            <c:ext xmlns:c16="http://schemas.microsoft.com/office/drawing/2014/chart" uri="{C3380CC4-5D6E-409C-BE32-E72D297353CC}">
              <c16:uniqueId val="{0000003F-0AEE-B848-8E40-C3ADEDB27E2C}"/>
            </c:ext>
          </c:extLst>
        </c:ser>
        <c:ser>
          <c:idx val="63"/>
          <c:order val="63"/>
          <c:tx>
            <c:strRef>
              <c:f>Trajectoires!$C$95</c:f>
              <c:strCache>
                <c:ptCount val="1"/>
                <c:pt idx="0">
                  <c:v>TGB</c:v>
                </c:pt>
              </c:strCache>
            </c:strRef>
          </c:tx>
          <c:invertIfNegative val="0"/>
          <c:cat>
            <c:strRef>
              <c:f>Trajectoires!$D$31:$E$31</c:f>
              <c:strCache>
                <c:ptCount val="2"/>
                <c:pt idx="0">
                  <c:v>2024</c:v>
                </c:pt>
                <c:pt idx="1">
                  <c:v>Horizon ++</c:v>
                </c:pt>
              </c:strCache>
            </c:strRef>
          </c:cat>
          <c:val>
            <c:numRef>
              <c:f>Trajectoires!$D$95:$E$95</c:f>
              <c:numCache>
                <c:formatCode>0.0</c:formatCode>
                <c:ptCount val="2"/>
                <c:pt idx="0">
                  <c:v>0</c:v>
                </c:pt>
                <c:pt idx="1">
                  <c:v>0</c:v>
                </c:pt>
              </c:numCache>
            </c:numRef>
          </c:val>
          <c:extLst>
            <c:ext xmlns:c16="http://schemas.microsoft.com/office/drawing/2014/chart" uri="{C3380CC4-5D6E-409C-BE32-E72D297353CC}">
              <c16:uniqueId val="{00000040-0AEE-B848-8E40-C3ADEDB27E2C}"/>
            </c:ext>
          </c:extLst>
        </c:ser>
        <c:ser>
          <c:idx val="64"/>
          <c:order val="64"/>
          <c:tx>
            <c:strRef>
              <c:f>Trajectoires!$C$96</c:f>
              <c:strCache>
                <c:ptCount val="1"/>
                <c:pt idx="0">
                  <c:v>PB</c:v>
                </c:pt>
              </c:strCache>
            </c:strRef>
          </c:tx>
          <c:invertIfNegative val="0"/>
          <c:cat>
            <c:strRef>
              <c:f>Trajectoires!$D$31:$E$31</c:f>
              <c:strCache>
                <c:ptCount val="2"/>
                <c:pt idx="0">
                  <c:v>2024</c:v>
                </c:pt>
                <c:pt idx="1">
                  <c:v>Horizon ++</c:v>
                </c:pt>
              </c:strCache>
            </c:strRef>
          </c:cat>
          <c:val>
            <c:numRef>
              <c:f>Trajectoires!$D$96:$E$96</c:f>
              <c:numCache>
                <c:formatCode>0.0</c:formatCode>
                <c:ptCount val="2"/>
                <c:pt idx="0">
                  <c:v>0</c:v>
                </c:pt>
                <c:pt idx="1">
                  <c:v>0</c:v>
                </c:pt>
              </c:numCache>
            </c:numRef>
          </c:val>
          <c:extLst>
            <c:ext xmlns:c16="http://schemas.microsoft.com/office/drawing/2014/chart" uri="{C3380CC4-5D6E-409C-BE32-E72D297353CC}">
              <c16:uniqueId val="{00000041-0AEE-B848-8E40-C3ADEDB27E2C}"/>
            </c:ext>
          </c:extLst>
        </c:ser>
        <c:ser>
          <c:idx val="65"/>
          <c:order val="65"/>
          <c:tx>
            <c:strRef>
              <c:f>Trajectoires!$C$97</c:f>
              <c:strCache>
                <c:ptCount val="1"/>
                <c:pt idx="0">
                  <c:v>BM</c:v>
                </c:pt>
              </c:strCache>
            </c:strRef>
          </c:tx>
          <c:invertIfNegative val="0"/>
          <c:cat>
            <c:strRef>
              <c:f>Trajectoires!$D$31:$E$31</c:f>
              <c:strCache>
                <c:ptCount val="2"/>
                <c:pt idx="0">
                  <c:v>2024</c:v>
                </c:pt>
                <c:pt idx="1">
                  <c:v>Horizon ++</c:v>
                </c:pt>
              </c:strCache>
            </c:strRef>
          </c:cat>
          <c:val>
            <c:numRef>
              <c:f>Trajectoires!$D$97:$E$97</c:f>
              <c:numCache>
                <c:formatCode>0.0</c:formatCode>
                <c:ptCount val="2"/>
                <c:pt idx="0">
                  <c:v>0</c:v>
                </c:pt>
                <c:pt idx="1">
                  <c:v>0</c:v>
                </c:pt>
              </c:numCache>
            </c:numRef>
          </c:val>
          <c:extLst>
            <c:ext xmlns:c16="http://schemas.microsoft.com/office/drawing/2014/chart" uri="{C3380CC4-5D6E-409C-BE32-E72D297353CC}">
              <c16:uniqueId val="{00000042-0AEE-B848-8E40-C3ADEDB27E2C}"/>
            </c:ext>
          </c:extLst>
        </c:ser>
        <c:ser>
          <c:idx val="66"/>
          <c:order val="66"/>
          <c:tx>
            <c:strRef>
              <c:f>Trajectoires!$C$98</c:f>
              <c:strCache>
                <c:ptCount val="1"/>
                <c:pt idx="0">
                  <c:v>GB</c:v>
                </c:pt>
              </c:strCache>
            </c:strRef>
          </c:tx>
          <c:invertIfNegative val="0"/>
          <c:cat>
            <c:strRef>
              <c:f>Trajectoires!$D$31:$E$31</c:f>
              <c:strCache>
                <c:ptCount val="2"/>
                <c:pt idx="0">
                  <c:v>2024</c:v>
                </c:pt>
                <c:pt idx="1">
                  <c:v>Horizon ++</c:v>
                </c:pt>
              </c:strCache>
            </c:strRef>
          </c:cat>
          <c:val>
            <c:numRef>
              <c:f>Trajectoires!$D$98:$E$98</c:f>
              <c:numCache>
                <c:formatCode>0.0</c:formatCode>
                <c:ptCount val="2"/>
                <c:pt idx="0">
                  <c:v>0</c:v>
                </c:pt>
                <c:pt idx="1">
                  <c:v>0</c:v>
                </c:pt>
              </c:numCache>
            </c:numRef>
          </c:val>
          <c:extLst>
            <c:ext xmlns:c16="http://schemas.microsoft.com/office/drawing/2014/chart" uri="{C3380CC4-5D6E-409C-BE32-E72D297353CC}">
              <c16:uniqueId val="{00000043-0AEE-B848-8E40-C3ADEDB27E2C}"/>
            </c:ext>
          </c:extLst>
        </c:ser>
        <c:ser>
          <c:idx val="67"/>
          <c:order val="67"/>
          <c:tx>
            <c:strRef>
              <c:f>Trajectoires!$C$99</c:f>
              <c:strCache>
                <c:ptCount val="1"/>
                <c:pt idx="0">
                  <c:v>TGB</c:v>
                </c:pt>
              </c:strCache>
            </c:strRef>
          </c:tx>
          <c:invertIfNegative val="0"/>
          <c:cat>
            <c:strRef>
              <c:f>Trajectoires!$D$31:$E$31</c:f>
              <c:strCache>
                <c:ptCount val="2"/>
                <c:pt idx="0">
                  <c:v>2024</c:v>
                </c:pt>
                <c:pt idx="1">
                  <c:v>Horizon ++</c:v>
                </c:pt>
              </c:strCache>
            </c:strRef>
          </c:cat>
          <c:val>
            <c:numRef>
              <c:f>Trajectoires!$D$99:$E$99</c:f>
              <c:numCache>
                <c:formatCode>0.0</c:formatCode>
                <c:ptCount val="2"/>
                <c:pt idx="0">
                  <c:v>0</c:v>
                </c:pt>
                <c:pt idx="1">
                  <c:v>0</c:v>
                </c:pt>
              </c:numCache>
            </c:numRef>
          </c:val>
          <c:extLst>
            <c:ext xmlns:c16="http://schemas.microsoft.com/office/drawing/2014/chart" uri="{C3380CC4-5D6E-409C-BE32-E72D297353CC}">
              <c16:uniqueId val="{00000044-0AEE-B848-8E40-C3ADEDB27E2C}"/>
            </c:ext>
          </c:extLst>
        </c:ser>
        <c:ser>
          <c:idx val="68"/>
          <c:order val="68"/>
          <c:tx>
            <c:strRef>
              <c:f>Trajectoires!$C$100</c:f>
              <c:strCache>
                <c:ptCount val="1"/>
                <c:pt idx="0">
                  <c:v>PB</c:v>
                </c:pt>
              </c:strCache>
            </c:strRef>
          </c:tx>
          <c:invertIfNegative val="0"/>
          <c:cat>
            <c:strRef>
              <c:f>Trajectoires!$D$31:$E$31</c:f>
              <c:strCache>
                <c:ptCount val="2"/>
                <c:pt idx="0">
                  <c:v>2024</c:v>
                </c:pt>
                <c:pt idx="1">
                  <c:v>Horizon ++</c:v>
                </c:pt>
              </c:strCache>
            </c:strRef>
          </c:cat>
          <c:val>
            <c:numRef>
              <c:f>Trajectoires!$D$100:$E$100</c:f>
              <c:numCache>
                <c:formatCode>0.0</c:formatCode>
                <c:ptCount val="2"/>
                <c:pt idx="0">
                  <c:v>0</c:v>
                </c:pt>
                <c:pt idx="1">
                  <c:v>0</c:v>
                </c:pt>
              </c:numCache>
            </c:numRef>
          </c:val>
          <c:extLst>
            <c:ext xmlns:c16="http://schemas.microsoft.com/office/drawing/2014/chart" uri="{C3380CC4-5D6E-409C-BE32-E72D297353CC}">
              <c16:uniqueId val="{00000045-0AEE-B848-8E40-C3ADEDB27E2C}"/>
            </c:ext>
          </c:extLst>
        </c:ser>
        <c:ser>
          <c:idx val="69"/>
          <c:order val="69"/>
          <c:tx>
            <c:strRef>
              <c:f>Trajectoires!$C$101</c:f>
              <c:strCache>
                <c:ptCount val="1"/>
                <c:pt idx="0">
                  <c:v>BM</c:v>
                </c:pt>
              </c:strCache>
            </c:strRef>
          </c:tx>
          <c:invertIfNegative val="0"/>
          <c:cat>
            <c:strRef>
              <c:f>Trajectoires!$D$31:$E$31</c:f>
              <c:strCache>
                <c:ptCount val="2"/>
                <c:pt idx="0">
                  <c:v>2024</c:v>
                </c:pt>
                <c:pt idx="1">
                  <c:v>Horizon ++</c:v>
                </c:pt>
              </c:strCache>
            </c:strRef>
          </c:cat>
          <c:val>
            <c:numRef>
              <c:f>Trajectoires!$D$101:$E$101</c:f>
              <c:numCache>
                <c:formatCode>0.0</c:formatCode>
                <c:ptCount val="2"/>
                <c:pt idx="0">
                  <c:v>0</c:v>
                </c:pt>
                <c:pt idx="1">
                  <c:v>0</c:v>
                </c:pt>
              </c:numCache>
            </c:numRef>
          </c:val>
          <c:extLst>
            <c:ext xmlns:c16="http://schemas.microsoft.com/office/drawing/2014/chart" uri="{C3380CC4-5D6E-409C-BE32-E72D297353CC}">
              <c16:uniqueId val="{00000046-0AEE-B848-8E40-C3ADEDB27E2C}"/>
            </c:ext>
          </c:extLst>
        </c:ser>
        <c:ser>
          <c:idx val="70"/>
          <c:order val="70"/>
          <c:tx>
            <c:strRef>
              <c:f>Trajectoires!$C$102</c:f>
              <c:strCache>
                <c:ptCount val="1"/>
                <c:pt idx="0">
                  <c:v>GB</c:v>
                </c:pt>
              </c:strCache>
            </c:strRef>
          </c:tx>
          <c:invertIfNegative val="0"/>
          <c:cat>
            <c:strRef>
              <c:f>Trajectoires!$D$31:$E$31</c:f>
              <c:strCache>
                <c:ptCount val="2"/>
                <c:pt idx="0">
                  <c:v>2024</c:v>
                </c:pt>
                <c:pt idx="1">
                  <c:v>Horizon ++</c:v>
                </c:pt>
              </c:strCache>
            </c:strRef>
          </c:cat>
          <c:val>
            <c:numRef>
              <c:f>Trajectoires!$D$102:$E$102</c:f>
              <c:numCache>
                <c:formatCode>0.0</c:formatCode>
                <c:ptCount val="2"/>
                <c:pt idx="0">
                  <c:v>0</c:v>
                </c:pt>
                <c:pt idx="1">
                  <c:v>0</c:v>
                </c:pt>
              </c:numCache>
            </c:numRef>
          </c:val>
          <c:extLst>
            <c:ext xmlns:c16="http://schemas.microsoft.com/office/drawing/2014/chart" uri="{C3380CC4-5D6E-409C-BE32-E72D297353CC}">
              <c16:uniqueId val="{00000047-0AEE-B848-8E40-C3ADEDB27E2C}"/>
            </c:ext>
          </c:extLst>
        </c:ser>
        <c:ser>
          <c:idx val="71"/>
          <c:order val="71"/>
          <c:tx>
            <c:strRef>
              <c:f>Trajectoires!$C$103</c:f>
              <c:strCache>
                <c:ptCount val="1"/>
                <c:pt idx="0">
                  <c:v>TGB</c:v>
                </c:pt>
              </c:strCache>
            </c:strRef>
          </c:tx>
          <c:invertIfNegative val="0"/>
          <c:cat>
            <c:strRef>
              <c:f>Trajectoires!$D$31:$E$31</c:f>
              <c:strCache>
                <c:ptCount val="2"/>
                <c:pt idx="0">
                  <c:v>2024</c:v>
                </c:pt>
                <c:pt idx="1">
                  <c:v>Horizon ++</c:v>
                </c:pt>
              </c:strCache>
            </c:strRef>
          </c:cat>
          <c:val>
            <c:numRef>
              <c:f>Trajectoires!$D$103:$E$103</c:f>
              <c:numCache>
                <c:formatCode>0.0</c:formatCode>
                <c:ptCount val="2"/>
                <c:pt idx="0">
                  <c:v>0</c:v>
                </c:pt>
                <c:pt idx="1">
                  <c:v>0</c:v>
                </c:pt>
              </c:numCache>
            </c:numRef>
          </c:val>
          <c:extLst>
            <c:ext xmlns:c16="http://schemas.microsoft.com/office/drawing/2014/chart" uri="{C3380CC4-5D6E-409C-BE32-E72D297353CC}">
              <c16:uniqueId val="{00000048-0AEE-B848-8E40-C3ADEDB27E2C}"/>
            </c:ext>
          </c:extLst>
        </c:ser>
        <c:ser>
          <c:idx val="72"/>
          <c:order val="72"/>
          <c:tx>
            <c:strRef>
              <c:f>Trajectoires!$C$104</c:f>
              <c:strCache>
                <c:ptCount val="1"/>
                <c:pt idx="0">
                  <c:v>PB</c:v>
                </c:pt>
              </c:strCache>
            </c:strRef>
          </c:tx>
          <c:invertIfNegative val="0"/>
          <c:cat>
            <c:strRef>
              <c:f>Trajectoires!$D$31:$E$31</c:f>
              <c:strCache>
                <c:ptCount val="2"/>
                <c:pt idx="0">
                  <c:v>2024</c:v>
                </c:pt>
                <c:pt idx="1">
                  <c:v>Horizon ++</c:v>
                </c:pt>
              </c:strCache>
            </c:strRef>
          </c:cat>
          <c:val>
            <c:numRef>
              <c:f>Trajectoires!$D$104:$E$104</c:f>
              <c:numCache>
                <c:formatCode>0.0</c:formatCode>
                <c:ptCount val="2"/>
                <c:pt idx="0">
                  <c:v>0</c:v>
                </c:pt>
                <c:pt idx="1">
                  <c:v>0</c:v>
                </c:pt>
              </c:numCache>
            </c:numRef>
          </c:val>
          <c:extLst>
            <c:ext xmlns:c16="http://schemas.microsoft.com/office/drawing/2014/chart" uri="{C3380CC4-5D6E-409C-BE32-E72D297353CC}">
              <c16:uniqueId val="{00000049-0AEE-B848-8E40-C3ADEDB27E2C}"/>
            </c:ext>
          </c:extLst>
        </c:ser>
        <c:ser>
          <c:idx val="73"/>
          <c:order val="73"/>
          <c:tx>
            <c:strRef>
              <c:f>Trajectoires!$C$105</c:f>
              <c:strCache>
                <c:ptCount val="1"/>
                <c:pt idx="0">
                  <c:v>BM</c:v>
                </c:pt>
              </c:strCache>
            </c:strRef>
          </c:tx>
          <c:invertIfNegative val="0"/>
          <c:cat>
            <c:strRef>
              <c:f>Trajectoires!$D$31:$E$31</c:f>
              <c:strCache>
                <c:ptCount val="2"/>
                <c:pt idx="0">
                  <c:v>2024</c:v>
                </c:pt>
                <c:pt idx="1">
                  <c:v>Horizon ++</c:v>
                </c:pt>
              </c:strCache>
            </c:strRef>
          </c:cat>
          <c:val>
            <c:numRef>
              <c:f>Trajectoires!$D$105:$E$105</c:f>
              <c:numCache>
                <c:formatCode>0.0</c:formatCode>
                <c:ptCount val="2"/>
                <c:pt idx="0">
                  <c:v>0</c:v>
                </c:pt>
                <c:pt idx="1">
                  <c:v>0</c:v>
                </c:pt>
              </c:numCache>
            </c:numRef>
          </c:val>
          <c:extLst>
            <c:ext xmlns:c16="http://schemas.microsoft.com/office/drawing/2014/chart" uri="{C3380CC4-5D6E-409C-BE32-E72D297353CC}">
              <c16:uniqueId val="{0000004A-0AEE-B848-8E40-C3ADEDB27E2C}"/>
            </c:ext>
          </c:extLst>
        </c:ser>
        <c:ser>
          <c:idx val="74"/>
          <c:order val="74"/>
          <c:tx>
            <c:strRef>
              <c:f>Trajectoires!$C$106</c:f>
              <c:strCache>
                <c:ptCount val="1"/>
                <c:pt idx="0">
                  <c:v>GB</c:v>
                </c:pt>
              </c:strCache>
            </c:strRef>
          </c:tx>
          <c:invertIfNegative val="0"/>
          <c:cat>
            <c:strRef>
              <c:f>Trajectoires!$D$31:$E$31</c:f>
              <c:strCache>
                <c:ptCount val="2"/>
                <c:pt idx="0">
                  <c:v>2024</c:v>
                </c:pt>
                <c:pt idx="1">
                  <c:v>Horizon ++</c:v>
                </c:pt>
              </c:strCache>
            </c:strRef>
          </c:cat>
          <c:val>
            <c:numRef>
              <c:f>Trajectoires!$D$106:$E$106</c:f>
              <c:numCache>
                <c:formatCode>0.0</c:formatCode>
                <c:ptCount val="2"/>
                <c:pt idx="0">
                  <c:v>0</c:v>
                </c:pt>
                <c:pt idx="1">
                  <c:v>0</c:v>
                </c:pt>
              </c:numCache>
            </c:numRef>
          </c:val>
          <c:extLst>
            <c:ext xmlns:c16="http://schemas.microsoft.com/office/drawing/2014/chart" uri="{C3380CC4-5D6E-409C-BE32-E72D297353CC}">
              <c16:uniqueId val="{0000004B-0AEE-B848-8E40-C3ADEDB27E2C}"/>
            </c:ext>
          </c:extLst>
        </c:ser>
        <c:ser>
          <c:idx val="75"/>
          <c:order val="75"/>
          <c:tx>
            <c:strRef>
              <c:f>Trajectoires!$C$107</c:f>
              <c:strCache>
                <c:ptCount val="1"/>
                <c:pt idx="0">
                  <c:v>TGB</c:v>
                </c:pt>
              </c:strCache>
            </c:strRef>
          </c:tx>
          <c:invertIfNegative val="0"/>
          <c:cat>
            <c:strRef>
              <c:f>Trajectoires!$D$31:$E$31</c:f>
              <c:strCache>
                <c:ptCount val="2"/>
                <c:pt idx="0">
                  <c:v>2024</c:v>
                </c:pt>
                <c:pt idx="1">
                  <c:v>Horizon ++</c:v>
                </c:pt>
              </c:strCache>
            </c:strRef>
          </c:cat>
          <c:val>
            <c:numRef>
              <c:f>Trajectoires!$D$107:$E$107</c:f>
              <c:numCache>
                <c:formatCode>0.0</c:formatCode>
                <c:ptCount val="2"/>
                <c:pt idx="0">
                  <c:v>0</c:v>
                </c:pt>
                <c:pt idx="1">
                  <c:v>0</c:v>
                </c:pt>
              </c:numCache>
            </c:numRef>
          </c:val>
          <c:extLst>
            <c:ext xmlns:c16="http://schemas.microsoft.com/office/drawing/2014/chart" uri="{C3380CC4-5D6E-409C-BE32-E72D297353CC}">
              <c16:uniqueId val="{0000004C-0AEE-B848-8E40-C3ADEDB27E2C}"/>
            </c:ext>
          </c:extLst>
        </c:ser>
        <c:ser>
          <c:idx val="76"/>
          <c:order val="76"/>
          <c:tx>
            <c:strRef>
              <c:f>Trajectoires!$C$108</c:f>
              <c:strCache>
                <c:ptCount val="1"/>
                <c:pt idx="0">
                  <c:v>PB</c:v>
                </c:pt>
              </c:strCache>
            </c:strRef>
          </c:tx>
          <c:invertIfNegative val="0"/>
          <c:cat>
            <c:strRef>
              <c:f>Trajectoires!$D$31:$E$31</c:f>
              <c:strCache>
                <c:ptCount val="2"/>
                <c:pt idx="0">
                  <c:v>2024</c:v>
                </c:pt>
                <c:pt idx="1">
                  <c:v>Horizon ++</c:v>
                </c:pt>
              </c:strCache>
            </c:strRef>
          </c:cat>
          <c:val>
            <c:numRef>
              <c:f>Trajectoires!$D$108:$E$108</c:f>
              <c:numCache>
                <c:formatCode>0.0</c:formatCode>
                <c:ptCount val="2"/>
                <c:pt idx="0">
                  <c:v>0</c:v>
                </c:pt>
                <c:pt idx="1">
                  <c:v>0</c:v>
                </c:pt>
              </c:numCache>
            </c:numRef>
          </c:val>
          <c:extLst>
            <c:ext xmlns:c16="http://schemas.microsoft.com/office/drawing/2014/chart" uri="{C3380CC4-5D6E-409C-BE32-E72D297353CC}">
              <c16:uniqueId val="{0000004D-0AEE-B848-8E40-C3ADEDB27E2C}"/>
            </c:ext>
          </c:extLst>
        </c:ser>
        <c:ser>
          <c:idx val="77"/>
          <c:order val="77"/>
          <c:tx>
            <c:strRef>
              <c:f>Trajectoires!$C$109</c:f>
              <c:strCache>
                <c:ptCount val="1"/>
                <c:pt idx="0">
                  <c:v>BM</c:v>
                </c:pt>
              </c:strCache>
            </c:strRef>
          </c:tx>
          <c:invertIfNegative val="0"/>
          <c:cat>
            <c:strRef>
              <c:f>Trajectoires!$D$31:$E$31</c:f>
              <c:strCache>
                <c:ptCount val="2"/>
                <c:pt idx="0">
                  <c:v>2024</c:v>
                </c:pt>
                <c:pt idx="1">
                  <c:v>Horizon ++</c:v>
                </c:pt>
              </c:strCache>
            </c:strRef>
          </c:cat>
          <c:val>
            <c:numRef>
              <c:f>Trajectoires!$D$109:$E$109</c:f>
              <c:numCache>
                <c:formatCode>0.0</c:formatCode>
                <c:ptCount val="2"/>
                <c:pt idx="0">
                  <c:v>0</c:v>
                </c:pt>
                <c:pt idx="1">
                  <c:v>0</c:v>
                </c:pt>
              </c:numCache>
            </c:numRef>
          </c:val>
          <c:extLst>
            <c:ext xmlns:c16="http://schemas.microsoft.com/office/drawing/2014/chart" uri="{C3380CC4-5D6E-409C-BE32-E72D297353CC}">
              <c16:uniqueId val="{0000004E-0AEE-B848-8E40-C3ADEDB27E2C}"/>
            </c:ext>
          </c:extLst>
        </c:ser>
        <c:ser>
          <c:idx val="78"/>
          <c:order val="78"/>
          <c:tx>
            <c:strRef>
              <c:f>Trajectoires!$C$110</c:f>
              <c:strCache>
                <c:ptCount val="1"/>
                <c:pt idx="0">
                  <c:v>GB</c:v>
                </c:pt>
              </c:strCache>
            </c:strRef>
          </c:tx>
          <c:invertIfNegative val="0"/>
          <c:cat>
            <c:strRef>
              <c:f>Trajectoires!$D$31:$E$31</c:f>
              <c:strCache>
                <c:ptCount val="2"/>
                <c:pt idx="0">
                  <c:v>2024</c:v>
                </c:pt>
                <c:pt idx="1">
                  <c:v>Horizon ++</c:v>
                </c:pt>
              </c:strCache>
            </c:strRef>
          </c:cat>
          <c:val>
            <c:numRef>
              <c:f>Trajectoires!$D$110:$E$110</c:f>
              <c:numCache>
                <c:formatCode>0.0</c:formatCode>
                <c:ptCount val="2"/>
                <c:pt idx="0">
                  <c:v>0</c:v>
                </c:pt>
                <c:pt idx="1">
                  <c:v>0</c:v>
                </c:pt>
              </c:numCache>
            </c:numRef>
          </c:val>
          <c:extLst>
            <c:ext xmlns:c16="http://schemas.microsoft.com/office/drawing/2014/chart" uri="{C3380CC4-5D6E-409C-BE32-E72D297353CC}">
              <c16:uniqueId val="{0000004F-0AEE-B848-8E40-C3ADEDB27E2C}"/>
            </c:ext>
          </c:extLst>
        </c:ser>
        <c:ser>
          <c:idx val="79"/>
          <c:order val="79"/>
          <c:tx>
            <c:strRef>
              <c:f>Trajectoires!$C$111</c:f>
              <c:strCache>
                <c:ptCount val="1"/>
                <c:pt idx="0">
                  <c:v>TGB</c:v>
                </c:pt>
              </c:strCache>
            </c:strRef>
          </c:tx>
          <c:invertIfNegative val="0"/>
          <c:cat>
            <c:strRef>
              <c:f>Trajectoires!$D$31:$E$31</c:f>
              <c:strCache>
                <c:ptCount val="2"/>
                <c:pt idx="0">
                  <c:v>2024</c:v>
                </c:pt>
                <c:pt idx="1">
                  <c:v>Horizon ++</c:v>
                </c:pt>
              </c:strCache>
            </c:strRef>
          </c:cat>
          <c:val>
            <c:numRef>
              <c:f>Trajectoires!$D$111:$E$111</c:f>
              <c:numCache>
                <c:formatCode>0.0</c:formatCode>
                <c:ptCount val="2"/>
                <c:pt idx="0">
                  <c:v>0</c:v>
                </c:pt>
                <c:pt idx="1">
                  <c:v>0</c:v>
                </c:pt>
              </c:numCache>
            </c:numRef>
          </c:val>
          <c:extLst>
            <c:ext xmlns:c16="http://schemas.microsoft.com/office/drawing/2014/chart" uri="{C3380CC4-5D6E-409C-BE32-E72D297353CC}">
              <c16:uniqueId val="{00000050-0AEE-B848-8E40-C3ADEDB27E2C}"/>
            </c:ext>
          </c:extLst>
        </c:ser>
        <c:dLbls>
          <c:showLegendKey val="0"/>
          <c:showVal val="0"/>
          <c:showCatName val="0"/>
          <c:showSerName val="0"/>
          <c:showPercent val="0"/>
          <c:showBubbleSize val="0"/>
        </c:dLbls>
        <c:gapWidth val="150"/>
        <c:overlap val="100"/>
        <c:axId val="1688015584"/>
        <c:axId val="1786473472"/>
      </c:barChart>
      <c:catAx>
        <c:axId val="1688015584"/>
        <c:scaling>
          <c:orientation val="minMax"/>
        </c:scaling>
        <c:delete val="0"/>
        <c:axPos val="b"/>
        <c:numFmt formatCode="General" sourceLinked="1"/>
        <c:majorTickMark val="out"/>
        <c:minorTickMark val="none"/>
        <c:tickLblPos val="nextTo"/>
        <c:crossAx val="1786473472"/>
        <c:crosses val="autoZero"/>
        <c:auto val="1"/>
        <c:lblAlgn val="ctr"/>
        <c:lblOffset val="100"/>
        <c:noMultiLvlLbl val="0"/>
      </c:catAx>
      <c:valAx>
        <c:axId val="1786473472"/>
        <c:scaling>
          <c:orientation val="minMax"/>
        </c:scaling>
        <c:delete val="0"/>
        <c:axPos val="l"/>
        <c:majorGridlines/>
        <c:numFmt formatCode="0.0" sourceLinked="1"/>
        <c:majorTickMark val="out"/>
        <c:minorTickMark val="none"/>
        <c:tickLblPos val="nextTo"/>
        <c:crossAx val="1688015584"/>
        <c:crosses val="autoZero"/>
        <c:crossBetween val="between"/>
      </c:valAx>
    </c:plotArea>
    <c:legend>
      <c:legendPos val="r"/>
      <c:overlay val="0"/>
    </c:legend>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Ex1.xml><?xml version="1.0" encoding="utf-8"?>
<cx:chartSpace xmlns:a="http://schemas.openxmlformats.org/drawingml/2006/main" xmlns:r="http://schemas.openxmlformats.org/officeDocument/2006/relationships" xmlns:cx="http://schemas.microsoft.com/office/drawing/2014/chartex">
  <cx:chartData>
    <cx:data id="0">
      <cx:numDim type="val">
        <cx:f>_xlchart.v1.3</cx:f>
      </cx:numDim>
    </cx:data>
    <cx:data id="1">
      <cx:numDim type="val">
        <cx:f>_xlchart.v1.1</cx:f>
      </cx:numDim>
    </cx:data>
  </cx:chartData>
  <cx:chart>
    <cx:plotArea>
      <cx:plotAreaRegion>
        <cx:series layoutId="boxWhisker" uniqueId="{049C099A-50D1-C54E-AF9D-FBC264DBC155}" formatIdx="0">
          <cx:tx>
            <cx:txData>
              <cx:f>_xlchart.v1.2</cx:f>
              <cx:v>G</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separator>, </cx:separator>
          </cx:dataLabels>
          <cx:dataId val="0"/>
          <cx:layoutPr>
            <cx:visibility meanLine="1" meanMarker="1" nonoutliers="0" outliers="0"/>
            <cx:statistics quartileMethod="exclusive"/>
          </cx:layoutPr>
        </cx:series>
        <cx:series layoutId="boxWhisker" uniqueId="{00000001-9AE5-D646-9273-4B1B117B2E70}" formatIdx="1">
          <cx:tx>
            <cx:txData>
              <cx:f>_xlchart.v1.0</cx:f>
              <cx:v>ECART-TYPE</cx:v>
            </cx:txData>
          </cx:tx>
          <cx:spPr>
            <a:noFill/>
            <a:ln w="22225" cmpd="sng">
              <a:noFill/>
            </a:ln>
          </cx:spPr>
          <cx:dataLabels pos="t">
            <cx:spPr>
              <a:solidFill>
                <a:sysClr val="window" lastClr="FFFFFF"/>
              </a:solidFill>
            </cx:spPr>
            <cx:txPr>
              <a:bodyPr spcFirstLastPara="1" vertOverflow="ellipsis" horzOverflow="overflow" wrap="square" lIns="0" tIns="0" rIns="0" bIns="0" anchor="ctr" anchorCtr="1"/>
              <a:lstStyle/>
              <a:p>
                <a:pPr algn="ctr" rtl="0">
                  <a:defRPr sz="1400">
                    <a:solidFill>
                      <a:srgbClr val="00B050"/>
                    </a:solidFill>
                  </a:defRPr>
                </a:pPr>
                <a:endParaRPr lang="fr-FR" sz="1400" b="0" i="0" u="none" strike="noStrike" baseline="0">
                  <a:solidFill>
                    <a:srgbClr val="00B050"/>
                  </a:solidFill>
                  <a:latin typeface="Aptos Narrow" panose="02110004020202020204"/>
                </a:endParaRPr>
              </a:p>
            </cx:txPr>
            <cx:dataLabelHidden idx="0"/>
            <cx:dataLabelHidden idx="1"/>
            <cx:dataLabelHidden idx="3"/>
          </cx:dataLabels>
          <cx:dataId val="1"/>
          <cx:layoutPr>
            <cx:visibility meanLine="0" meanMarker="0" nonoutliers="0" outliers="0"/>
            <cx:statistics quartileMethod="exclusive"/>
          </cx:layoutPr>
        </cx:series>
      </cx:plotAreaRegion>
      <cx:axis id="0" hidden="1">
        <cx:catScaling gapWidth="1"/>
        <cx:tickLabels/>
      </cx:axis>
      <cx:axis id="1">
        <cx:valScaling/>
        <cx:majorGridlines/>
        <cx:tickLabels/>
      </cx:axis>
    </cx:plotArea>
  </cx:chart>
</cx:chartSpace>
</file>

<file path=xl/charts/colors1.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73">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06">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Spin" dx="15" fmlaLink="$E$9" max="30000" page="10" val="0"/>
</file>

<file path=xl/ctrlProps/ctrlProp2.xml><?xml version="1.0" encoding="utf-8"?>
<formControlPr xmlns="http://schemas.microsoft.com/office/spreadsheetml/2009/9/main" objectType="Spin" dx="15" fmlaLink="$E$10" max="30000" page="10" val="0"/>
</file>

<file path=xl/ctrlProps/ctrlProp3.xml><?xml version="1.0" encoding="utf-8"?>
<formControlPr xmlns="http://schemas.microsoft.com/office/spreadsheetml/2009/9/main" objectType="Spin" dx="15" fmlaLink="$E$11" max="30000" page="10" val="0"/>
</file>

<file path=xl/ctrlProps/ctrlProp4.xml><?xml version="1.0" encoding="utf-8"?>
<formControlPr xmlns="http://schemas.microsoft.com/office/spreadsheetml/2009/9/main" objectType="Spin" dx="15" fmlaLink="$E$12" max="30000" page="10" val="0"/>
</file>

<file path=xl/ctrlProps/ctrlProp5.xml><?xml version="1.0" encoding="utf-8"?>
<formControlPr xmlns="http://schemas.microsoft.com/office/spreadsheetml/2009/9/main" objectType="Spin" dx="15" fmlaLink="$E$13" max="30000" page="10" val="0"/>
</file>

<file path=xl/ctrlProps/ctrlProp6.xml><?xml version="1.0" encoding="utf-8"?>
<formControlPr xmlns="http://schemas.microsoft.com/office/spreadsheetml/2009/9/main" objectType="Spin" dx="15" fmlaLink="$E$14" max="30000" page="10" val="0"/>
</file>

<file path=xl/ctrlProps/ctrlProp7.xml><?xml version="1.0" encoding="utf-8"?>
<formControlPr xmlns="http://schemas.microsoft.com/office/spreadsheetml/2009/9/main" objectType="Spin" dx="15" fmlaLink="$E$15" max="30000" page="10" val="0"/>
</file>

<file path=xl/ctrlProps/ctrlProp8.xml><?xml version="1.0" encoding="utf-8"?>
<formControlPr xmlns="http://schemas.microsoft.com/office/spreadsheetml/2009/9/main" objectType="Spin" dx="15" fmlaLink="$E$16" max="30000" page="10" val="0"/>
</file>

<file path=xl/ctrlProps/ctrlProp9.xml><?xml version="1.0" encoding="utf-8"?>
<formControlPr xmlns="http://schemas.microsoft.com/office/spreadsheetml/2009/9/main" objectType="Spin" dx="15" fmlaLink="$E$17" max="30000" page="10" val="0"/>
</file>

<file path=xl/ctrlProps/ctrlProp10.xml><?xml version="1.0" encoding="utf-8"?>
<formControlPr xmlns="http://schemas.microsoft.com/office/spreadsheetml/2009/9/main" objectType="Spin" dx="15" fmlaLink="$G$8" max="30000" page="10" val="0"/>
</file>

<file path=xl/ctrlProps/ctrlProp11.xml><?xml version="1.0" encoding="utf-8"?>
<formControlPr xmlns="http://schemas.microsoft.com/office/spreadsheetml/2009/9/main" objectType="Spin" dx="15" fmlaLink="$G$9" max="30000" page="10" val="0"/>
</file>

<file path=xl/ctrlProps/ctrlProp12.xml><?xml version="1.0" encoding="utf-8"?>
<formControlPr xmlns="http://schemas.microsoft.com/office/spreadsheetml/2009/9/main" objectType="Spin" dx="15" fmlaLink="$G$10" max="30000" page="10" val="0"/>
</file>

<file path=xl/ctrlProps/ctrlProp13.xml><?xml version="1.0" encoding="utf-8"?>
<formControlPr xmlns="http://schemas.microsoft.com/office/spreadsheetml/2009/9/main" objectType="Spin" dx="15" fmlaLink="$G$11" max="30000" page="10" val="0"/>
</file>

<file path=xl/ctrlProps/ctrlProp14.xml><?xml version="1.0" encoding="utf-8"?>
<formControlPr xmlns="http://schemas.microsoft.com/office/spreadsheetml/2009/9/main" objectType="Spin" dx="15" fmlaLink="$G$12" max="30000" page="10" val="0"/>
</file>

<file path=xl/ctrlProps/ctrlProp15.xml><?xml version="1.0" encoding="utf-8"?>
<formControlPr xmlns="http://schemas.microsoft.com/office/spreadsheetml/2009/9/main" objectType="Spin" dx="15" fmlaLink="$G$13" max="30000" page="10" val="0"/>
</file>

<file path=xl/ctrlProps/ctrlProp16.xml><?xml version="1.0" encoding="utf-8"?>
<formControlPr xmlns="http://schemas.microsoft.com/office/spreadsheetml/2009/9/main" objectType="Spin" dx="15" fmlaLink="$G$14" max="30000" page="10" val="0"/>
</file>

<file path=xl/ctrlProps/ctrlProp17.xml><?xml version="1.0" encoding="utf-8"?>
<formControlPr xmlns="http://schemas.microsoft.com/office/spreadsheetml/2009/9/main" objectType="Spin" dx="15" fmlaLink="$G$15" max="30000" page="10" val="0"/>
</file>

<file path=xl/ctrlProps/ctrlProp18.xml><?xml version="1.0" encoding="utf-8"?>
<formControlPr xmlns="http://schemas.microsoft.com/office/spreadsheetml/2009/9/main" objectType="Spin" dx="15" fmlaLink="$G$16" max="30000" page="10" val="0"/>
</file>

<file path=xl/ctrlProps/ctrlProp19.xml><?xml version="1.0" encoding="utf-8"?>
<formControlPr xmlns="http://schemas.microsoft.com/office/spreadsheetml/2009/9/main" objectType="Spin" dx="15" fmlaLink="$G$17" max="30000" page="10" val="0"/>
</file>

<file path=xl/ctrlProps/ctrlProp20.xml><?xml version="1.0" encoding="utf-8"?>
<formControlPr xmlns="http://schemas.microsoft.com/office/spreadsheetml/2009/9/main" objectType="Spin" dx="15" fmlaLink="$I$8" max="30000" page="10" val="0"/>
</file>

<file path=xl/ctrlProps/ctrlProp21.xml><?xml version="1.0" encoding="utf-8"?>
<formControlPr xmlns="http://schemas.microsoft.com/office/spreadsheetml/2009/9/main" objectType="Spin" dx="15" fmlaLink="$I$9" max="30000" page="10" val="0"/>
</file>

<file path=xl/ctrlProps/ctrlProp22.xml><?xml version="1.0" encoding="utf-8"?>
<formControlPr xmlns="http://schemas.microsoft.com/office/spreadsheetml/2009/9/main" objectType="Spin" dx="15" fmlaLink="$I$10" max="30000" page="10" val="0"/>
</file>

<file path=xl/ctrlProps/ctrlProp23.xml><?xml version="1.0" encoding="utf-8"?>
<formControlPr xmlns="http://schemas.microsoft.com/office/spreadsheetml/2009/9/main" objectType="Spin" dx="15" fmlaLink="$I$11" max="30000" page="10" val="0"/>
</file>

<file path=xl/ctrlProps/ctrlProp24.xml><?xml version="1.0" encoding="utf-8"?>
<formControlPr xmlns="http://schemas.microsoft.com/office/spreadsheetml/2009/9/main" objectType="Spin" dx="15" fmlaLink="$I$12" max="30000" page="10" val="0"/>
</file>

<file path=xl/ctrlProps/ctrlProp25.xml><?xml version="1.0" encoding="utf-8"?>
<formControlPr xmlns="http://schemas.microsoft.com/office/spreadsheetml/2009/9/main" objectType="Spin" dx="15" fmlaLink="$I$13" max="30000" page="10" val="0"/>
</file>

<file path=xl/ctrlProps/ctrlProp26.xml><?xml version="1.0" encoding="utf-8"?>
<formControlPr xmlns="http://schemas.microsoft.com/office/spreadsheetml/2009/9/main" objectType="Spin" dx="15" fmlaLink="$I$14" max="30000" page="10" val="0"/>
</file>

<file path=xl/ctrlProps/ctrlProp27.xml><?xml version="1.0" encoding="utf-8"?>
<formControlPr xmlns="http://schemas.microsoft.com/office/spreadsheetml/2009/9/main" objectType="Spin" dx="15" fmlaLink="$I$15" max="30000" page="10" val="0"/>
</file>

<file path=xl/ctrlProps/ctrlProp28.xml><?xml version="1.0" encoding="utf-8"?>
<formControlPr xmlns="http://schemas.microsoft.com/office/spreadsheetml/2009/9/main" objectType="Spin" dx="15" fmlaLink="$I$16" max="30000" page="10" val="0"/>
</file>

<file path=xl/ctrlProps/ctrlProp29.xml><?xml version="1.0" encoding="utf-8"?>
<formControlPr xmlns="http://schemas.microsoft.com/office/spreadsheetml/2009/9/main" objectType="Spin" dx="15" fmlaLink="$I$17" max="30000" page="10" val="0"/>
</file>

<file path=xl/ctrlProps/ctrlProp30.xml><?xml version="1.0" encoding="utf-8"?>
<formControlPr xmlns="http://schemas.microsoft.com/office/spreadsheetml/2009/9/main" objectType="Spin" dx="15" fmlaLink="$K$8" max="30000" page="10" val="0"/>
</file>

<file path=xl/ctrlProps/ctrlProp31.xml><?xml version="1.0" encoding="utf-8"?>
<formControlPr xmlns="http://schemas.microsoft.com/office/spreadsheetml/2009/9/main" objectType="Spin" dx="15" fmlaLink="$K$9" max="30000" page="10" val="0"/>
</file>

<file path=xl/ctrlProps/ctrlProp32.xml><?xml version="1.0" encoding="utf-8"?>
<formControlPr xmlns="http://schemas.microsoft.com/office/spreadsheetml/2009/9/main" objectType="Spin" dx="15" fmlaLink="$K$10" max="30000" page="10" val="0"/>
</file>

<file path=xl/ctrlProps/ctrlProp33.xml><?xml version="1.0" encoding="utf-8"?>
<formControlPr xmlns="http://schemas.microsoft.com/office/spreadsheetml/2009/9/main" objectType="Spin" dx="15" fmlaLink="$K$11" max="30000" page="10" val="0"/>
</file>

<file path=xl/ctrlProps/ctrlProp34.xml><?xml version="1.0" encoding="utf-8"?>
<formControlPr xmlns="http://schemas.microsoft.com/office/spreadsheetml/2009/9/main" objectType="Spin" dx="15" fmlaLink="$K$12" max="30000" page="10" val="0"/>
</file>

<file path=xl/ctrlProps/ctrlProp35.xml><?xml version="1.0" encoding="utf-8"?>
<formControlPr xmlns="http://schemas.microsoft.com/office/spreadsheetml/2009/9/main" objectType="Spin" dx="15" fmlaLink="$K$13" max="30000" page="10" val="0"/>
</file>

<file path=xl/ctrlProps/ctrlProp36.xml><?xml version="1.0" encoding="utf-8"?>
<formControlPr xmlns="http://schemas.microsoft.com/office/spreadsheetml/2009/9/main" objectType="Spin" dx="15" fmlaLink="$K$14" max="30000" page="10" val="0"/>
</file>

<file path=xl/ctrlProps/ctrlProp37.xml><?xml version="1.0" encoding="utf-8"?>
<formControlPr xmlns="http://schemas.microsoft.com/office/spreadsheetml/2009/9/main" objectType="Spin" dx="15" fmlaLink="$K$15" max="30000" page="10" val="0"/>
</file>

<file path=xl/ctrlProps/ctrlProp38.xml><?xml version="1.0" encoding="utf-8"?>
<formControlPr xmlns="http://schemas.microsoft.com/office/spreadsheetml/2009/9/main" objectType="Spin" dx="15" fmlaLink="$K$16" max="30000" page="10" val="0"/>
</file>

<file path=xl/ctrlProps/ctrlProp39.xml><?xml version="1.0" encoding="utf-8"?>
<formControlPr xmlns="http://schemas.microsoft.com/office/spreadsheetml/2009/9/main" objectType="Spin" dx="15" fmlaLink="$K$17" max="30000" page="10" val="0"/>
</file>

<file path=xl/ctrlProps/ctrlProp40.xml><?xml version="1.0" encoding="utf-8"?>
<formControlPr xmlns="http://schemas.microsoft.com/office/spreadsheetml/2009/9/main" objectType="Spin" dx="15" fmlaLink="$M$8" max="30000" page="10" val="0"/>
</file>

<file path=xl/ctrlProps/ctrlProp41.xml><?xml version="1.0" encoding="utf-8"?>
<formControlPr xmlns="http://schemas.microsoft.com/office/spreadsheetml/2009/9/main" objectType="Spin" dx="15" fmlaLink="$M$9" max="30000" page="10" val="0"/>
</file>

<file path=xl/ctrlProps/ctrlProp42.xml><?xml version="1.0" encoding="utf-8"?>
<formControlPr xmlns="http://schemas.microsoft.com/office/spreadsheetml/2009/9/main" objectType="Spin" dx="15" fmlaLink="$M$10" max="30000" page="10" val="0"/>
</file>

<file path=xl/ctrlProps/ctrlProp43.xml><?xml version="1.0" encoding="utf-8"?>
<formControlPr xmlns="http://schemas.microsoft.com/office/spreadsheetml/2009/9/main" objectType="Spin" dx="15" fmlaLink="$M$11" max="30000" page="10" val="0"/>
</file>

<file path=xl/ctrlProps/ctrlProp44.xml><?xml version="1.0" encoding="utf-8"?>
<formControlPr xmlns="http://schemas.microsoft.com/office/spreadsheetml/2009/9/main" objectType="Spin" dx="15" fmlaLink="$M$12" max="30000" page="10" val="0"/>
</file>

<file path=xl/ctrlProps/ctrlProp45.xml><?xml version="1.0" encoding="utf-8"?>
<formControlPr xmlns="http://schemas.microsoft.com/office/spreadsheetml/2009/9/main" objectType="Spin" dx="15" fmlaLink="$M$13" max="30000" page="10" val="0"/>
</file>

<file path=xl/ctrlProps/ctrlProp46.xml><?xml version="1.0" encoding="utf-8"?>
<formControlPr xmlns="http://schemas.microsoft.com/office/spreadsheetml/2009/9/main" objectType="Spin" dx="15" fmlaLink="$M$14" max="30000" page="10" val="0"/>
</file>

<file path=xl/ctrlProps/ctrlProp47.xml><?xml version="1.0" encoding="utf-8"?>
<formControlPr xmlns="http://schemas.microsoft.com/office/spreadsheetml/2009/9/main" objectType="Spin" dx="15" fmlaLink="$M$15" max="30000" page="10" val="0"/>
</file>

<file path=xl/ctrlProps/ctrlProp48.xml><?xml version="1.0" encoding="utf-8"?>
<formControlPr xmlns="http://schemas.microsoft.com/office/spreadsheetml/2009/9/main" objectType="Spin" dx="15" fmlaLink="$M$16" max="30000" page="10" val="0"/>
</file>

<file path=xl/ctrlProps/ctrlProp49.xml><?xml version="1.0" encoding="utf-8"?>
<formControlPr xmlns="http://schemas.microsoft.com/office/spreadsheetml/2009/9/main" objectType="Spin" dx="15" fmlaLink="$M$17" max="30000" page="10" val="0"/>
</file>

<file path=xl/ctrlProps/ctrlProp50.xml><?xml version="1.0" encoding="utf-8"?>
<formControlPr xmlns="http://schemas.microsoft.com/office/spreadsheetml/2009/9/main" objectType="Spin" dx="15" fmlaLink="$O$8" max="30000" page="10" val="0"/>
</file>

<file path=xl/ctrlProps/ctrlProp51.xml><?xml version="1.0" encoding="utf-8"?>
<formControlPr xmlns="http://schemas.microsoft.com/office/spreadsheetml/2009/9/main" objectType="Spin" dx="15" fmlaLink="$O$9" max="30000" page="10" val="0"/>
</file>

<file path=xl/ctrlProps/ctrlProp52.xml><?xml version="1.0" encoding="utf-8"?>
<formControlPr xmlns="http://schemas.microsoft.com/office/spreadsheetml/2009/9/main" objectType="Spin" dx="15" fmlaLink="$O$10" max="30000" page="10" val="0"/>
</file>

<file path=xl/ctrlProps/ctrlProp53.xml><?xml version="1.0" encoding="utf-8"?>
<formControlPr xmlns="http://schemas.microsoft.com/office/spreadsheetml/2009/9/main" objectType="Spin" dx="15" fmlaLink="$O$11" max="30000" page="10" val="0"/>
</file>

<file path=xl/ctrlProps/ctrlProp54.xml><?xml version="1.0" encoding="utf-8"?>
<formControlPr xmlns="http://schemas.microsoft.com/office/spreadsheetml/2009/9/main" objectType="Spin" dx="15" fmlaLink="$O$12" max="30000" page="10" val="0"/>
</file>

<file path=xl/ctrlProps/ctrlProp55.xml><?xml version="1.0" encoding="utf-8"?>
<formControlPr xmlns="http://schemas.microsoft.com/office/spreadsheetml/2009/9/main" objectType="Spin" dx="15" fmlaLink="$O$13" max="30000" page="10" val="0"/>
</file>

<file path=xl/ctrlProps/ctrlProp56.xml><?xml version="1.0" encoding="utf-8"?>
<formControlPr xmlns="http://schemas.microsoft.com/office/spreadsheetml/2009/9/main" objectType="Spin" dx="15" fmlaLink="$O$14" max="30000" page="10" val="0"/>
</file>

<file path=xl/ctrlProps/ctrlProp57.xml><?xml version="1.0" encoding="utf-8"?>
<formControlPr xmlns="http://schemas.microsoft.com/office/spreadsheetml/2009/9/main" objectType="Spin" dx="15" fmlaLink="$O$15" max="30000" page="10" val="0"/>
</file>

<file path=xl/ctrlProps/ctrlProp58.xml><?xml version="1.0" encoding="utf-8"?>
<formControlPr xmlns="http://schemas.microsoft.com/office/spreadsheetml/2009/9/main" objectType="Spin" dx="15" fmlaLink="$O$16" max="30000" page="10" val="0"/>
</file>

<file path=xl/ctrlProps/ctrlProp59.xml><?xml version="1.0" encoding="utf-8"?>
<formControlPr xmlns="http://schemas.microsoft.com/office/spreadsheetml/2009/9/main" objectType="Spin" dx="15" fmlaLink="$O$17" max="30000" page="10" val="0"/>
</file>

<file path=xl/ctrlProps/ctrlProp60.xml><?xml version="1.0" encoding="utf-8"?>
<formControlPr xmlns="http://schemas.microsoft.com/office/spreadsheetml/2009/9/main" objectType="Spin" dx="15" fmlaLink="$R$8" max="30000" page="10" val="0"/>
</file>

<file path=xl/ctrlProps/ctrlProp61.xml><?xml version="1.0" encoding="utf-8"?>
<formControlPr xmlns="http://schemas.microsoft.com/office/spreadsheetml/2009/9/main" objectType="Spin" dx="15" fmlaLink="$R$9" max="30000" page="10" val="0"/>
</file>

<file path=xl/ctrlProps/ctrlProp62.xml><?xml version="1.0" encoding="utf-8"?>
<formControlPr xmlns="http://schemas.microsoft.com/office/spreadsheetml/2009/9/main" objectType="Spin" dx="15" fmlaLink="$R$10" max="30000" page="10" val="0"/>
</file>

<file path=xl/ctrlProps/ctrlProp63.xml><?xml version="1.0" encoding="utf-8"?>
<formControlPr xmlns="http://schemas.microsoft.com/office/spreadsheetml/2009/9/main" objectType="Spin" dx="15" fmlaLink="$R$11" max="30000" page="10" val="0"/>
</file>

<file path=xl/ctrlProps/ctrlProp64.xml><?xml version="1.0" encoding="utf-8"?>
<formControlPr xmlns="http://schemas.microsoft.com/office/spreadsheetml/2009/9/main" objectType="Spin" dx="15" fmlaLink="$R$12" max="30000" page="10" val="0"/>
</file>

<file path=xl/ctrlProps/ctrlProp65.xml><?xml version="1.0" encoding="utf-8"?>
<formControlPr xmlns="http://schemas.microsoft.com/office/spreadsheetml/2009/9/main" objectType="Spin" dx="15" fmlaLink="$R$13" max="30000" page="10" val="0"/>
</file>

<file path=xl/ctrlProps/ctrlProp66.xml><?xml version="1.0" encoding="utf-8"?>
<formControlPr xmlns="http://schemas.microsoft.com/office/spreadsheetml/2009/9/main" objectType="Spin" dx="15" fmlaLink="$R$14" max="30000" page="10" val="0"/>
</file>

<file path=xl/ctrlProps/ctrlProp67.xml><?xml version="1.0" encoding="utf-8"?>
<formControlPr xmlns="http://schemas.microsoft.com/office/spreadsheetml/2009/9/main" objectType="Spin" dx="15" fmlaLink="$R$15" max="30000" page="10" val="0"/>
</file>

<file path=xl/ctrlProps/ctrlProp68.xml><?xml version="1.0" encoding="utf-8"?>
<formControlPr xmlns="http://schemas.microsoft.com/office/spreadsheetml/2009/9/main" objectType="Spin" dx="15" fmlaLink="$R$16" max="30000" page="10" val="0"/>
</file>

<file path=xl/ctrlProps/ctrlProp69.xml><?xml version="1.0" encoding="utf-8"?>
<formControlPr xmlns="http://schemas.microsoft.com/office/spreadsheetml/2009/9/main" objectType="Spin" dx="15" fmlaLink="$R$17" max="30000" page="10" val="0"/>
</file>

<file path=xl/ctrlProps/ctrlProp70.xml><?xml version="1.0" encoding="utf-8"?>
<formControlPr xmlns="http://schemas.microsoft.com/office/spreadsheetml/2009/9/main" objectType="Spin" dx="15" fmlaLink="$T$8" max="30000" page="10" val="0"/>
</file>

<file path=xl/ctrlProps/ctrlProp71.xml><?xml version="1.0" encoding="utf-8"?>
<formControlPr xmlns="http://schemas.microsoft.com/office/spreadsheetml/2009/9/main" objectType="Spin" dx="15" fmlaLink="$T$9" max="30000" page="10" val="0"/>
</file>

<file path=xl/ctrlProps/ctrlProp72.xml><?xml version="1.0" encoding="utf-8"?>
<formControlPr xmlns="http://schemas.microsoft.com/office/spreadsheetml/2009/9/main" objectType="Spin" dx="15" fmlaLink="$T$10" max="30000" page="10" val="0"/>
</file>

<file path=xl/ctrlProps/ctrlProp73.xml><?xml version="1.0" encoding="utf-8"?>
<formControlPr xmlns="http://schemas.microsoft.com/office/spreadsheetml/2009/9/main" objectType="Spin" dx="15" fmlaLink="$T$11" max="30000" page="10" val="0"/>
</file>

<file path=xl/ctrlProps/ctrlProp74.xml><?xml version="1.0" encoding="utf-8"?>
<formControlPr xmlns="http://schemas.microsoft.com/office/spreadsheetml/2009/9/main" objectType="Spin" dx="15" fmlaLink="$T$12" max="30000" page="10" val="0"/>
</file>

<file path=xl/ctrlProps/ctrlProp75.xml><?xml version="1.0" encoding="utf-8"?>
<formControlPr xmlns="http://schemas.microsoft.com/office/spreadsheetml/2009/9/main" objectType="Spin" dx="15" fmlaLink="$T$13" max="30000" page="10" val="0"/>
</file>

<file path=xl/ctrlProps/ctrlProp76.xml><?xml version="1.0" encoding="utf-8"?>
<formControlPr xmlns="http://schemas.microsoft.com/office/spreadsheetml/2009/9/main" objectType="Spin" dx="15" fmlaLink="$T$14" max="30000" page="10" val="0"/>
</file>

<file path=xl/ctrlProps/ctrlProp77.xml><?xml version="1.0" encoding="utf-8"?>
<formControlPr xmlns="http://schemas.microsoft.com/office/spreadsheetml/2009/9/main" objectType="Spin" dx="15" fmlaLink="$T$15" max="30000" page="10" val="0"/>
</file>

<file path=xl/ctrlProps/ctrlProp78.xml><?xml version="1.0" encoding="utf-8"?>
<formControlPr xmlns="http://schemas.microsoft.com/office/spreadsheetml/2009/9/main" objectType="Spin" dx="15" fmlaLink="$T$16" max="30000" page="10" val="0"/>
</file>

<file path=xl/ctrlProps/ctrlProp79.xml><?xml version="1.0" encoding="utf-8"?>
<formControlPr xmlns="http://schemas.microsoft.com/office/spreadsheetml/2009/9/main" objectType="Spin" dx="15" fmlaLink="$T$17" max="30000" page="10" val="0"/>
</file>

<file path=xl/ctrlProps/ctrlProp80.xml><?xml version="1.0" encoding="utf-8"?>
<formControlPr xmlns="http://schemas.microsoft.com/office/spreadsheetml/2009/9/main" objectType="Spin" dx="15" fmlaLink="$E$8" max="30000" page="10" val="0"/>
</file>

<file path=xl/ctrlProps/ctrlProp81.xml><?xml version="1.0" encoding="utf-8"?>
<formControlPr xmlns="http://schemas.microsoft.com/office/spreadsheetml/2009/9/main" objectType="Button"/>
</file>

<file path=xl/drawings/_rels/drawing2.xml.rels><?xml version="1.0" encoding="UTF-8" standalone="yes"?>
<Relationships xmlns="http://schemas.openxmlformats.org/package/2006/relationships"><Relationship Id="rId1" Type="http://schemas.microsoft.com/office/2014/relationships/chartEx" Target="../charts/chartEx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0</xdr:colOff>
          <xdr:row>8</xdr:row>
          <xdr:rowOff>12700</xdr:rowOff>
        </xdr:from>
        <xdr:to>
          <xdr:col>6</xdr:col>
          <xdr:colOff>0</xdr:colOff>
          <xdr:row>9</xdr:row>
          <xdr:rowOff>0</xdr:rowOff>
        </xdr:to>
        <xdr:sp macro="" textlink="">
          <xdr:nvSpPr>
            <xdr:cNvPr id="2053" name="Spinner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9</xdr:row>
          <xdr:rowOff>12700</xdr:rowOff>
        </xdr:from>
        <xdr:to>
          <xdr:col>6</xdr:col>
          <xdr:colOff>0</xdr:colOff>
          <xdr:row>10</xdr:row>
          <xdr:rowOff>0</xdr:rowOff>
        </xdr:to>
        <xdr:sp macro="" textlink="">
          <xdr:nvSpPr>
            <xdr:cNvPr id="2054" name="Spinner 6"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10</xdr:row>
          <xdr:rowOff>12700</xdr:rowOff>
        </xdr:from>
        <xdr:to>
          <xdr:col>6</xdr:col>
          <xdr:colOff>0</xdr:colOff>
          <xdr:row>11</xdr:row>
          <xdr:rowOff>0</xdr:rowOff>
        </xdr:to>
        <xdr:sp macro="" textlink="">
          <xdr:nvSpPr>
            <xdr:cNvPr id="2055" name="Spinner 7"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11</xdr:row>
          <xdr:rowOff>12700</xdr:rowOff>
        </xdr:from>
        <xdr:to>
          <xdr:col>6</xdr:col>
          <xdr:colOff>0</xdr:colOff>
          <xdr:row>12</xdr:row>
          <xdr:rowOff>0</xdr:rowOff>
        </xdr:to>
        <xdr:sp macro="" textlink="">
          <xdr:nvSpPr>
            <xdr:cNvPr id="2056" name="Spinner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12</xdr:row>
          <xdr:rowOff>12700</xdr:rowOff>
        </xdr:from>
        <xdr:to>
          <xdr:col>6</xdr:col>
          <xdr:colOff>0</xdr:colOff>
          <xdr:row>13</xdr:row>
          <xdr:rowOff>0</xdr:rowOff>
        </xdr:to>
        <xdr:sp macro="" textlink="">
          <xdr:nvSpPr>
            <xdr:cNvPr id="2057" name="Spinner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13</xdr:row>
          <xdr:rowOff>12700</xdr:rowOff>
        </xdr:from>
        <xdr:to>
          <xdr:col>6</xdr:col>
          <xdr:colOff>0</xdr:colOff>
          <xdr:row>14</xdr:row>
          <xdr:rowOff>0</xdr:rowOff>
        </xdr:to>
        <xdr:sp macro="" textlink="">
          <xdr:nvSpPr>
            <xdr:cNvPr id="2058" name="Spinner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14</xdr:row>
          <xdr:rowOff>12700</xdr:rowOff>
        </xdr:from>
        <xdr:to>
          <xdr:col>6</xdr:col>
          <xdr:colOff>0</xdr:colOff>
          <xdr:row>15</xdr:row>
          <xdr:rowOff>0</xdr:rowOff>
        </xdr:to>
        <xdr:sp macro="" textlink="">
          <xdr:nvSpPr>
            <xdr:cNvPr id="2059" name="Spinner 1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15</xdr:row>
          <xdr:rowOff>12700</xdr:rowOff>
        </xdr:from>
        <xdr:to>
          <xdr:col>6</xdr:col>
          <xdr:colOff>0</xdr:colOff>
          <xdr:row>16</xdr:row>
          <xdr:rowOff>0</xdr:rowOff>
        </xdr:to>
        <xdr:sp macro="" textlink="">
          <xdr:nvSpPr>
            <xdr:cNvPr id="2060" name="Spinner 12"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16</xdr:row>
          <xdr:rowOff>12700</xdr:rowOff>
        </xdr:from>
        <xdr:to>
          <xdr:col>6</xdr:col>
          <xdr:colOff>0</xdr:colOff>
          <xdr:row>17</xdr:row>
          <xdr:rowOff>0</xdr:rowOff>
        </xdr:to>
        <xdr:sp macro="" textlink="">
          <xdr:nvSpPr>
            <xdr:cNvPr id="2061" name="Spinner 13"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7</xdr:row>
          <xdr:rowOff>12700</xdr:rowOff>
        </xdr:from>
        <xdr:to>
          <xdr:col>7</xdr:col>
          <xdr:colOff>508000</xdr:colOff>
          <xdr:row>8</xdr:row>
          <xdr:rowOff>0</xdr:rowOff>
        </xdr:to>
        <xdr:sp macro="" textlink="">
          <xdr:nvSpPr>
            <xdr:cNvPr id="2062" name="Spinner 14"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8</xdr:row>
          <xdr:rowOff>12700</xdr:rowOff>
        </xdr:from>
        <xdr:to>
          <xdr:col>7</xdr:col>
          <xdr:colOff>508000</xdr:colOff>
          <xdr:row>9</xdr:row>
          <xdr:rowOff>0</xdr:rowOff>
        </xdr:to>
        <xdr:sp macro="" textlink="">
          <xdr:nvSpPr>
            <xdr:cNvPr id="2064" name="Spinner 16"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9</xdr:row>
          <xdr:rowOff>12700</xdr:rowOff>
        </xdr:from>
        <xdr:to>
          <xdr:col>7</xdr:col>
          <xdr:colOff>508000</xdr:colOff>
          <xdr:row>10</xdr:row>
          <xdr:rowOff>0</xdr:rowOff>
        </xdr:to>
        <xdr:sp macro="" textlink="">
          <xdr:nvSpPr>
            <xdr:cNvPr id="2066" name="Spinner 18"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10</xdr:row>
          <xdr:rowOff>12700</xdr:rowOff>
        </xdr:from>
        <xdr:to>
          <xdr:col>7</xdr:col>
          <xdr:colOff>508000</xdr:colOff>
          <xdr:row>11</xdr:row>
          <xdr:rowOff>0</xdr:rowOff>
        </xdr:to>
        <xdr:sp macro="" textlink="">
          <xdr:nvSpPr>
            <xdr:cNvPr id="2067" name="Spinner 19"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11</xdr:row>
          <xdr:rowOff>12700</xdr:rowOff>
        </xdr:from>
        <xdr:to>
          <xdr:col>7</xdr:col>
          <xdr:colOff>508000</xdr:colOff>
          <xdr:row>12</xdr:row>
          <xdr:rowOff>0</xdr:rowOff>
        </xdr:to>
        <xdr:sp macro="" textlink="">
          <xdr:nvSpPr>
            <xdr:cNvPr id="2068" name="Spinner 20"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12</xdr:row>
          <xdr:rowOff>12700</xdr:rowOff>
        </xdr:from>
        <xdr:to>
          <xdr:col>7</xdr:col>
          <xdr:colOff>508000</xdr:colOff>
          <xdr:row>13</xdr:row>
          <xdr:rowOff>0</xdr:rowOff>
        </xdr:to>
        <xdr:sp macro="" textlink="">
          <xdr:nvSpPr>
            <xdr:cNvPr id="2069" name="Spinner 21"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13</xdr:row>
          <xdr:rowOff>12700</xdr:rowOff>
        </xdr:from>
        <xdr:to>
          <xdr:col>7</xdr:col>
          <xdr:colOff>508000</xdr:colOff>
          <xdr:row>14</xdr:row>
          <xdr:rowOff>0</xdr:rowOff>
        </xdr:to>
        <xdr:sp macro="" textlink="">
          <xdr:nvSpPr>
            <xdr:cNvPr id="2070" name="Spinner 22"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14</xdr:row>
          <xdr:rowOff>12700</xdr:rowOff>
        </xdr:from>
        <xdr:to>
          <xdr:col>7</xdr:col>
          <xdr:colOff>508000</xdr:colOff>
          <xdr:row>15</xdr:row>
          <xdr:rowOff>0</xdr:rowOff>
        </xdr:to>
        <xdr:sp macro="" textlink="">
          <xdr:nvSpPr>
            <xdr:cNvPr id="2071" name="Spinner 23"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15</xdr:row>
          <xdr:rowOff>12700</xdr:rowOff>
        </xdr:from>
        <xdr:to>
          <xdr:col>7</xdr:col>
          <xdr:colOff>508000</xdr:colOff>
          <xdr:row>16</xdr:row>
          <xdr:rowOff>0</xdr:rowOff>
        </xdr:to>
        <xdr:sp macro="" textlink="">
          <xdr:nvSpPr>
            <xdr:cNvPr id="2072" name="Spinner 24"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16</xdr:row>
          <xdr:rowOff>12700</xdr:rowOff>
        </xdr:from>
        <xdr:to>
          <xdr:col>7</xdr:col>
          <xdr:colOff>508000</xdr:colOff>
          <xdr:row>17</xdr:row>
          <xdr:rowOff>0</xdr:rowOff>
        </xdr:to>
        <xdr:sp macro="" textlink="">
          <xdr:nvSpPr>
            <xdr:cNvPr id="2073" name="Spinner 25"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7</xdr:row>
          <xdr:rowOff>12700</xdr:rowOff>
        </xdr:from>
        <xdr:to>
          <xdr:col>9</xdr:col>
          <xdr:colOff>508000</xdr:colOff>
          <xdr:row>8</xdr:row>
          <xdr:rowOff>0</xdr:rowOff>
        </xdr:to>
        <xdr:sp macro="" textlink="">
          <xdr:nvSpPr>
            <xdr:cNvPr id="2074" name="Spinner 26"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8</xdr:row>
          <xdr:rowOff>12700</xdr:rowOff>
        </xdr:from>
        <xdr:to>
          <xdr:col>9</xdr:col>
          <xdr:colOff>508000</xdr:colOff>
          <xdr:row>9</xdr:row>
          <xdr:rowOff>0</xdr:rowOff>
        </xdr:to>
        <xdr:sp macro="" textlink="">
          <xdr:nvSpPr>
            <xdr:cNvPr id="2075" name="Spinner 27" hidden="1">
              <a:extLst>
                <a:ext uri="{63B3BB69-23CF-44E3-9099-C40C66FF867C}">
                  <a14:compatExt spid="_x0000_s2075"/>
                </a:ext>
                <a:ext uri="{FF2B5EF4-FFF2-40B4-BE49-F238E27FC236}">
                  <a16:creationId xmlns:a16="http://schemas.microsoft.com/office/drawing/2014/main" id="{00000000-0008-0000-0000-00001B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9</xdr:row>
          <xdr:rowOff>12700</xdr:rowOff>
        </xdr:from>
        <xdr:to>
          <xdr:col>9</xdr:col>
          <xdr:colOff>508000</xdr:colOff>
          <xdr:row>10</xdr:row>
          <xdr:rowOff>0</xdr:rowOff>
        </xdr:to>
        <xdr:sp macro="" textlink="">
          <xdr:nvSpPr>
            <xdr:cNvPr id="2076" name="Spinner 28" hidden="1">
              <a:extLst>
                <a:ext uri="{63B3BB69-23CF-44E3-9099-C40C66FF867C}">
                  <a14:compatExt spid="_x0000_s2076"/>
                </a:ext>
                <a:ext uri="{FF2B5EF4-FFF2-40B4-BE49-F238E27FC236}">
                  <a16:creationId xmlns:a16="http://schemas.microsoft.com/office/drawing/2014/main" id="{00000000-0008-0000-0000-00001C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10</xdr:row>
          <xdr:rowOff>12700</xdr:rowOff>
        </xdr:from>
        <xdr:to>
          <xdr:col>9</xdr:col>
          <xdr:colOff>508000</xdr:colOff>
          <xdr:row>11</xdr:row>
          <xdr:rowOff>0</xdr:rowOff>
        </xdr:to>
        <xdr:sp macro="" textlink="">
          <xdr:nvSpPr>
            <xdr:cNvPr id="2077" name="Spinner 29" hidden="1">
              <a:extLst>
                <a:ext uri="{63B3BB69-23CF-44E3-9099-C40C66FF867C}">
                  <a14:compatExt spid="_x0000_s2077"/>
                </a:ext>
                <a:ext uri="{FF2B5EF4-FFF2-40B4-BE49-F238E27FC236}">
                  <a16:creationId xmlns:a16="http://schemas.microsoft.com/office/drawing/2014/main" id="{00000000-0008-0000-0000-00001D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11</xdr:row>
          <xdr:rowOff>12700</xdr:rowOff>
        </xdr:from>
        <xdr:to>
          <xdr:col>9</xdr:col>
          <xdr:colOff>508000</xdr:colOff>
          <xdr:row>12</xdr:row>
          <xdr:rowOff>0</xdr:rowOff>
        </xdr:to>
        <xdr:sp macro="" textlink="">
          <xdr:nvSpPr>
            <xdr:cNvPr id="2078" name="Spinner 30" hidden="1">
              <a:extLst>
                <a:ext uri="{63B3BB69-23CF-44E3-9099-C40C66FF867C}">
                  <a14:compatExt spid="_x0000_s2078"/>
                </a:ext>
                <a:ext uri="{FF2B5EF4-FFF2-40B4-BE49-F238E27FC236}">
                  <a16:creationId xmlns:a16="http://schemas.microsoft.com/office/drawing/2014/main" id="{00000000-0008-0000-0000-00001E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12</xdr:row>
          <xdr:rowOff>12700</xdr:rowOff>
        </xdr:from>
        <xdr:to>
          <xdr:col>9</xdr:col>
          <xdr:colOff>508000</xdr:colOff>
          <xdr:row>13</xdr:row>
          <xdr:rowOff>0</xdr:rowOff>
        </xdr:to>
        <xdr:sp macro="" textlink="">
          <xdr:nvSpPr>
            <xdr:cNvPr id="2079" name="Spinner 31" hidden="1">
              <a:extLst>
                <a:ext uri="{63B3BB69-23CF-44E3-9099-C40C66FF867C}">
                  <a14:compatExt spid="_x0000_s2079"/>
                </a:ext>
                <a:ext uri="{FF2B5EF4-FFF2-40B4-BE49-F238E27FC236}">
                  <a16:creationId xmlns:a16="http://schemas.microsoft.com/office/drawing/2014/main" id="{00000000-0008-0000-0000-00001F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13</xdr:row>
          <xdr:rowOff>12700</xdr:rowOff>
        </xdr:from>
        <xdr:to>
          <xdr:col>9</xdr:col>
          <xdr:colOff>508000</xdr:colOff>
          <xdr:row>14</xdr:row>
          <xdr:rowOff>0</xdr:rowOff>
        </xdr:to>
        <xdr:sp macro="" textlink="">
          <xdr:nvSpPr>
            <xdr:cNvPr id="2080" name="Spinner 32" hidden="1">
              <a:extLst>
                <a:ext uri="{63B3BB69-23CF-44E3-9099-C40C66FF867C}">
                  <a14:compatExt spid="_x0000_s2080"/>
                </a:ext>
                <a:ext uri="{FF2B5EF4-FFF2-40B4-BE49-F238E27FC236}">
                  <a16:creationId xmlns:a16="http://schemas.microsoft.com/office/drawing/2014/main" id="{00000000-0008-0000-0000-000020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14</xdr:row>
          <xdr:rowOff>12700</xdr:rowOff>
        </xdr:from>
        <xdr:to>
          <xdr:col>9</xdr:col>
          <xdr:colOff>508000</xdr:colOff>
          <xdr:row>15</xdr:row>
          <xdr:rowOff>0</xdr:rowOff>
        </xdr:to>
        <xdr:sp macro="" textlink="">
          <xdr:nvSpPr>
            <xdr:cNvPr id="2081" name="Spinner 33" hidden="1">
              <a:extLst>
                <a:ext uri="{63B3BB69-23CF-44E3-9099-C40C66FF867C}">
                  <a14:compatExt spid="_x0000_s2081"/>
                </a:ext>
                <a:ext uri="{FF2B5EF4-FFF2-40B4-BE49-F238E27FC236}">
                  <a16:creationId xmlns:a16="http://schemas.microsoft.com/office/drawing/2014/main" id="{00000000-0008-0000-0000-000021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15</xdr:row>
          <xdr:rowOff>12700</xdr:rowOff>
        </xdr:from>
        <xdr:to>
          <xdr:col>9</xdr:col>
          <xdr:colOff>508000</xdr:colOff>
          <xdr:row>16</xdr:row>
          <xdr:rowOff>0</xdr:rowOff>
        </xdr:to>
        <xdr:sp macro="" textlink="">
          <xdr:nvSpPr>
            <xdr:cNvPr id="2082" name="Spinner 34" hidden="1">
              <a:extLst>
                <a:ext uri="{63B3BB69-23CF-44E3-9099-C40C66FF867C}">
                  <a14:compatExt spid="_x0000_s2082"/>
                </a:ext>
                <a:ext uri="{FF2B5EF4-FFF2-40B4-BE49-F238E27FC236}">
                  <a16:creationId xmlns:a16="http://schemas.microsoft.com/office/drawing/2014/main" id="{00000000-0008-0000-0000-000022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16</xdr:row>
          <xdr:rowOff>12700</xdr:rowOff>
        </xdr:from>
        <xdr:to>
          <xdr:col>9</xdr:col>
          <xdr:colOff>508000</xdr:colOff>
          <xdr:row>17</xdr:row>
          <xdr:rowOff>0</xdr:rowOff>
        </xdr:to>
        <xdr:sp macro="" textlink="">
          <xdr:nvSpPr>
            <xdr:cNvPr id="2083" name="Spinner 35" hidden="1">
              <a:extLst>
                <a:ext uri="{63B3BB69-23CF-44E3-9099-C40C66FF867C}">
                  <a14:compatExt spid="_x0000_s2083"/>
                </a:ext>
                <a:ext uri="{FF2B5EF4-FFF2-40B4-BE49-F238E27FC236}">
                  <a16:creationId xmlns:a16="http://schemas.microsoft.com/office/drawing/2014/main" id="{00000000-0008-0000-0000-000023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7</xdr:row>
          <xdr:rowOff>12700</xdr:rowOff>
        </xdr:from>
        <xdr:to>
          <xdr:col>11</xdr:col>
          <xdr:colOff>508000</xdr:colOff>
          <xdr:row>8</xdr:row>
          <xdr:rowOff>0</xdr:rowOff>
        </xdr:to>
        <xdr:sp macro="" textlink="">
          <xdr:nvSpPr>
            <xdr:cNvPr id="2084" name="Spinner 36" hidden="1">
              <a:extLst>
                <a:ext uri="{63B3BB69-23CF-44E3-9099-C40C66FF867C}">
                  <a14:compatExt spid="_x0000_s2084"/>
                </a:ext>
                <a:ext uri="{FF2B5EF4-FFF2-40B4-BE49-F238E27FC236}">
                  <a16:creationId xmlns:a16="http://schemas.microsoft.com/office/drawing/2014/main" id="{00000000-0008-0000-0000-000024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8</xdr:row>
          <xdr:rowOff>12700</xdr:rowOff>
        </xdr:from>
        <xdr:to>
          <xdr:col>11</xdr:col>
          <xdr:colOff>508000</xdr:colOff>
          <xdr:row>9</xdr:row>
          <xdr:rowOff>0</xdr:rowOff>
        </xdr:to>
        <xdr:sp macro="" textlink="">
          <xdr:nvSpPr>
            <xdr:cNvPr id="2085" name="Spinner 37" hidden="1">
              <a:extLst>
                <a:ext uri="{63B3BB69-23CF-44E3-9099-C40C66FF867C}">
                  <a14:compatExt spid="_x0000_s2085"/>
                </a:ext>
                <a:ext uri="{FF2B5EF4-FFF2-40B4-BE49-F238E27FC236}">
                  <a16:creationId xmlns:a16="http://schemas.microsoft.com/office/drawing/2014/main" id="{00000000-0008-0000-0000-00002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9</xdr:row>
          <xdr:rowOff>12700</xdr:rowOff>
        </xdr:from>
        <xdr:to>
          <xdr:col>11</xdr:col>
          <xdr:colOff>508000</xdr:colOff>
          <xdr:row>10</xdr:row>
          <xdr:rowOff>0</xdr:rowOff>
        </xdr:to>
        <xdr:sp macro="" textlink="">
          <xdr:nvSpPr>
            <xdr:cNvPr id="2086" name="Spinner 38" hidden="1">
              <a:extLst>
                <a:ext uri="{63B3BB69-23CF-44E3-9099-C40C66FF867C}">
                  <a14:compatExt spid="_x0000_s2086"/>
                </a:ext>
                <a:ext uri="{FF2B5EF4-FFF2-40B4-BE49-F238E27FC236}">
                  <a16:creationId xmlns:a16="http://schemas.microsoft.com/office/drawing/2014/main" id="{00000000-0008-0000-0000-00002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10</xdr:row>
          <xdr:rowOff>12700</xdr:rowOff>
        </xdr:from>
        <xdr:to>
          <xdr:col>11</xdr:col>
          <xdr:colOff>508000</xdr:colOff>
          <xdr:row>11</xdr:row>
          <xdr:rowOff>0</xdr:rowOff>
        </xdr:to>
        <xdr:sp macro="" textlink="">
          <xdr:nvSpPr>
            <xdr:cNvPr id="2087" name="Spinner 39" hidden="1">
              <a:extLst>
                <a:ext uri="{63B3BB69-23CF-44E3-9099-C40C66FF867C}">
                  <a14:compatExt spid="_x0000_s2087"/>
                </a:ext>
                <a:ext uri="{FF2B5EF4-FFF2-40B4-BE49-F238E27FC236}">
                  <a16:creationId xmlns:a16="http://schemas.microsoft.com/office/drawing/2014/main" id="{00000000-0008-0000-0000-000027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11</xdr:row>
          <xdr:rowOff>12700</xdr:rowOff>
        </xdr:from>
        <xdr:to>
          <xdr:col>11</xdr:col>
          <xdr:colOff>508000</xdr:colOff>
          <xdr:row>12</xdr:row>
          <xdr:rowOff>0</xdr:rowOff>
        </xdr:to>
        <xdr:sp macro="" textlink="">
          <xdr:nvSpPr>
            <xdr:cNvPr id="2088" name="Spinner 40" hidden="1">
              <a:extLst>
                <a:ext uri="{63B3BB69-23CF-44E3-9099-C40C66FF867C}">
                  <a14:compatExt spid="_x0000_s2088"/>
                </a:ext>
                <a:ext uri="{FF2B5EF4-FFF2-40B4-BE49-F238E27FC236}">
                  <a16:creationId xmlns:a16="http://schemas.microsoft.com/office/drawing/2014/main" id="{00000000-0008-0000-0000-000028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12</xdr:row>
          <xdr:rowOff>12700</xdr:rowOff>
        </xdr:from>
        <xdr:to>
          <xdr:col>11</xdr:col>
          <xdr:colOff>508000</xdr:colOff>
          <xdr:row>13</xdr:row>
          <xdr:rowOff>0</xdr:rowOff>
        </xdr:to>
        <xdr:sp macro="" textlink="">
          <xdr:nvSpPr>
            <xdr:cNvPr id="2089" name="Spinner 41" hidden="1">
              <a:extLst>
                <a:ext uri="{63B3BB69-23CF-44E3-9099-C40C66FF867C}">
                  <a14:compatExt spid="_x0000_s2089"/>
                </a:ext>
                <a:ext uri="{FF2B5EF4-FFF2-40B4-BE49-F238E27FC236}">
                  <a16:creationId xmlns:a16="http://schemas.microsoft.com/office/drawing/2014/main" id="{00000000-0008-0000-0000-000029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13</xdr:row>
          <xdr:rowOff>12700</xdr:rowOff>
        </xdr:from>
        <xdr:to>
          <xdr:col>11</xdr:col>
          <xdr:colOff>508000</xdr:colOff>
          <xdr:row>14</xdr:row>
          <xdr:rowOff>0</xdr:rowOff>
        </xdr:to>
        <xdr:sp macro="" textlink="">
          <xdr:nvSpPr>
            <xdr:cNvPr id="2090" name="Spinner 42" hidden="1">
              <a:extLst>
                <a:ext uri="{63B3BB69-23CF-44E3-9099-C40C66FF867C}">
                  <a14:compatExt spid="_x0000_s2090"/>
                </a:ext>
                <a:ext uri="{FF2B5EF4-FFF2-40B4-BE49-F238E27FC236}">
                  <a16:creationId xmlns:a16="http://schemas.microsoft.com/office/drawing/2014/main" id="{00000000-0008-0000-0000-00002A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14</xdr:row>
          <xdr:rowOff>12700</xdr:rowOff>
        </xdr:from>
        <xdr:to>
          <xdr:col>11</xdr:col>
          <xdr:colOff>508000</xdr:colOff>
          <xdr:row>15</xdr:row>
          <xdr:rowOff>0</xdr:rowOff>
        </xdr:to>
        <xdr:sp macro="" textlink="">
          <xdr:nvSpPr>
            <xdr:cNvPr id="2091" name="Spinner 43" hidden="1">
              <a:extLst>
                <a:ext uri="{63B3BB69-23CF-44E3-9099-C40C66FF867C}">
                  <a14:compatExt spid="_x0000_s2091"/>
                </a:ext>
                <a:ext uri="{FF2B5EF4-FFF2-40B4-BE49-F238E27FC236}">
                  <a16:creationId xmlns:a16="http://schemas.microsoft.com/office/drawing/2014/main" id="{00000000-0008-0000-0000-00002B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15</xdr:row>
          <xdr:rowOff>12700</xdr:rowOff>
        </xdr:from>
        <xdr:to>
          <xdr:col>11</xdr:col>
          <xdr:colOff>508000</xdr:colOff>
          <xdr:row>16</xdr:row>
          <xdr:rowOff>0</xdr:rowOff>
        </xdr:to>
        <xdr:sp macro="" textlink="">
          <xdr:nvSpPr>
            <xdr:cNvPr id="2092" name="Spinner 44" hidden="1">
              <a:extLst>
                <a:ext uri="{63B3BB69-23CF-44E3-9099-C40C66FF867C}">
                  <a14:compatExt spid="_x0000_s2092"/>
                </a:ext>
                <a:ext uri="{FF2B5EF4-FFF2-40B4-BE49-F238E27FC236}">
                  <a16:creationId xmlns:a16="http://schemas.microsoft.com/office/drawing/2014/main" id="{00000000-0008-0000-0000-00002C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16</xdr:row>
          <xdr:rowOff>12700</xdr:rowOff>
        </xdr:from>
        <xdr:to>
          <xdr:col>11</xdr:col>
          <xdr:colOff>508000</xdr:colOff>
          <xdr:row>17</xdr:row>
          <xdr:rowOff>0</xdr:rowOff>
        </xdr:to>
        <xdr:sp macro="" textlink="">
          <xdr:nvSpPr>
            <xdr:cNvPr id="2093" name="Spinner 45" hidden="1">
              <a:extLst>
                <a:ext uri="{63B3BB69-23CF-44E3-9099-C40C66FF867C}">
                  <a14:compatExt spid="_x0000_s2093"/>
                </a:ext>
                <a:ext uri="{FF2B5EF4-FFF2-40B4-BE49-F238E27FC236}">
                  <a16:creationId xmlns:a16="http://schemas.microsoft.com/office/drawing/2014/main" id="{00000000-0008-0000-0000-00002D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7</xdr:row>
          <xdr:rowOff>12700</xdr:rowOff>
        </xdr:from>
        <xdr:to>
          <xdr:col>13</xdr:col>
          <xdr:colOff>508000</xdr:colOff>
          <xdr:row>8</xdr:row>
          <xdr:rowOff>0</xdr:rowOff>
        </xdr:to>
        <xdr:sp macro="" textlink="">
          <xdr:nvSpPr>
            <xdr:cNvPr id="2094" name="Spinner 46" hidden="1">
              <a:extLst>
                <a:ext uri="{63B3BB69-23CF-44E3-9099-C40C66FF867C}">
                  <a14:compatExt spid="_x0000_s2094"/>
                </a:ext>
                <a:ext uri="{FF2B5EF4-FFF2-40B4-BE49-F238E27FC236}">
                  <a16:creationId xmlns:a16="http://schemas.microsoft.com/office/drawing/2014/main" id="{00000000-0008-0000-0000-00002E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8</xdr:row>
          <xdr:rowOff>12700</xdr:rowOff>
        </xdr:from>
        <xdr:to>
          <xdr:col>13</xdr:col>
          <xdr:colOff>508000</xdr:colOff>
          <xdr:row>9</xdr:row>
          <xdr:rowOff>0</xdr:rowOff>
        </xdr:to>
        <xdr:sp macro="" textlink="">
          <xdr:nvSpPr>
            <xdr:cNvPr id="2095" name="Spinner 47" hidden="1">
              <a:extLst>
                <a:ext uri="{63B3BB69-23CF-44E3-9099-C40C66FF867C}">
                  <a14:compatExt spid="_x0000_s2095"/>
                </a:ext>
                <a:ext uri="{FF2B5EF4-FFF2-40B4-BE49-F238E27FC236}">
                  <a16:creationId xmlns:a16="http://schemas.microsoft.com/office/drawing/2014/main" id="{00000000-0008-0000-0000-00002F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9</xdr:row>
          <xdr:rowOff>12700</xdr:rowOff>
        </xdr:from>
        <xdr:to>
          <xdr:col>13</xdr:col>
          <xdr:colOff>508000</xdr:colOff>
          <xdr:row>10</xdr:row>
          <xdr:rowOff>0</xdr:rowOff>
        </xdr:to>
        <xdr:sp macro="" textlink="">
          <xdr:nvSpPr>
            <xdr:cNvPr id="2096" name="Spinner 48" hidden="1">
              <a:extLst>
                <a:ext uri="{63B3BB69-23CF-44E3-9099-C40C66FF867C}">
                  <a14:compatExt spid="_x0000_s2096"/>
                </a:ext>
                <a:ext uri="{FF2B5EF4-FFF2-40B4-BE49-F238E27FC236}">
                  <a16:creationId xmlns:a16="http://schemas.microsoft.com/office/drawing/2014/main" id="{00000000-0008-0000-0000-000030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10</xdr:row>
          <xdr:rowOff>12700</xdr:rowOff>
        </xdr:from>
        <xdr:to>
          <xdr:col>13</xdr:col>
          <xdr:colOff>508000</xdr:colOff>
          <xdr:row>11</xdr:row>
          <xdr:rowOff>0</xdr:rowOff>
        </xdr:to>
        <xdr:sp macro="" textlink="">
          <xdr:nvSpPr>
            <xdr:cNvPr id="2097" name="Spinner 49" hidden="1">
              <a:extLst>
                <a:ext uri="{63B3BB69-23CF-44E3-9099-C40C66FF867C}">
                  <a14:compatExt spid="_x0000_s2097"/>
                </a:ext>
                <a:ext uri="{FF2B5EF4-FFF2-40B4-BE49-F238E27FC236}">
                  <a16:creationId xmlns:a16="http://schemas.microsoft.com/office/drawing/2014/main" id="{00000000-0008-0000-0000-000031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11</xdr:row>
          <xdr:rowOff>12700</xdr:rowOff>
        </xdr:from>
        <xdr:to>
          <xdr:col>13</xdr:col>
          <xdr:colOff>508000</xdr:colOff>
          <xdr:row>12</xdr:row>
          <xdr:rowOff>0</xdr:rowOff>
        </xdr:to>
        <xdr:sp macro="" textlink="">
          <xdr:nvSpPr>
            <xdr:cNvPr id="2098" name="Spinner 50" hidden="1">
              <a:extLst>
                <a:ext uri="{63B3BB69-23CF-44E3-9099-C40C66FF867C}">
                  <a14:compatExt spid="_x0000_s2098"/>
                </a:ext>
                <a:ext uri="{FF2B5EF4-FFF2-40B4-BE49-F238E27FC236}">
                  <a16:creationId xmlns:a16="http://schemas.microsoft.com/office/drawing/2014/main" id="{00000000-0008-0000-0000-000032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12</xdr:row>
          <xdr:rowOff>12700</xdr:rowOff>
        </xdr:from>
        <xdr:to>
          <xdr:col>13</xdr:col>
          <xdr:colOff>508000</xdr:colOff>
          <xdr:row>13</xdr:row>
          <xdr:rowOff>0</xdr:rowOff>
        </xdr:to>
        <xdr:sp macro="" textlink="">
          <xdr:nvSpPr>
            <xdr:cNvPr id="2099" name="Spinner 51" hidden="1">
              <a:extLst>
                <a:ext uri="{63B3BB69-23CF-44E3-9099-C40C66FF867C}">
                  <a14:compatExt spid="_x0000_s2099"/>
                </a:ext>
                <a:ext uri="{FF2B5EF4-FFF2-40B4-BE49-F238E27FC236}">
                  <a16:creationId xmlns:a16="http://schemas.microsoft.com/office/drawing/2014/main" id="{00000000-0008-0000-0000-000033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13</xdr:row>
          <xdr:rowOff>12700</xdr:rowOff>
        </xdr:from>
        <xdr:to>
          <xdr:col>13</xdr:col>
          <xdr:colOff>508000</xdr:colOff>
          <xdr:row>14</xdr:row>
          <xdr:rowOff>0</xdr:rowOff>
        </xdr:to>
        <xdr:sp macro="" textlink="">
          <xdr:nvSpPr>
            <xdr:cNvPr id="2100" name="Spinner 52" hidden="1">
              <a:extLst>
                <a:ext uri="{63B3BB69-23CF-44E3-9099-C40C66FF867C}">
                  <a14:compatExt spid="_x0000_s2100"/>
                </a:ext>
                <a:ext uri="{FF2B5EF4-FFF2-40B4-BE49-F238E27FC236}">
                  <a16:creationId xmlns:a16="http://schemas.microsoft.com/office/drawing/2014/main" id="{00000000-0008-0000-0000-000034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14</xdr:row>
          <xdr:rowOff>12700</xdr:rowOff>
        </xdr:from>
        <xdr:to>
          <xdr:col>13</xdr:col>
          <xdr:colOff>508000</xdr:colOff>
          <xdr:row>15</xdr:row>
          <xdr:rowOff>0</xdr:rowOff>
        </xdr:to>
        <xdr:sp macro="" textlink="">
          <xdr:nvSpPr>
            <xdr:cNvPr id="2101" name="Spinner 53" hidden="1">
              <a:extLst>
                <a:ext uri="{63B3BB69-23CF-44E3-9099-C40C66FF867C}">
                  <a14:compatExt spid="_x0000_s2101"/>
                </a:ext>
                <a:ext uri="{FF2B5EF4-FFF2-40B4-BE49-F238E27FC236}">
                  <a16:creationId xmlns:a16="http://schemas.microsoft.com/office/drawing/2014/main" id="{00000000-0008-0000-0000-00003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15</xdr:row>
          <xdr:rowOff>12700</xdr:rowOff>
        </xdr:from>
        <xdr:to>
          <xdr:col>13</xdr:col>
          <xdr:colOff>508000</xdr:colOff>
          <xdr:row>16</xdr:row>
          <xdr:rowOff>0</xdr:rowOff>
        </xdr:to>
        <xdr:sp macro="" textlink="">
          <xdr:nvSpPr>
            <xdr:cNvPr id="2102" name="Spinner 54" hidden="1">
              <a:extLst>
                <a:ext uri="{63B3BB69-23CF-44E3-9099-C40C66FF867C}">
                  <a14:compatExt spid="_x0000_s2102"/>
                </a:ext>
                <a:ext uri="{FF2B5EF4-FFF2-40B4-BE49-F238E27FC236}">
                  <a16:creationId xmlns:a16="http://schemas.microsoft.com/office/drawing/2014/main" id="{00000000-0008-0000-0000-00003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16</xdr:row>
          <xdr:rowOff>12700</xdr:rowOff>
        </xdr:from>
        <xdr:to>
          <xdr:col>13</xdr:col>
          <xdr:colOff>508000</xdr:colOff>
          <xdr:row>17</xdr:row>
          <xdr:rowOff>0</xdr:rowOff>
        </xdr:to>
        <xdr:sp macro="" textlink="">
          <xdr:nvSpPr>
            <xdr:cNvPr id="2103" name="Spinner 55" hidden="1">
              <a:extLst>
                <a:ext uri="{63B3BB69-23CF-44E3-9099-C40C66FF867C}">
                  <a14:compatExt spid="_x0000_s2103"/>
                </a:ext>
                <a:ext uri="{FF2B5EF4-FFF2-40B4-BE49-F238E27FC236}">
                  <a16:creationId xmlns:a16="http://schemas.microsoft.com/office/drawing/2014/main" id="{00000000-0008-0000-0000-000037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7</xdr:row>
          <xdr:rowOff>12700</xdr:rowOff>
        </xdr:from>
        <xdr:to>
          <xdr:col>15</xdr:col>
          <xdr:colOff>508000</xdr:colOff>
          <xdr:row>8</xdr:row>
          <xdr:rowOff>0</xdr:rowOff>
        </xdr:to>
        <xdr:sp macro="" textlink="">
          <xdr:nvSpPr>
            <xdr:cNvPr id="2104" name="Spinner 56" hidden="1">
              <a:extLst>
                <a:ext uri="{63B3BB69-23CF-44E3-9099-C40C66FF867C}">
                  <a14:compatExt spid="_x0000_s2104"/>
                </a:ext>
                <a:ext uri="{FF2B5EF4-FFF2-40B4-BE49-F238E27FC236}">
                  <a16:creationId xmlns:a16="http://schemas.microsoft.com/office/drawing/2014/main" id="{00000000-0008-0000-0000-000038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8</xdr:row>
          <xdr:rowOff>12700</xdr:rowOff>
        </xdr:from>
        <xdr:to>
          <xdr:col>15</xdr:col>
          <xdr:colOff>508000</xdr:colOff>
          <xdr:row>9</xdr:row>
          <xdr:rowOff>0</xdr:rowOff>
        </xdr:to>
        <xdr:sp macro="" textlink="">
          <xdr:nvSpPr>
            <xdr:cNvPr id="2105" name="Spinner 57" hidden="1">
              <a:extLst>
                <a:ext uri="{63B3BB69-23CF-44E3-9099-C40C66FF867C}">
                  <a14:compatExt spid="_x0000_s2105"/>
                </a:ext>
                <a:ext uri="{FF2B5EF4-FFF2-40B4-BE49-F238E27FC236}">
                  <a16:creationId xmlns:a16="http://schemas.microsoft.com/office/drawing/2014/main" id="{00000000-0008-0000-0000-000039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9</xdr:row>
          <xdr:rowOff>12700</xdr:rowOff>
        </xdr:from>
        <xdr:to>
          <xdr:col>15</xdr:col>
          <xdr:colOff>508000</xdr:colOff>
          <xdr:row>10</xdr:row>
          <xdr:rowOff>0</xdr:rowOff>
        </xdr:to>
        <xdr:sp macro="" textlink="">
          <xdr:nvSpPr>
            <xdr:cNvPr id="2106" name="Spinner 58" hidden="1">
              <a:extLst>
                <a:ext uri="{63B3BB69-23CF-44E3-9099-C40C66FF867C}">
                  <a14:compatExt spid="_x0000_s2106"/>
                </a:ext>
                <a:ext uri="{FF2B5EF4-FFF2-40B4-BE49-F238E27FC236}">
                  <a16:creationId xmlns:a16="http://schemas.microsoft.com/office/drawing/2014/main" id="{00000000-0008-0000-0000-00003A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10</xdr:row>
          <xdr:rowOff>12700</xdr:rowOff>
        </xdr:from>
        <xdr:to>
          <xdr:col>15</xdr:col>
          <xdr:colOff>508000</xdr:colOff>
          <xdr:row>11</xdr:row>
          <xdr:rowOff>0</xdr:rowOff>
        </xdr:to>
        <xdr:sp macro="" textlink="">
          <xdr:nvSpPr>
            <xdr:cNvPr id="2107" name="Spinner 59" hidden="1">
              <a:extLst>
                <a:ext uri="{63B3BB69-23CF-44E3-9099-C40C66FF867C}">
                  <a14:compatExt spid="_x0000_s2107"/>
                </a:ext>
                <a:ext uri="{FF2B5EF4-FFF2-40B4-BE49-F238E27FC236}">
                  <a16:creationId xmlns:a16="http://schemas.microsoft.com/office/drawing/2014/main" id="{00000000-0008-0000-0000-00003B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11</xdr:row>
          <xdr:rowOff>12700</xdr:rowOff>
        </xdr:from>
        <xdr:to>
          <xdr:col>15</xdr:col>
          <xdr:colOff>508000</xdr:colOff>
          <xdr:row>12</xdr:row>
          <xdr:rowOff>0</xdr:rowOff>
        </xdr:to>
        <xdr:sp macro="" textlink="">
          <xdr:nvSpPr>
            <xdr:cNvPr id="2108" name="Spinner 60" hidden="1">
              <a:extLst>
                <a:ext uri="{63B3BB69-23CF-44E3-9099-C40C66FF867C}">
                  <a14:compatExt spid="_x0000_s2108"/>
                </a:ext>
                <a:ext uri="{FF2B5EF4-FFF2-40B4-BE49-F238E27FC236}">
                  <a16:creationId xmlns:a16="http://schemas.microsoft.com/office/drawing/2014/main" id="{00000000-0008-0000-0000-00003C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12</xdr:row>
          <xdr:rowOff>12700</xdr:rowOff>
        </xdr:from>
        <xdr:to>
          <xdr:col>15</xdr:col>
          <xdr:colOff>508000</xdr:colOff>
          <xdr:row>13</xdr:row>
          <xdr:rowOff>0</xdr:rowOff>
        </xdr:to>
        <xdr:sp macro="" textlink="">
          <xdr:nvSpPr>
            <xdr:cNvPr id="2109" name="Spinner 61" hidden="1">
              <a:extLst>
                <a:ext uri="{63B3BB69-23CF-44E3-9099-C40C66FF867C}">
                  <a14:compatExt spid="_x0000_s2109"/>
                </a:ext>
                <a:ext uri="{FF2B5EF4-FFF2-40B4-BE49-F238E27FC236}">
                  <a16:creationId xmlns:a16="http://schemas.microsoft.com/office/drawing/2014/main" id="{00000000-0008-0000-0000-00003D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13</xdr:row>
          <xdr:rowOff>12700</xdr:rowOff>
        </xdr:from>
        <xdr:to>
          <xdr:col>15</xdr:col>
          <xdr:colOff>508000</xdr:colOff>
          <xdr:row>14</xdr:row>
          <xdr:rowOff>0</xdr:rowOff>
        </xdr:to>
        <xdr:sp macro="" textlink="">
          <xdr:nvSpPr>
            <xdr:cNvPr id="2110" name="Spinner 62" hidden="1">
              <a:extLst>
                <a:ext uri="{63B3BB69-23CF-44E3-9099-C40C66FF867C}">
                  <a14:compatExt spid="_x0000_s2110"/>
                </a:ext>
                <a:ext uri="{FF2B5EF4-FFF2-40B4-BE49-F238E27FC236}">
                  <a16:creationId xmlns:a16="http://schemas.microsoft.com/office/drawing/2014/main" id="{00000000-0008-0000-0000-00003E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14</xdr:row>
          <xdr:rowOff>12700</xdr:rowOff>
        </xdr:from>
        <xdr:to>
          <xdr:col>15</xdr:col>
          <xdr:colOff>508000</xdr:colOff>
          <xdr:row>15</xdr:row>
          <xdr:rowOff>0</xdr:rowOff>
        </xdr:to>
        <xdr:sp macro="" textlink="">
          <xdr:nvSpPr>
            <xdr:cNvPr id="2111" name="Spinner 63" hidden="1">
              <a:extLst>
                <a:ext uri="{63B3BB69-23CF-44E3-9099-C40C66FF867C}">
                  <a14:compatExt spid="_x0000_s2111"/>
                </a:ext>
                <a:ext uri="{FF2B5EF4-FFF2-40B4-BE49-F238E27FC236}">
                  <a16:creationId xmlns:a16="http://schemas.microsoft.com/office/drawing/2014/main" id="{00000000-0008-0000-0000-00003F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15</xdr:row>
          <xdr:rowOff>12700</xdr:rowOff>
        </xdr:from>
        <xdr:to>
          <xdr:col>15</xdr:col>
          <xdr:colOff>508000</xdr:colOff>
          <xdr:row>16</xdr:row>
          <xdr:rowOff>0</xdr:rowOff>
        </xdr:to>
        <xdr:sp macro="" textlink="">
          <xdr:nvSpPr>
            <xdr:cNvPr id="2112" name="Spinner 64" hidden="1">
              <a:extLst>
                <a:ext uri="{63B3BB69-23CF-44E3-9099-C40C66FF867C}">
                  <a14:compatExt spid="_x0000_s2112"/>
                </a:ext>
                <a:ext uri="{FF2B5EF4-FFF2-40B4-BE49-F238E27FC236}">
                  <a16:creationId xmlns:a16="http://schemas.microsoft.com/office/drawing/2014/main" id="{00000000-0008-0000-0000-000040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16</xdr:row>
          <xdr:rowOff>12700</xdr:rowOff>
        </xdr:from>
        <xdr:to>
          <xdr:col>15</xdr:col>
          <xdr:colOff>508000</xdr:colOff>
          <xdr:row>17</xdr:row>
          <xdr:rowOff>0</xdr:rowOff>
        </xdr:to>
        <xdr:sp macro="" textlink="">
          <xdr:nvSpPr>
            <xdr:cNvPr id="2113" name="Spinner 65" hidden="1">
              <a:extLst>
                <a:ext uri="{63B3BB69-23CF-44E3-9099-C40C66FF867C}">
                  <a14:compatExt spid="_x0000_s2113"/>
                </a:ext>
                <a:ext uri="{FF2B5EF4-FFF2-40B4-BE49-F238E27FC236}">
                  <a16:creationId xmlns:a16="http://schemas.microsoft.com/office/drawing/2014/main" id="{00000000-0008-0000-0000-000041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7</xdr:row>
          <xdr:rowOff>12700</xdr:rowOff>
        </xdr:from>
        <xdr:to>
          <xdr:col>18</xdr:col>
          <xdr:colOff>546100</xdr:colOff>
          <xdr:row>8</xdr:row>
          <xdr:rowOff>0</xdr:rowOff>
        </xdr:to>
        <xdr:sp macro="" textlink="">
          <xdr:nvSpPr>
            <xdr:cNvPr id="2114" name="Spinner 66" hidden="1">
              <a:extLst>
                <a:ext uri="{63B3BB69-23CF-44E3-9099-C40C66FF867C}">
                  <a14:compatExt spid="_x0000_s2114"/>
                </a:ext>
                <a:ext uri="{FF2B5EF4-FFF2-40B4-BE49-F238E27FC236}">
                  <a16:creationId xmlns:a16="http://schemas.microsoft.com/office/drawing/2014/main" id="{00000000-0008-0000-0000-000042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8</xdr:row>
          <xdr:rowOff>12700</xdr:rowOff>
        </xdr:from>
        <xdr:to>
          <xdr:col>18</xdr:col>
          <xdr:colOff>546100</xdr:colOff>
          <xdr:row>9</xdr:row>
          <xdr:rowOff>0</xdr:rowOff>
        </xdr:to>
        <xdr:sp macro="" textlink="">
          <xdr:nvSpPr>
            <xdr:cNvPr id="2115" name="Spinner 67" hidden="1">
              <a:extLst>
                <a:ext uri="{63B3BB69-23CF-44E3-9099-C40C66FF867C}">
                  <a14:compatExt spid="_x0000_s2115"/>
                </a:ext>
                <a:ext uri="{FF2B5EF4-FFF2-40B4-BE49-F238E27FC236}">
                  <a16:creationId xmlns:a16="http://schemas.microsoft.com/office/drawing/2014/main" id="{00000000-0008-0000-0000-000043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9</xdr:row>
          <xdr:rowOff>12700</xdr:rowOff>
        </xdr:from>
        <xdr:to>
          <xdr:col>18</xdr:col>
          <xdr:colOff>546100</xdr:colOff>
          <xdr:row>10</xdr:row>
          <xdr:rowOff>0</xdr:rowOff>
        </xdr:to>
        <xdr:sp macro="" textlink="">
          <xdr:nvSpPr>
            <xdr:cNvPr id="2116" name="Spinner 68" hidden="1">
              <a:extLst>
                <a:ext uri="{63B3BB69-23CF-44E3-9099-C40C66FF867C}">
                  <a14:compatExt spid="_x0000_s2116"/>
                </a:ext>
                <a:ext uri="{FF2B5EF4-FFF2-40B4-BE49-F238E27FC236}">
                  <a16:creationId xmlns:a16="http://schemas.microsoft.com/office/drawing/2014/main" id="{00000000-0008-0000-0000-000044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10</xdr:row>
          <xdr:rowOff>12700</xdr:rowOff>
        </xdr:from>
        <xdr:to>
          <xdr:col>18</xdr:col>
          <xdr:colOff>546100</xdr:colOff>
          <xdr:row>11</xdr:row>
          <xdr:rowOff>0</xdr:rowOff>
        </xdr:to>
        <xdr:sp macro="" textlink="">
          <xdr:nvSpPr>
            <xdr:cNvPr id="2117" name="Spinner 69" hidden="1">
              <a:extLst>
                <a:ext uri="{63B3BB69-23CF-44E3-9099-C40C66FF867C}">
                  <a14:compatExt spid="_x0000_s2117"/>
                </a:ext>
                <a:ext uri="{FF2B5EF4-FFF2-40B4-BE49-F238E27FC236}">
                  <a16:creationId xmlns:a16="http://schemas.microsoft.com/office/drawing/2014/main" id="{00000000-0008-0000-0000-00004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11</xdr:row>
          <xdr:rowOff>12700</xdr:rowOff>
        </xdr:from>
        <xdr:to>
          <xdr:col>18</xdr:col>
          <xdr:colOff>546100</xdr:colOff>
          <xdr:row>12</xdr:row>
          <xdr:rowOff>0</xdr:rowOff>
        </xdr:to>
        <xdr:sp macro="" textlink="">
          <xdr:nvSpPr>
            <xdr:cNvPr id="2118" name="Spinner 70" hidden="1">
              <a:extLst>
                <a:ext uri="{63B3BB69-23CF-44E3-9099-C40C66FF867C}">
                  <a14:compatExt spid="_x0000_s2118"/>
                </a:ext>
                <a:ext uri="{FF2B5EF4-FFF2-40B4-BE49-F238E27FC236}">
                  <a16:creationId xmlns:a16="http://schemas.microsoft.com/office/drawing/2014/main" id="{00000000-0008-0000-0000-00004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12</xdr:row>
          <xdr:rowOff>12700</xdr:rowOff>
        </xdr:from>
        <xdr:to>
          <xdr:col>18</xdr:col>
          <xdr:colOff>546100</xdr:colOff>
          <xdr:row>13</xdr:row>
          <xdr:rowOff>0</xdr:rowOff>
        </xdr:to>
        <xdr:sp macro="" textlink="">
          <xdr:nvSpPr>
            <xdr:cNvPr id="2119" name="Spinner 71" hidden="1">
              <a:extLst>
                <a:ext uri="{63B3BB69-23CF-44E3-9099-C40C66FF867C}">
                  <a14:compatExt spid="_x0000_s2119"/>
                </a:ext>
                <a:ext uri="{FF2B5EF4-FFF2-40B4-BE49-F238E27FC236}">
                  <a16:creationId xmlns:a16="http://schemas.microsoft.com/office/drawing/2014/main" id="{00000000-0008-0000-0000-000047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13</xdr:row>
          <xdr:rowOff>12700</xdr:rowOff>
        </xdr:from>
        <xdr:to>
          <xdr:col>18</xdr:col>
          <xdr:colOff>546100</xdr:colOff>
          <xdr:row>14</xdr:row>
          <xdr:rowOff>0</xdr:rowOff>
        </xdr:to>
        <xdr:sp macro="" textlink="">
          <xdr:nvSpPr>
            <xdr:cNvPr id="2120" name="Spinner 72" hidden="1">
              <a:extLst>
                <a:ext uri="{63B3BB69-23CF-44E3-9099-C40C66FF867C}">
                  <a14:compatExt spid="_x0000_s2120"/>
                </a:ext>
                <a:ext uri="{FF2B5EF4-FFF2-40B4-BE49-F238E27FC236}">
                  <a16:creationId xmlns:a16="http://schemas.microsoft.com/office/drawing/2014/main" id="{00000000-0008-0000-0000-000048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14</xdr:row>
          <xdr:rowOff>12700</xdr:rowOff>
        </xdr:from>
        <xdr:to>
          <xdr:col>18</xdr:col>
          <xdr:colOff>546100</xdr:colOff>
          <xdr:row>15</xdr:row>
          <xdr:rowOff>0</xdr:rowOff>
        </xdr:to>
        <xdr:sp macro="" textlink="">
          <xdr:nvSpPr>
            <xdr:cNvPr id="2121" name="Spinner 73" hidden="1">
              <a:extLst>
                <a:ext uri="{63B3BB69-23CF-44E3-9099-C40C66FF867C}">
                  <a14:compatExt spid="_x0000_s2121"/>
                </a:ext>
                <a:ext uri="{FF2B5EF4-FFF2-40B4-BE49-F238E27FC236}">
                  <a16:creationId xmlns:a16="http://schemas.microsoft.com/office/drawing/2014/main" id="{00000000-0008-0000-0000-000049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15</xdr:row>
          <xdr:rowOff>12700</xdr:rowOff>
        </xdr:from>
        <xdr:to>
          <xdr:col>18</xdr:col>
          <xdr:colOff>546100</xdr:colOff>
          <xdr:row>16</xdr:row>
          <xdr:rowOff>0</xdr:rowOff>
        </xdr:to>
        <xdr:sp macro="" textlink="">
          <xdr:nvSpPr>
            <xdr:cNvPr id="2122" name="Spinner 74" hidden="1">
              <a:extLst>
                <a:ext uri="{63B3BB69-23CF-44E3-9099-C40C66FF867C}">
                  <a14:compatExt spid="_x0000_s2122"/>
                </a:ext>
                <a:ext uri="{FF2B5EF4-FFF2-40B4-BE49-F238E27FC236}">
                  <a16:creationId xmlns:a16="http://schemas.microsoft.com/office/drawing/2014/main" id="{00000000-0008-0000-0000-00004A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16</xdr:row>
          <xdr:rowOff>12700</xdr:rowOff>
        </xdr:from>
        <xdr:to>
          <xdr:col>18</xdr:col>
          <xdr:colOff>546100</xdr:colOff>
          <xdr:row>17</xdr:row>
          <xdr:rowOff>0</xdr:rowOff>
        </xdr:to>
        <xdr:sp macro="" textlink="">
          <xdr:nvSpPr>
            <xdr:cNvPr id="2123" name="Spinner 75" hidden="1">
              <a:extLst>
                <a:ext uri="{63B3BB69-23CF-44E3-9099-C40C66FF867C}">
                  <a14:compatExt spid="_x0000_s2123"/>
                </a:ext>
                <a:ext uri="{FF2B5EF4-FFF2-40B4-BE49-F238E27FC236}">
                  <a16:creationId xmlns:a16="http://schemas.microsoft.com/office/drawing/2014/main" id="{00000000-0008-0000-0000-00004B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7</xdr:row>
          <xdr:rowOff>12700</xdr:rowOff>
        </xdr:from>
        <xdr:to>
          <xdr:col>20</xdr:col>
          <xdr:colOff>508000</xdr:colOff>
          <xdr:row>8</xdr:row>
          <xdr:rowOff>0</xdr:rowOff>
        </xdr:to>
        <xdr:sp macro="" textlink="">
          <xdr:nvSpPr>
            <xdr:cNvPr id="2124" name="Spinner 76" hidden="1">
              <a:extLst>
                <a:ext uri="{63B3BB69-23CF-44E3-9099-C40C66FF867C}">
                  <a14:compatExt spid="_x0000_s2124"/>
                </a:ext>
                <a:ext uri="{FF2B5EF4-FFF2-40B4-BE49-F238E27FC236}">
                  <a16:creationId xmlns:a16="http://schemas.microsoft.com/office/drawing/2014/main" id="{00000000-0008-0000-0000-00004C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8</xdr:row>
          <xdr:rowOff>12700</xdr:rowOff>
        </xdr:from>
        <xdr:to>
          <xdr:col>20</xdr:col>
          <xdr:colOff>508000</xdr:colOff>
          <xdr:row>9</xdr:row>
          <xdr:rowOff>0</xdr:rowOff>
        </xdr:to>
        <xdr:sp macro="" textlink="">
          <xdr:nvSpPr>
            <xdr:cNvPr id="2125" name="Spinner 77" hidden="1">
              <a:extLst>
                <a:ext uri="{63B3BB69-23CF-44E3-9099-C40C66FF867C}">
                  <a14:compatExt spid="_x0000_s2125"/>
                </a:ext>
                <a:ext uri="{FF2B5EF4-FFF2-40B4-BE49-F238E27FC236}">
                  <a16:creationId xmlns:a16="http://schemas.microsoft.com/office/drawing/2014/main" id="{00000000-0008-0000-0000-00004D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9</xdr:row>
          <xdr:rowOff>12700</xdr:rowOff>
        </xdr:from>
        <xdr:to>
          <xdr:col>20</xdr:col>
          <xdr:colOff>508000</xdr:colOff>
          <xdr:row>10</xdr:row>
          <xdr:rowOff>0</xdr:rowOff>
        </xdr:to>
        <xdr:sp macro="" textlink="">
          <xdr:nvSpPr>
            <xdr:cNvPr id="2126" name="Spinner 78" hidden="1">
              <a:extLst>
                <a:ext uri="{63B3BB69-23CF-44E3-9099-C40C66FF867C}">
                  <a14:compatExt spid="_x0000_s2126"/>
                </a:ext>
                <a:ext uri="{FF2B5EF4-FFF2-40B4-BE49-F238E27FC236}">
                  <a16:creationId xmlns:a16="http://schemas.microsoft.com/office/drawing/2014/main" id="{00000000-0008-0000-0000-00004E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10</xdr:row>
          <xdr:rowOff>12700</xdr:rowOff>
        </xdr:from>
        <xdr:to>
          <xdr:col>20</xdr:col>
          <xdr:colOff>508000</xdr:colOff>
          <xdr:row>11</xdr:row>
          <xdr:rowOff>0</xdr:rowOff>
        </xdr:to>
        <xdr:sp macro="" textlink="">
          <xdr:nvSpPr>
            <xdr:cNvPr id="2127" name="Spinner 79" hidden="1">
              <a:extLst>
                <a:ext uri="{63B3BB69-23CF-44E3-9099-C40C66FF867C}">
                  <a14:compatExt spid="_x0000_s2127"/>
                </a:ext>
                <a:ext uri="{FF2B5EF4-FFF2-40B4-BE49-F238E27FC236}">
                  <a16:creationId xmlns:a16="http://schemas.microsoft.com/office/drawing/2014/main" id="{00000000-0008-0000-0000-00004F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11</xdr:row>
          <xdr:rowOff>12700</xdr:rowOff>
        </xdr:from>
        <xdr:to>
          <xdr:col>20</xdr:col>
          <xdr:colOff>508000</xdr:colOff>
          <xdr:row>12</xdr:row>
          <xdr:rowOff>0</xdr:rowOff>
        </xdr:to>
        <xdr:sp macro="" textlink="">
          <xdr:nvSpPr>
            <xdr:cNvPr id="2128" name="Spinner 80" hidden="1">
              <a:extLst>
                <a:ext uri="{63B3BB69-23CF-44E3-9099-C40C66FF867C}">
                  <a14:compatExt spid="_x0000_s2128"/>
                </a:ext>
                <a:ext uri="{FF2B5EF4-FFF2-40B4-BE49-F238E27FC236}">
                  <a16:creationId xmlns:a16="http://schemas.microsoft.com/office/drawing/2014/main" id="{00000000-0008-0000-0000-000050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12</xdr:row>
          <xdr:rowOff>12700</xdr:rowOff>
        </xdr:from>
        <xdr:to>
          <xdr:col>20</xdr:col>
          <xdr:colOff>508000</xdr:colOff>
          <xdr:row>13</xdr:row>
          <xdr:rowOff>0</xdr:rowOff>
        </xdr:to>
        <xdr:sp macro="" textlink="">
          <xdr:nvSpPr>
            <xdr:cNvPr id="2129" name="Spinner 81" hidden="1">
              <a:extLst>
                <a:ext uri="{63B3BB69-23CF-44E3-9099-C40C66FF867C}">
                  <a14:compatExt spid="_x0000_s2129"/>
                </a:ext>
                <a:ext uri="{FF2B5EF4-FFF2-40B4-BE49-F238E27FC236}">
                  <a16:creationId xmlns:a16="http://schemas.microsoft.com/office/drawing/2014/main" id="{00000000-0008-0000-0000-000051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13</xdr:row>
          <xdr:rowOff>12700</xdr:rowOff>
        </xdr:from>
        <xdr:to>
          <xdr:col>20</xdr:col>
          <xdr:colOff>508000</xdr:colOff>
          <xdr:row>14</xdr:row>
          <xdr:rowOff>0</xdr:rowOff>
        </xdr:to>
        <xdr:sp macro="" textlink="">
          <xdr:nvSpPr>
            <xdr:cNvPr id="2130" name="Spinner 82" hidden="1">
              <a:extLst>
                <a:ext uri="{63B3BB69-23CF-44E3-9099-C40C66FF867C}">
                  <a14:compatExt spid="_x0000_s2130"/>
                </a:ext>
                <a:ext uri="{FF2B5EF4-FFF2-40B4-BE49-F238E27FC236}">
                  <a16:creationId xmlns:a16="http://schemas.microsoft.com/office/drawing/2014/main" id="{00000000-0008-0000-0000-000052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14</xdr:row>
          <xdr:rowOff>12700</xdr:rowOff>
        </xdr:from>
        <xdr:to>
          <xdr:col>20</xdr:col>
          <xdr:colOff>508000</xdr:colOff>
          <xdr:row>15</xdr:row>
          <xdr:rowOff>0</xdr:rowOff>
        </xdr:to>
        <xdr:sp macro="" textlink="">
          <xdr:nvSpPr>
            <xdr:cNvPr id="2131" name="Spinner 83" hidden="1">
              <a:extLst>
                <a:ext uri="{63B3BB69-23CF-44E3-9099-C40C66FF867C}">
                  <a14:compatExt spid="_x0000_s2131"/>
                </a:ext>
                <a:ext uri="{FF2B5EF4-FFF2-40B4-BE49-F238E27FC236}">
                  <a16:creationId xmlns:a16="http://schemas.microsoft.com/office/drawing/2014/main" id="{00000000-0008-0000-0000-000053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15</xdr:row>
          <xdr:rowOff>12700</xdr:rowOff>
        </xdr:from>
        <xdr:to>
          <xdr:col>20</xdr:col>
          <xdr:colOff>508000</xdr:colOff>
          <xdr:row>16</xdr:row>
          <xdr:rowOff>0</xdr:rowOff>
        </xdr:to>
        <xdr:sp macro="" textlink="">
          <xdr:nvSpPr>
            <xdr:cNvPr id="2132" name="Spinner 84" hidden="1">
              <a:extLst>
                <a:ext uri="{63B3BB69-23CF-44E3-9099-C40C66FF867C}">
                  <a14:compatExt spid="_x0000_s2132"/>
                </a:ext>
                <a:ext uri="{FF2B5EF4-FFF2-40B4-BE49-F238E27FC236}">
                  <a16:creationId xmlns:a16="http://schemas.microsoft.com/office/drawing/2014/main" id="{00000000-0008-0000-0000-000054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16</xdr:row>
          <xdr:rowOff>12700</xdr:rowOff>
        </xdr:from>
        <xdr:to>
          <xdr:col>20</xdr:col>
          <xdr:colOff>508000</xdr:colOff>
          <xdr:row>17</xdr:row>
          <xdr:rowOff>0</xdr:rowOff>
        </xdr:to>
        <xdr:sp macro="" textlink="">
          <xdr:nvSpPr>
            <xdr:cNvPr id="2133" name="Spinner 85" hidden="1">
              <a:extLst>
                <a:ext uri="{63B3BB69-23CF-44E3-9099-C40C66FF867C}">
                  <a14:compatExt spid="_x0000_s2133"/>
                </a:ext>
                <a:ext uri="{FF2B5EF4-FFF2-40B4-BE49-F238E27FC236}">
                  <a16:creationId xmlns:a16="http://schemas.microsoft.com/office/drawing/2014/main" id="{00000000-0008-0000-0000-00005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12700</xdr:colOff>
          <xdr:row>7</xdr:row>
          <xdr:rowOff>25400</xdr:rowOff>
        </xdr:from>
        <xdr:to>
          <xdr:col>6</xdr:col>
          <xdr:colOff>0</xdr:colOff>
          <xdr:row>7</xdr:row>
          <xdr:rowOff>368300</xdr:rowOff>
        </xdr:to>
        <xdr:sp macro="" textlink="">
          <xdr:nvSpPr>
            <xdr:cNvPr id="2134" name="Spinner 86" hidden="1">
              <a:extLst>
                <a:ext uri="{63B3BB69-23CF-44E3-9099-C40C66FF867C}">
                  <a14:compatExt spid="_x0000_s2134"/>
                </a:ext>
                <a:ext uri="{FF2B5EF4-FFF2-40B4-BE49-F238E27FC236}">
                  <a16:creationId xmlns:a16="http://schemas.microsoft.com/office/drawing/2014/main" id="{00000000-0008-0000-0000-00005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177800</xdr:colOff>
          <xdr:row>20</xdr:row>
          <xdr:rowOff>165100</xdr:rowOff>
        </xdr:from>
        <xdr:to>
          <xdr:col>21</xdr:col>
          <xdr:colOff>25400</xdr:colOff>
          <xdr:row>21</xdr:row>
          <xdr:rowOff>342900</xdr:rowOff>
        </xdr:to>
        <xdr:sp macro="" textlink="">
          <xdr:nvSpPr>
            <xdr:cNvPr id="2246" name="Button 198" hidden="1">
              <a:extLst>
                <a:ext uri="{63B3BB69-23CF-44E3-9099-C40C66FF867C}">
                  <a14:compatExt spid="_x0000_s2246"/>
                </a:ext>
                <a:ext uri="{FF2B5EF4-FFF2-40B4-BE49-F238E27FC236}">
                  <a16:creationId xmlns:a16="http://schemas.microsoft.com/office/drawing/2014/main" id="{00000000-0008-0000-0000-0000C60800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fr-FR" sz="1200" b="1" i="0" u="none" strike="noStrike" baseline="0">
                  <a:solidFill>
                    <a:srgbClr val="C00000"/>
                  </a:solidFill>
                  <a:latin typeface="Aptos Narrow"/>
                </a:rPr>
                <a:t>Encoder la placette</a:t>
              </a:r>
            </a:p>
          </xdr:txBody>
        </xdr:sp>
        <xdr:clientData fLocksWithSheet="0"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25</xdr:col>
      <xdr:colOff>0</xdr:colOff>
      <xdr:row>2</xdr:row>
      <xdr:rowOff>0</xdr:rowOff>
    </xdr:from>
    <xdr:to>
      <xdr:col>32</xdr:col>
      <xdr:colOff>393700</xdr:colOff>
      <xdr:row>37</xdr:row>
      <xdr:rowOff>0</xdr:rowOff>
    </xdr:to>
    <mc:AlternateContent xmlns:mc="http://schemas.openxmlformats.org/markup-compatibility/2006">
      <mc:Choice xmlns:cx1="http://schemas.microsoft.com/office/drawing/2015/9/8/chartex" Requires="cx1">
        <xdr:graphicFrame macro="">
          <xdr:nvGraphicFramePr>
            <xdr:cNvPr id="2" name="Graphique 1">
              <a:extLst>
                <a:ext uri="{FF2B5EF4-FFF2-40B4-BE49-F238E27FC236}">
                  <a16:creationId xmlns:a16="http://schemas.microsoft.com/office/drawing/2014/main" id="{FEA346BB-8040-5447-B462-2FDCFDE8756B}"/>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
            </a:graphicData>
          </a:graphic>
        </xdr:graphicFrame>
      </mc:Choice>
      <mc:Fallback>
        <xdr:sp macro="" textlink="">
          <xdr:nvSpPr>
            <xdr:cNvPr id="0" name=""/>
            <xdr:cNvSpPr>
              <a:spLocks noTextEdit="1"/>
            </xdr:cNvSpPr>
          </xdr:nvSpPr>
          <xdr:spPr>
            <a:xfrm>
              <a:off x="20027900" y="425450"/>
              <a:ext cx="6083300" cy="7118350"/>
            </a:xfrm>
            <a:prstGeom prst="rect">
              <a:avLst/>
            </a:prstGeom>
            <a:solidFill>
              <a:prstClr val="white"/>
            </a:solidFill>
            <a:ln w="1">
              <a:solidFill>
                <a:prstClr val="green"/>
              </a:solidFill>
            </a:ln>
          </xdr:spPr>
          <xdr:txBody>
            <a:bodyPr vertOverflow="clip" horzOverflow="clip"/>
            <a:lstStyle/>
            <a:p>
              <a:r>
                <a:rPr lang="fr-FR" sz="1100"/>
                <a:t>Ce graphique n’est pas disponible dans votre version d’Excel.
La modification de cette forme ou l’enregistrement de ce classeur dans un autre format de fichier endommagera le graphique de façon irréparable.</a:t>
              </a:r>
            </a:p>
          </xdr:txBody>
        </xdr:sp>
      </mc:Fallback>
    </mc:AlternateContent>
    <xdr:clientData/>
  </xdr:twoCellAnchor>
</xdr:wsDr>
</file>

<file path=xl/drawings/drawing3.xml><?xml version="1.0" encoding="utf-8"?>
<xdr:wsDr xmlns:xdr="http://schemas.openxmlformats.org/drawingml/2006/spreadsheetDrawing" xmlns:a="http://schemas.openxmlformats.org/drawingml/2006/main">
  <xdr:twoCellAnchor>
    <xdr:from>
      <xdr:col>11</xdr:col>
      <xdr:colOff>698500</xdr:colOff>
      <xdr:row>1</xdr:row>
      <xdr:rowOff>126999</xdr:rowOff>
    </xdr:from>
    <xdr:to>
      <xdr:col>22</xdr:col>
      <xdr:colOff>355600</xdr:colOff>
      <xdr:row>30</xdr:row>
      <xdr:rowOff>186266</xdr:rowOff>
    </xdr:to>
    <xdr:graphicFrame macro="">
      <xdr:nvGraphicFramePr>
        <xdr:cNvPr id="6" name="Graphique 5">
          <a:extLst>
            <a:ext uri="{FF2B5EF4-FFF2-40B4-BE49-F238E27FC236}">
              <a16:creationId xmlns:a16="http://schemas.microsoft.com/office/drawing/2014/main" id="{59AA2DAC-7CED-76CC-B2DA-9E2DDF4FCBF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10</xdr:col>
      <xdr:colOff>21275</xdr:colOff>
      <xdr:row>30</xdr:row>
      <xdr:rowOff>9298</xdr:rowOff>
    </xdr:from>
    <xdr:to>
      <xdr:col>34</xdr:col>
      <xdr:colOff>433323</xdr:colOff>
      <xdr:row>87</xdr:row>
      <xdr:rowOff>105455</xdr:rowOff>
    </xdr:to>
    <xdr:graphicFrame macro="">
      <xdr:nvGraphicFramePr>
        <xdr:cNvPr id="4" name="Graphique 3">
          <a:extLst>
            <a:ext uri="{FF2B5EF4-FFF2-40B4-BE49-F238E27FC236}">
              <a16:creationId xmlns:a16="http://schemas.microsoft.com/office/drawing/2014/main" id="{DD40197B-DF5D-5C84-6938-946F20D2598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12</xdr:col>
      <xdr:colOff>222437</xdr:colOff>
      <xdr:row>63</xdr:row>
      <xdr:rowOff>131049</xdr:rowOff>
    </xdr:from>
    <xdr:ext cx="1183978" cy="468013"/>
    <xdr:sp macro="" textlink="$G$32">
      <xdr:nvSpPr>
        <xdr:cNvPr id="5" name="ZoneTexte 4">
          <a:extLst>
            <a:ext uri="{FF2B5EF4-FFF2-40B4-BE49-F238E27FC236}">
              <a16:creationId xmlns:a16="http://schemas.microsoft.com/office/drawing/2014/main" id="{D9DCFD64-BB01-D669-77B9-C45351DA4422}"/>
            </a:ext>
          </a:extLst>
        </xdr:cNvPr>
        <xdr:cNvSpPr txBox="1"/>
      </xdr:nvSpPr>
      <xdr:spPr>
        <a:xfrm>
          <a:off x="13220093" y="12969955"/>
          <a:ext cx="1183978" cy="468013"/>
        </a:xfrm>
        <a:prstGeom prst="rect">
          <a:avLst/>
        </a:prstGeom>
        <a:gradFill flip="none" rotWithShape="1">
          <a:gsLst>
            <a:gs pos="0">
              <a:schemeClr val="accent1">
                <a:lumMod val="50000"/>
              </a:schemeClr>
            </a:gs>
            <a:gs pos="37000">
              <a:srgbClr val="0070C0"/>
            </a:gs>
            <a:gs pos="62000">
              <a:srgbClr val="00B0F0"/>
            </a:gs>
            <a:gs pos="100000">
              <a:schemeClr val="accent1">
                <a:lumMod val="30000"/>
                <a:lumOff val="7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26A76463-BAEF-CB4E-8BB9-9E7E8AAC2B83}" type="TxLink">
            <a:rPr lang="en-US" sz="2400" b="0" i="0" u="none" strike="noStrike" kern="1200">
              <a:solidFill>
                <a:srgbClr val="000000"/>
              </a:solidFill>
              <a:latin typeface="Aptos Narrow"/>
            </a:rPr>
            <a:pPr/>
            <a:t>CH 20,6</a:t>
          </a:fld>
          <a:endParaRPr lang="en-US" sz="2400" kern="1200"/>
        </a:p>
      </xdr:txBody>
    </xdr:sp>
    <xdr:clientData/>
  </xdr:oneCellAnchor>
  <xdr:oneCellAnchor>
    <xdr:from>
      <xdr:col>12</xdr:col>
      <xdr:colOff>307084</xdr:colOff>
      <xdr:row>45</xdr:row>
      <xdr:rowOff>172782</xdr:rowOff>
    </xdr:from>
    <xdr:ext cx="989951" cy="468013"/>
    <xdr:sp macro="" textlink="$G$36">
      <xdr:nvSpPr>
        <xdr:cNvPr id="6" name="ZoneTexte 5">
          <a:extLst>
            <a:ext uri="{FF2B5EF4-FFF2-40B4-BE49-F238E27FC236}">
              <a16:creationId xmlns:a16="http://schemas.microsoft.com/office/drawing/2014/main" id="{14654030-8620-7C4A-B15D-7CAD0D54D83A}"/>
            </a:ext>
          </a:extLst>
        </xdr:cNvPr>
        <xdr:cNvSpPr txBox="1"/>
      </xdr:nvSpPr>
      <xdr:spPr>
        <a:xfrm>
          <a:off x="13304740" y="9439813"/>
          <a:ext cx="989951" cy="468013"/>
        </a:xfrm>
        <a:prstGeom prst="rect">
          <a:avLst/>
        </a:prstGeom>
        <a:gradFill flip="none" rotWithShape="1">
          <a:gsLst>
            <a:gs pos="0">
              <a:srgbClr val="E8DE00"/>
            </a:gs>
            <a:gs pos="37000">
              <a:srgbClr val="FFFF00"/>
            </a:gs>
            <a:gs pos="62000">
              <a:srgbClr val="FDFF72"/>
            </a:gs>
            <a:gs pos="100000">
              <a:srgbClr val="FDFFD2"/>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2FBD7A74-B46D-B14E-94A8-CD7A59B004C2}" type="TxLink">
            <a:rPr lang="en-US" sz="2400" b="0" i="0" u="none" strike="noStrike" kern="1200">
              <a:solidFill>
                <a:srgbClr val="000000"/>
              </a:solidFill>
              <a:latin typeface="Aptos Narrow"/>
            </a:rPr>
            <a:pPr/>
            <a:t>HE 6,2</a:t>
          </a:fld>
          <a:endParaRPr lang="fr-FR" sz="2400" kern="1200"/>
        </a:p>
      </xdr:txBody>
    </xdr:sp>
    <xdr:clientData/>
  </xdr:oneCellAnchor>
  <xdr:oneCellAnchor>
    <xdr:from>
      <xdr:col>12</xdr:col>
      <xdr:colOff>266271</xdr:colOff>
      <xdr:row>41</xdr:row>
      <xdr:rowOff>112080</xdr:rowOff>
    </xdr:from>
    <xdr:ext cx="1032719" cy="468013"/>
    <xdr:sp macro="" textlink="$G$40">
      <xdr:nvSpPr>
        <xdr:cNvPr id="7" name="ZoneTexte 6">
          <a:extLst>
            <a:ext uri="{FF2B5EF4-FFF2-40B4-BE49-F238E27FC236}">
              <a16:creationId xmlns:a16="http://schemas.microsoft.com/office/drawing/2014/main" id="{19EB52FE-D38E-454E-8651-E881FCEEA55F}"/>
            </a:ext>
          </a:extLst>
        </xdr:cNvPr>
        <xdr:cNvSpPr txBox="1"/>
      </xdr:nvSpPr>
      <xdr:spPr>
        <a:xfrm>
          <a:off x="13263927" y="8585361"/>
          <a:ext cx="1032719" cy="468013"/>
        </a:xfrm>
        <a:prstGeom prst="rect">
          <a:avLst/>
        </a:prstGeom>
        <a:gradFill flip="none" rotWithShape="1">
          <a:gsLst>
            <a:gs pos="0">
              <a:schemeClr val="accent3">
                <a:lumMod val="75000"/>
              </a:schemeClr>
            </a:gs>
            <a:gs pos="37000">
              <a:srgbClr val="00B050"/>
            </a:gs>
            <a:gs pos="62000">
              <a:schemeClr val="accent6">
                <a:lumMod val="60000"/>
                <a:lumOff val="40000"/>
              </a:schemeClr>
            </a:gs>
            <a:gs pos="99000">
              <a:schemeClr val="accent6">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8A46418A-DE8F-0F48-9D5D-4E4105EFAD15}" type="TxLink">
            <a:rPr lang="en-US" sz="2400" b="0" i="0" u="none" strike="noStrike" kern="1200">
              <a:solidFill>
                <a:srgbClr val="000000"/>
              </a:solidFill>
              <a:latin typeface="Aptos Narrow"/>
            </a:rPr>
            <a:pPr/>
            <a:t>DO 0,2</a:t>
          </a:fld>
          <a:endParaRPr lang="fr-FR" sz="2400" kern="1200"/>
        </a:p>
      </xdr:txBody>
    </xdr:sp>
    <xdr:clientData/>
  </xdr:oneCellAnchor>
  <xdr:oneCellAnchor>
    <xdr:from>
      <xdr:col>19</xdr:col>
      <xdr:colOff>96692</xdr:colOff>
      <xdr:row>40</xdr:row>
      <xdr:rowOff>155261</xdr:rowOff>
    </xdr:from>
    <xdr:ext cx="968855" cy="468013"/>
    <xdr:sp macro="" textlink="$G$44">
      <xdr:nvSpPr>
        <xdr:cNvPr id="8" name="ZoneTexte 7">
          <a:extLst>
            <a:ext uri="{FF2B5EF4-FFF2-40B4-BE49-F238E27FC236}">
              <a16:creationId xmlns:a16="http://schemas.microsoft.com/office/drawing/2014/main" id="{288B5B0C-BDDA-5744-A837-1A920BEC8207}"/>
            </a:ext>
          </a:extLst>
        </xdr:cNvPr>
        <xdr:cNvSpPr txBox="1"/>
      </xdr:nvSpPr>
      <xdr:spPr>
        <a:xfrm>
          <a:off x="18630755" y="8430105"/>
          <a:ext cx="968855" cy="468013"/>
        </a:xfrm>
        <a:prstGeom prst="rect">
          <a:avLst/>
        </a:prstGeom>
        <a:gradFill flip="none" rotWithShape="1">
          <a:gsLst>
            <a:gs pos="0">
              <a:srgbClr val="C00000"/>
            </a:gs>
            <a:gs pos="37000">
              <a:srgbClr val="FF0000"/>
            </a:gs>
            <a:gs pos="62000">
              <a:srgbClr val="FF908F"/>
            </a:gs>
            <a:gs pos="99000">
              <a:srgbClr val="FFBCB7"/>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F84316B2-7A88-694B-91E7-C5D4A4721927}" type="TxLink">
            <a:rPr lang="en-US" sz="2400" b="0" i="0" u="none" strike="noStrike" kern="1200">
              <a:solidFill>
                <a:srgbClr val="000000"/>
              </a:solidFill>
              <a:latin typeface="Aptos Narrow"/>
            </a:rPr>
            <a:pPr/>
            <a:t>AB 0,1</a:t>
          </a:fld>
          <a:endParaRPr lang="fr-FR" sz="2400" kern="1200"/>
        </a:p>
      </xdr:txBody>
    </xdr:sp>
    <xdr:clientData/>
  </xdr:oneCellAnchor>
  <xdr:oneCellAnchor>
    <xdr:from>
      <xdr:col>12</xdr:col>
      <xdr:colOff>264493</xdr:colOff>
      <xdr:row>38</xdr:row>
      <xdr:rowOff>177538</xdr:rowOff>
    </xdr:from>
    <xdr:ext cx="1009892" cy="468013"/>
    <xdr:sp macro="" textlink="$G$48">
      <xdr:nvSpPr>
        <xdr:cNvPr id="9" name="ZoneTexte 8">
          <a:extLst>
            <a:ext uri="{FF2B5EF4-FFF2-40B4-BE49-F238E27FC236}">
              <a16:creationId xmlns:a16="http://schemas.microsoft.com/office/drawing/2014/main" id="{E1078F5B-7EBA-AB43-9A98-11B9E4C2C484}"/>
            </a:ext>
          </a:extLst>
        </xdr:cNvPr>
        <xdr:cNvSpPr txBox="1"/>
      </xdr:nvSpPr>
      <xdr:spPr>
        <a:xfrm>
          <a:off x="13262149" y="8055507"/>
          <a:ext cx="1009892" cy="468013"/>
        </a:xfrm>
        <a:prstGeom prst="rect">
          <a:avLst/>
        </a:prstGeom>
        <a:gradFill flip="none" rotWithShape="1">
          <a:gsLst>
            <a:gs pos="0">
              <a:schemeClr val="bg2">
                <a:lumMod val="10000"/>
              </a:schemeClr>
            </a:gs>
            <a:gs pos="36000">
              <a:schemeClr val="bg2">
                <a:lumMod val="50000"/>
              </a:schemeClr>
            </a:gs>
            <a:gs pos="61000">
              <a:schemeClr val="bg1">
                <a:lumMod val="65000"/>
              </a:schemeClr>
            </a:gs>
            <a:gs pos="99000">
              <a:schemeClr val="bg2">
                <a:lumMod val="9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2D2585C3-0334-994B-B299-6375074BDBCF}" type="TxLink">
            <a:rPr lang="en-US" sz="2400" b="0" i="0" u="none" strike="noStrike" kern="1200">
              <a:solidFill>
                <a:srgbClr val="000000"/>
              </a:solidFill>
              <a:latin typeface="Aptos Narrow"/>
            </a:rPr>
            <a:pPr/>
            <a:t>BO 1,3</a:t>
          </a:fld>
          <a:endParaRPr lang="fr-FR" sz="2400" kern="1200"/>
        </a:p>
      </xdr:txBody>
    </xdr:sp>
    <xdr:clientData/>
  </xdr:oneCellAnchor>
  <xdr:oneCellAnchor>
    <xdr:from>
      <xdr:col>19</xdr:col>
      <xdr:colOff>140591</xdr:colOff>
      <xdr:row>37</xdr:row>
      <xdr:rowOff>139967</xdr:rowOff>
    </xdr:from>
    <xdr:ext cx="953851" cy="468013"/>
    <xdr:sp macro="" textlink="$G$52">
      <xdr:nvSpPr>
        <xdr:cNvPr id="10" name="ZoneTexte 9">
          <a:extLst>
            <a:ext uri="{FF2B5EF4-FFF2-40B4-BE49-F238E27FC236}">
              <a16:creationId xmlns:a16="http://schemas.microsoft.com/office/drawing/2014/main" id="{1D022EFC-74E8-8843-A9B7-86C76B60C942}"/>
            </a:ext>
          </a:extLst>
        </xdr:cNvPr>
        <xdr:cNvSpPr txBox="1"/>
      </xdr:nvSpPr>
      <xdr:spPr>
        <a:xfrm>
          <a:off x="18674654" y="7819498"/>
          <a:ext cx="953851" cy="468013"/>
        </a:xfrm>
        <a:prstGeom prst="rect">
          <a:avLst/>
        </a:prstGeom>
        <a:gradFill flip="none" rotWithShape="1">
          <a:gsLst>
            <a:gs pos="0">
              <a:srgbClr val="C800BD"/>
            </a:gs>
            <a:gs pos="36000">
              <a:srgbClr val="FF3CF4"/>
            </a:gs>
            <a:gs pos="62000">
              <a:srgbClr val="FFAFFF"/>
            </a:gs>
            <a:gs pos="99000">
              <a:srgbClr val="F2CEEF"/>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083AADEC-B036-7E43-9EB2-E051B5326795}" type="TxLink">
            <a:rPr lang="en-US" sz="2400" b="0" i="0" u="none" strike="noStrike" kern="1200">
              <a:solidFill>
                <a:srgbClr val="000000"/>
              </a:solidFill>
              <a:latin typeface="Aptos Narrow"/>
            </a:rPr>
            <a:pPr/>
            <a:t>EP 0,8</a:t>
          </a:fld>
          <a:endParaRPr lang="fr-FR" sz="2400" kern="1200"/>
        </a:p>
      </xdr:txBody>
    </xdr:sp>
    <xdr:clientData/>
  </xdr:oneCellAnchor>
  <xdr:oneCellAnchor>
    <xdr:from>
      <xdr:col>24</xdr:col>
      <xdr:colOff>773792</xdr:colOff>
      <xdr:row>53</xdr:row>
      <xdr:rowOff>88017</xdr:rowOff>
    </xdr:from>
    <xdr:ext cx="1009892" cy="468013"/>
    <xdr:sp macro="" textlink="$I$48">
      <xdr:nvSpPr>
        <xdr:cNvPr id="11" name="ZoneTexte 10">
          <a:extLst>
            <a:ext uri="{FF2B5EF4-FFF2-40B4-BE49-F238E27FC236}">
              <a16:creationId xmlns:a16="http://schemas.microsoft.com/office/drawing/2014/main" id="{B572AB18-833C-234D-B474-28AE3B548B28}"/>
            </a:ext>
          </a:extLst>
        </xdr:cNvPr>
        <xdr:cNvSpPr txBox="1"/>
      </xdr:nvSpPr>
      <xdr:spPr>
        <a:xfrm>
          <a:off x="22780511" y="10942548"/>
          <a:ext cx="1009892" cy="468013"/>
        </a:xfrm>
        <a:prstGeom prst="rect">
          <a:avLst/>
        </a:prstGeom>
        <a:gradFill flip="none" rotWithShape="1">
          <a:gsLst>
            <a:gs pos="0">
              <a:schemeClr val="bg2">
                <a:lumMod val="10000"/>
              </a:schemeClr>
            </a:gs>
            <a:gs pos="36000">
              <a:schemeClr val="bg2">
                <a:lumMod val="50000"/>
              </a:schemeClr>
            </a:gs>
            <a:gs pos="61000">
              <a:schemeClr val="bg1">
                <a:lumMod val="65000"/>
              </a:schemeClr>
            </a:gs>
            <a:gs pos="99000">
              <a:schemeClr val="bg2">
                <a:lumMod val="9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175EDA8A-6355-C74D-8B1B-6AB3E21C4C10}" type="TxLink">
            <a:rPr lang="en-US" sz="2400" b="0" i="0" u="none" strike="noStrike" kern="1200">
              <a:solidFill>
                <a:srgbClr val="000000"/>
              </a:solidFill>
              <a:latin typeface="Aptos Narrow"/>
            </a:rPr>
            <a:pPr/>
            <a:t>BO 0,9</a:t>
          </a:fld>
          <a:endParaRPr lang="fr-FR" sz="2400" kern="1200"/>
        </a:p>
      </xdr:txBody>
    </xdr:sp>
    <xdr:clientData/>
  </xdr:oneCellAnchor>
  <xdr:twoCellAnchor>
    <xdr:from>
      <xdr:col>31</xdr:col>
      <xdr:colOff>294255</xdr:colOff>
      <xdr:row>51</xdr:row>
      <xdr:rowOff>185398</xdr:rowOff>
    </xdr:from>
    <xdr:to>
      <xdr:col>32</xdr:col>
      <xdr:colOff>411655</xdr:colOff>
      <xdr:row>54</xdr:row>
      <xdr:rowOff>58099</xdr:rowOff>
    </xdr:to>
    <xdr:sp macro="" textlink="$I$72">
      <xdr:nvSpPr>
        <xdr:cNvPr id="12" name="ZoneTexte 4">
          <a:extLst>
            <a:ext uri="{FF2B5EF4-FFF2-40B4-BE49-F238E27FC236}">
              <a16:creationId xmlns:a16="http://schemas.microsoft.com/office/drawing/2014/main" id="{265E3097-2180-E3FD-0CB5-82030623A852}"/>
            </a:ext>
          </a:extLst>
        </xdr:cNvPr>
        <xdr:cNvSpPr txBox="1"/>
      </xdr:nvSpPr>
      <xdr:spPr>
        <a:xfrm>
          <a:off x="27023786" y="9988211"/>
          <a:ext cx="950838" cy="468013"/>
        </a:xfrm>
        <a:prstGeom prst="rect">
          <a:avLst/>
        </a:prstGeom>
        <a:gradFill flip="none" rotWithShape="1">
          <a:gsLst>
            <a:gs pos="0">
              <a:schemeClr val="accent1">
                <a:lumMod val="50000"/>
              </a:schemeClr>
            </a:gs>
            <a:gs pos="37000">
              <a:srgbClr val="0070C0"/>
            </a:gs>
            <a:gs pos="62000">
              <a:srgbClr val="00B0F0"/>
            </a:gs>
            <a:gs pos="100000">
              <a:schemeClr val="accent1">
                <a:lumMod val="30000"/>
                <a:lumOff val="7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fld id="{71B4789E-BA8A-E140-8277-FEA0E4C125C8}" type="TxLink">
            <a:rPr lang="en-US" sz="2400" b="0" i="0" u="none" strike="noStrike" kern="1200">
              <a:solidFill>
                <a:srgbClr val="000000"/>
              </a:solidFill>
              <a:latin typeface="Aptos Narrow"/>
            </a:rPr>
            <a:pPr/>
            <a:t>ES 0,9</a:t>
          </a:fld>
          <a:endParaRPr lang="fr-FR" sz="2400" kern="1200"/>
        </a:p>
      </xdr:txBody>
    </xdr:sp>
    <xdr:clientData/>
  </xdr:twoCellAnchor>
  <xdr:twoCellAnchor>
    <xdr:from>
      <xdr:col>24</xdr:col>
      <xdr:colOff>766704</xdr:colOff>
      <xdr:row>50</xdr:row>
      <xdr:rowOff>174542</xdr:rowOff>
    </xdr:from>
    <xdr:to>
      <xdr:col>26</xdr:col>
      <xdr:colOff>119147</xdr:colOff>
      <xdr:row>53</xdr:row>
      <xdr:rowOff>47242</xdr:rowOff>
    </xdr:to>
    <xdr:sp macro="" textlink="$I$76">
      <xdr:nvSpPr>
        <xdr:cNvPr id="13" name="ZoneTexte 5">
          <a:extLst>
            <a:ext uri="{FF2B5EF4-FFF2-40B4-BE49-F238E27FC236}">
              <a16:creationId xmlns:a16="http://schemas.microsoft.com/office/drawing/2014/main" id="{FC58A651-F78F-1DBF-9986-2AEE18B0D9B3}"/>
            </a:ext>
          </a:extLst>
        </xdr:cNvPr>
        <xdr:cNvSpPr txBox="1"/>
      </xdr:nvSpPr>
      <xdr:spPr>
        <a:xfrm>
          <a:off x="21662173" y="9778917"/>
          <a:ext cx="1019318" cy="468013"/>
        </a:xfrm>
        <a:prstGeom prst="rect">
          <a:avLst/>
        </a:prstGeom>
        <a:gradFill flip="none" rotWithShape="1">
          <a:gsLst>
            <a:gs pos="0">
              <a:srgbClr val="E8DE00"/>
            </a:gs>
            <a:gs pos="37000">
              <a:srgbClr val="FFFF00"/>
            </a:gs>
            <a:gs pos="62000">
              <a:srgbClr val="FDFF72"/>
            </a:gs>
            <a:gs pos="100000">
              <a:srgbClr val="FDFFD2"/>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fld id="{72288CBC-0991-4944-BCC8-4C72AD5F290F}" type="TxLink">
            <a:rPr lang="en-US" sz="2400" b="0" i="0" u="none" strike="noStrike" kern="1200">
              <a:solidFill>
                <a:srgbClr val="000000"/>
              </a:solidFill>
              <a:latin typeface="Aptos Narrow"/>
            </a:rPr>
            <a:pPr/>
            <a:t>PM 0,5</a:t>
          </a:fld>
          <a:endParaRPr lang="fr-FR" sz="2400" kern="1200"/>
        </a:p>
      </xdr:txBody>
    </xdr:sp>
    <xdr:clientData/>
  </xdr:twoCellAnchor>
  <xdr:oneCellAnchor>
    <xdr:from>
      <xdr:col>31</xdr:col>
      <xdr:colOff>290854</xdr:colOff>
      <xdr:row>49</xdr:row>
      <xdr:rowOff>77677</xdr:rowOff>
    </xdr:from>
    <xdr:ext cx="991875" cy="468013"/>
    <xdr:sp macro="" textlink="$I$80">
      <xdr:nvSpPr>
        <xdr:cNvPr id="14" name="ZoneTexte 13">
          <a:extLst>
            <a:ext uri="{FF2B5EF4-FFF2-40B4-BE49-F238E27FC236}">
              <a16:creationId xmlns:a16="http://schemas.microsoft.com/office/drawing/2014/main" id="{71A7900D-4642-C64E-AA18-C2A1302D5BA9}"/>
            </a:ext>
          </a:extLst>
        </xdr:cNvPr>
        <xdr:cNvSpPr txBox="1"/>
      </xdr:nvSpPr>
      <xdr:spPr>
        <a:xfrm>
          <a:off x="28131635" y="10138458"/>
          <a:ext cx="991875" cy="468013"/>
        </a:xfrm>
        <a:prstGeom prst="rect">
          <a:avLst/>
        </a:prstGeom>
        <a:gradFill flip="none" rotWithShape="1">
          <a:gsLst>
            <a:gs pos="0">
              <a:schemeClr val="accent3">
                <a:lumMod val="75000"/>
              </a:schemeClr>
            </a:gs>
            <a:gs pos="37000">
              <a:srgbClr val="00B050"/>
            </a:gs>
            <a:gs pos="62000">
              <a:schemeClr val="accent6">
                <a:lumMod val="60000"/>
                <a:lumOff val="40000"/>
              </a:schemeClr>
            </a:gs>
            <a:gs pos="99000">
              <a:schemeClr val="accent6">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0B37BB1B-6008-C344-B9E7-2C3F31D64C40}" type="TxLink">
            <a:rPr lang="en-US" sz="2400" b="0" i="0" u="none" strike="noStrike" kern="1200">
              <a:solidFill>
                <a:srgbClr val="000000"/>
              </a:solidFill>
              <a:latin typeface="Aptos Narrow"/>
            </a:rPr>
            <a:pPr/>
            <a:t>CA 0,5</a:t>
          </a:fld>
          <a:endParaRPr lang="fr-FR" sz="2400" kern="1200"/>
        </a:p>
      </xdr:txBody>
    </xdr:sp>
    <xdr:clientData/>
  </xdr:oneCellAnchor>
  <xdr:oneCellAnchor>
    <xdr:from>
      <xdr:col>24</xdr:col>
      <xdr:colOff>778368</xdr:colOff>
      <xdr:row>48</xdr:row>
      <xdr:rowOff>55167</xdr:rowOff>
    </xdr:from>
    <xdr:ext cx="999504" cy="468013"/>
    <xdr:sp macro="" textlink="$I$84">
      <xdr:nvSpPr>
        <xdr:cNvPr id="15" name="ZoneTexte 14">
          <a:extLst>
            <a:ext uri="{FF2B5EF4-FFF2-40B4-BE49-F238E27FC236}">
              <a16:creationId xmlns:a16="http://schemas.microsoft.com/office/drawing/2014/main" id="{56B946F4-212D-8949-A83A-E00599F8DD5B}"/>
            </a:ext>
          </a:extLst>
        </xdr:cNvPr>
        <xdr:cNvSpPr txBox="1"/>
      </xdr:nvSpPr>
      <xdr:spPr>
        <a:xfrm>
          <a:off x="22785087" y="9917511"/>
          <a:ext cx="999504" cy="468013"/>
        </a:xfrm>
        <a:prstGeom prst="rect">
          <a:avLst/>
        </a:prstGeom>
        <a:gradFill flip="none" rotWithShape="1">
          <a:gsLst>
            <a:gs pos="0">
              <a:srgbClr val="C00000"/>
            </a:gs>
            <a:gs pos="37000">
              <a:srgbClr val="FF0000"/>
            </a:gs>
            <a:gs pos="62000">
              <a:srgbClr val="FF908F"/>
            </a:gs>
            <a:gs pos="99000">
              <a:srgbClr val="FFBCB7"/>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1215FE9D-508C-794C-AA83-A926D00DCE48}" type="TxLink">
            <a:rPr lang="en-US" sz="2400" b="0" i="0" u="none" strike="noStrike" kern="1200">
              <a:solidFill>
                <a:srgbClr val="000000"/>
              </a:solidFill>
              <a:latin typeface="Aptos Narrow"/>
            </a:rPr>
            <a:pPr/>
            <a:t>SO 0,9</a:t>
          </a:fld>
          <a:endParaRPr lang="fr-FR" sz="2400" kern="1200"/>
        </a:p>
      </xdr:txBody>
    </xdr:sp>
    <xdr:clientData/>
  </xdr:oneCellAnchor>
  <xdr:oneCellAnchor>
    <xdr:from>
      <xdr:col>31</xdr:col>
      <xdr:colOff>290854</xdr:colOff>
      <xdr:row>46</xdr:row>
      <xdr:rowOff>168390</xdr:rowOff>
    </xdr:from>
    <xdr:ext cx="955839" cy="468013"/>
    <xdr:sp macro="" textlink="$I$88">
      <xdr:nvSpPr>
        <xdr:cNvPr id="16" name="ZoneTexte 15">
          <a:extLst>
            <a:ext uri="{FF2B5EF4-FFF2-40B4-BE49-F238E27FC236}">
              <a16:creationId xmlns:a16="http://schemas.microsoft.com/office/drawing/2014/main" id="{D44EA652-130B-4847-958B-C840752CECA9}"/>
            </a:ext>
          </a:extLst>
        </xdr:cNvPr>
        <xdr:cNvSpPr txBox="1"/>
      </xdr:nvSpPr>
      <xdr:spPr>
        <a:xfrm>
          <a:off x="28131635" y="9633859"/>
          <a:ext cx="955839" cy="468013"/>
        </a:xfrm>
        <a:prstGeom prst="rect">
          <a:avLst/>
        </a:prstGeom>
        <a:gradFill flip="none" rotWithShape="1">
          <a:gsLst>
            <a:gs pos="0">
              <a:schemeClr val="bg2">
                <a:lumMod val="10000"/>
              </a:schemeClr>
            </a:gs>
            <a:gs pos="36000">
              <a:schemeClr val="bg2">
                <a:lumMod val="50000"/>
              </a:schemeClr>
            </a:gs>
            <a:gs pos="61000">
              <a:schemeClr val="bg1">
                <a:lumMod val="65000"/>
              </a:schemeClr>
            </a:gs>
            <a:gs pos="99000">
              <a:schemeClr val="bg2">
                <a:lumMod val="9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9852B75A-B761-6E43-B3BD-7DA3C9020A9B}" type="TxLink">
            <a:rPr lang="en-US" sz="2400" b="0" i="0" u="none" strike="noStrike" kern="1200">
              <a:solidFill>
                <a:srgbClr val="000000"/>
              </a:solidFill>
              <a:latin typeface="Aptos Narrow"/>
            </a:rPr>
            <a:pPr/>
            <a:t>TC 0,5</a:t>
          </a:fld>
          <a:endParaRPr lang="fr-FR" sz="2400" kern="1200"/>
        </a:p>
      </xdr:txBody>
    </xdr:sp>
    <xdr:clientData/>
  </xdr:oneCellAnchor>
  <xdr:oneCellAnchor>
    <xdr:from>
      <xdr:col>24</xdr:col>
      <xdr:colOff>643243</xdr:colOff>
      <xdr:row>72</xdr:row>
      <xdr:rowOff>122202</xdr:rowOff>
    </xdr:from>
    <xdr:ext cx="1202225" cy="468013"/>
    <xdr:sp macro="" textlink="$I$32">
      <xdr:nvSpPr>
        <xdr:cNvPr id="2" name="ZoneTexte 4">
          <a:extLst>
            <a:ext uri="{FF2B5EF4-FFF2-40B4-BE49-F238E27FC236}">
              <a16:creationId xmlns:a16="http://schemas.microsoft.com/office/drawing/2014/main" id="{68A71157-C4D4-684B-B656-9E902200CB00}"/>
            </a:ext>
          </a:extLst>
        </xdr:cNvPr>
        <xdr:cNvSpPr txBox="1"/>
      </xdr:nvSpPr>
      <xdr:spPr>
        <a:xfrm>
          <a:off x="22649962" y="14747046"/>
          <a:ext cx="1202225" cy="468013"/>
        </a:xfrm>
        <a:prstGeom prst="rect">
          <a:avLst/>
        </a:prstGeom>
        <a:gradFill flip="none" rotWithShape="1">
          <a:gsLst>
            <a:gs pos="0">
              <a:schemeClr val="accent1">
                <a:lumMod val="50000"/>
              </a:schemeClr>
            </a:gs>
            <a:gs pos="37000">
              <a:srgbClr val="0070C0"/>
            </a:gs>
            <a:gs pos="62000">
              <a:srgbClr val="00B0F0"/>
            </a:gs>
            <a:gs pos="100000">
              <a:schemeClr val="accent1">
                <a:lumMod val="30000"/>
                <a:lumOff val="7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AutoFit/>
        </a:bodyPr>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fld id="{F7C148C2-A397-F642-A149-4C67C634352C}" type="TxLink">
            <a:rPr lang="en-US" sz="2400" b="0" i="0" u="none" strike="noStrike" kern="1200">
              <a:solidFill>
                <a:srgbClr val="000000"/>
              </a:solidFill>
              <a:latin typeface="Aptos Narrow"/>
            </a:rPr>
            <a:pPr/>
            <a:t>CH 14,3</a:t>
          </a:fld>
          <a:endParaRPr lang="fr-FR" sz="2400" kern="1200"/>
        </a:p>
      </xdr:txBody>
    </xdr:sp>
    <xdr:clientData/>
  </xdr:oneCellAnchor>
  <xdr:twoCellAnchor>
    <xdr:from>
      <xdr:col>16</xdr:col>
      <xdr:colOff>396875</xdr:colOff>
      <xdr:row>5</xdr:row>
      <xdr:rowOff>119062</xdr:rowOff>
    </xdr:from>
    <xdr:to>
      <xdr:col>37</xdr:col>
      <xdr:colOff>575469</xdr:colOff>
      <xdr:row>63</xdr:row>
      <xdr:rowOff>0</xdr:rowOff>
    </xdr:to>
    <xdr:graphicFrame macro="">
      <xdr:nvGraphicFramePr>
        <xdr:cNvPr id="18" name="Graphique 17">
          <a:extLst>
            <a:ext uri="{FF2B5EF4-FFF2-40B4-BE49-F238E27FC236}">
              <a16:creationId xmlns:a16="http://schemas.microsoft.com/office/drawing/2014/main" id="{31D1FB5D-5789-D740-1D5A-809DA37CDB5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c:userShapes xmlns:c="http://schemas.openxmlformats.org/drawingml/2006/chart">
  <cdr:relSizeAnchor xmlns:cdr="http://schemas.openxmlformats.org/drawingml/2006/chartDrawing">
    <cdr:from>
      <cdr:x>0.59241</cdr:x>
      <cdr:y>0.51673</cdr:y>
    </cdr:from>
    <cdr:to>
      <cdr:x>0.64338</cdr:x>
      <cdr:y>0.55775</cdr:y>
    </cdr:to>
    <cdr:sp macro="" textlink="Trajectoires!$I$36">
      <cdr:nvSpPr>
        <cdr:cNvPr id="5" name="ZoneTexte 5">
          <a:extLst xmlns:a="http://schemas.openxmlformats.org/drawingml/2006/main">
            <a:ext uri="{FF2B5EF4-FFF2-40B4-BE49-F238E27FC236}">
              <a16:creationId xmlns:a16="http://schemas.microsoft.com/office/drawing/2014/main" id="{14654030-8620-7C4A-B15D-7CAD0D54D83A}"/>
            </a:ext>
          </a:extLst>
        </cdr:cNvPr>
        <cdr:cNvSpPr txBox="1"/>
      </cdr:nvSpPr>
      <cdr:spPr>
        <a:xfrm xmlns:a="http://schemas.openxmlformats.org/drawingml/2006/main">
          <a:off x="11506001" y="5894342"/>
          <a:ext cx="989951" cy="468013"/>
        </a:xfrm>
        <a:prstGeom xmlns:a="http://schemas.openxmlformats.org/drawingml/2006/main" prst="rect">
          <a:avLst/>
        </a:prstGeom>
        <a:gradFill xmlns:a="http://schemas.openxmlformats.org/drawingml/2006/main" flip="none" rotWithShape="1">
          <a:gsLst>
            <a:gs pos="0">
              <a:srgbClr val="E8DE00"/>
            </a:gs>
            <a:gs pos="37000">
              <a:srgbClr val="FFFF00"/>
            </a:gs>
            <a:gs pos="62000">
              <a:srgbClr val="FDFF72"/>
            </a:gs>
            <a:gs pos="100000">
              <a:srgbClr val="FDFFD2"/>
            </a:gs>
          </a:gsLst>
          <a:lin ang="5400000" scaled="1"/>
          <a:tileRect/>
        </a:gradFill>
        <a:ln xmlns:a="http://schemas.openxmlformats.org/drawingml/2006/main" w="9525" cmpd="sng">
          <a:solidFill>
            <a:schemeClr val="lt1">
              <a:shade val="50000"/>
            </a:schemeClr>
          </a:solid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vertOverflow="clip" horzOverflow="clip" wrap="none" rtlCol="0" anchor="ctr" anchorCtr="0">
          <a:spAutoFit/>
        </a:bodyPr>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fld id="{B3EB0583-F3FE-D84A-BBA3-F24B7A380751}" type="TxLink">
            <a:rPr lang="en-US" sz="2400" b="0" i="0" u="none" strike="noStrike" kern="1200">
              <a:solidFill>
                <a:srgbClr val="000000"/>
              </a:solidFill>
              <a:latin typeface="Aptos Narrow"/>
            </a:rPr>
            <a:pPr/>
            <a:t>HE 4,6</a:t>
          </a:fld>
          <a:endParaRPr lang="fr-FR" sz="2400" kern="1200"/>
        </a:p>
      </cdr:txBody>
    </cdr:sp>
  </cdr:relSizeAnchor>
</c:userShape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Caroline Guillier" refreshedDate="45636.387788310189" createdVersion="8" refreshedVersion="8" minRefreshableVersion="3" recordCount="19" xr:uid="{1B6F377C-A65B-C642-90B7-22C34039CF04}">
  <cacheSource type="worksheet">
    <worksheetSource ref="A1:CZ20" sheet="Données brutes"/>
  </cacheSource>
  <cacheFields count="125">
    <cacheField name="Placette" numFmtId="0">
      <sharedItems containsSemiMixedTypes="0" containsString="0" containsNumber="1" containsInteger="1" minValue="1" maxValue="60" count="19">
        <n v="60"/>
        <n v="59"/>
        <n v="58"/>
        <n v="57"/>
        <n v="56"/>
        <n v="55"/>
        <n v="54"/>
        <n v="53"/>
        <n v="52"/>
        <n v="51"/>
        <n v="9"/>
        <n v="8"/>
        <n v="7"/>
        <n v="6"/>
        <n v="5"/>
        <n v="4"/>
        <n v="3"/>
        <n v="2"/>
        <n v="1"/>
      </sharedItems>
    </cacheField>
    <cacheField name="Coefficient" numFmtId="0">
      <sharedItems containsSemiMixedTypes="0" containsString="0" containsNumber="1" containsInteger="1" minValue="2" maxValue="2"/>
    </cacheField>
    <cacheField name="Essence 1" numFmtId="0">
      <sharedItems containsBlank="1"/>
    </cacheField>
    <cacheField name="G 1" numFmtId="0">
      <sharedItems containsSemiMixedTypes="0" containsString="0" containsNumber="1" containsInteger="1" minValue="0" maxValue="32"/>
    </cacheField>
    <cacheField name="PB 1" numFmtId="0">
      <sharedItems containsSemiMixedTypes="0" containsString="0" containsNumber="1" containsInteger="1" minValue="0" maxValue="6"/>
    </cacheField>
    <cacheField name="BM 1" numFmtId="0">
      <sharedItems containsSemiMixedTypes="0" containsString="0" containsNumber="1" containsInteger="1" minValue="0" maxValue="15"/>
    </cacheField>
    <cacheField name="GB 1" numFmtId="0">
      <sharedItems containsSemiMixedTypes="0" containsString="0" containsNumber="1" containsInteger="1" minValue="0" maxValue="8"/>
    </cacheField>
    <cacheField name="TGB 1" numFmtId="0">
      <sharedItems containsSemiMixedTypes="0" containsString="0" containsNumber="1" containsInteger="1" minValue="0" maxValue="1"/>
    </cacheField>
    <cacheField name="A. bios 1" numFmtId="0">
      <sharedItems containsSemiMixedTypes="0" containsString="0" containsNumber="1" containsInteger="1" minValue="0" maxValue="2"/>
    </cacheField>
    <cacheField name="A. morts 1" numFmtId="0">
      <sharedItems containsSemiMixedTypes="0" containsString="0" containsNumber="1" containsInteger="1" minValue="0" maxValue="2"/>
    </cacheField>
    <cacheField name="Perches A. 1" numFmtId="0">
      <sharedItems containsSemiMixedTypes="0" containsString="0" containsNumber="1" containsInteger="1" minValue="0" maxValue="0"/>
    </cacheField>
    <cacheField name="PB A. 1" numFmtId="0">
      <sharedItems containsSemiMixedTypes="0" containsString="0" containsNumber="1" containsInteger="1" minValue="0" maxValue="0"/>
    </cacheField>
    <cacheField name="Essence 2" numFmtId="0">
      <sharedItems containsBlank="1"/>
    </cacheField>
    <cacheField name="G 2" numFmtId="0">
      <sharedItems containsSemiMixedTypes="0" containsString="0" containsNumber="1" containsInteger="1" minValue="0" maxValue="22"/>
    </cacheField>
    <cacheField name="PB 2" numFmtId="0">
      <sharedItems containsSemiMixedTypes="0" containsString="0" containsNumber="1" containsInteger="1" minValue="0" maxValue="9"/>
    </cacheField>
    <cacheField name="BM 2" numFmtId="0">
      <sharedItems containsSemiMixedTypes="0" containsString="0" containsNumber="1" containsInteger="1" minValue="0" maxValue="2"/>
    </cacheField>
    <cacheField name="GB 2" numFmtId="0">
      <sharedItems containsSemiMixedTypes="0" containsString="0" containsNumber="1" containsInteger="1" minValue="0" maxValue="2"/>
    </cacheField>
    <cacheField name="TGB 2" numFmtId="0">
      <sharedItems containsSemiMixedTypes="0" containsString="0" containsNumber="1" containsInteger="1" minValue="0" maxValue="2"/>
    </cacheField>
    <cacheField name="A. bios 2" numFmtId="0">
      <sharedItems containsSemiMixedTypes="0" containsString="0" containsNumber="1" containsInteger="1" minValue="0" maxValue="0"/>
    </cacheField>
    <cacheField name="A. morts 2" numFmtId="0">
      <sharedItems containsSemiMixedTypes="0" containsString="0" containsNumber="1" containsInteger="1" minValue="0" maxValue="0"/>
    </cacheField>
    <cacheField name="Perches A. 2" numFmtId="0">
      <sharedItems containsSemiMixedTypes="0" containsString="0" containsNumber="1" containsInteger="1" minValue="0" maxValue="0"/>
    </cacheField>
    <cacheField name="PB A. 2" numFmtId="0">
      <sharedItems containsSemiMixedTypes="0" containsString="0" containsNumber="1" containsInteger="1" minValue="0" maxValue="0"/>
    </cacheField>
    <cacheField name="Essence 3" numFmtId="0">
      <sharedItems containsBlank="1"/>
    </cacheField>
    <cacheField name="G 3" numFmtId="0">
      <sharedItems containsSemiMixedTypes="0" containsString="0" containsNumber="1" containsInteger="1" minValue="0" maxValue="4"/>
    </cacheField>
    <cacheField name="PB 3" numFmtId="0">
      <sharedItems containsSemiMixedTypes="0" containsString="0" containsNumber="1" containsInteger="1" minValue="0" maxValue="0"/>
    </cacheField>
    <cacheField name="BM 3" numFmtId="0">
      <sharedItems containsSemiMixedTypes="0" containsString="0" containsNumber="1" containsInteger="1" minValue="0" maxValue="0"/>
    </cacheField>
    <cacheField name="GB 3" numFmtId="0">
      <sharedItems containsSemiMixedTypes="0" containsString="0" containsNumber="1" containsInteger="1" minValue="0" maxValue="2"/>
    </cacheField>
    <cacheField name="TGB 3" numFmtId="0">
      <sharedItems containsSemiMixedTypes="0" containsString="0" containsNumber="1" containsInteger="1" minValue="0" maxValue="0"/>
    </cacheField>
    <cacheField name="A. bios 3" numFmtId="0">
      <sharedItems containsSemiMixedTypes="0" containsString="0" containsNumber="1" containsInteger="1" minValue="0" maxValue="0"/>
    </cacheField>
    <cacheField name="A. morts 3" numFmtId="0">
      <sharedItems containsSemiMixedTypes="0" containsString="0" containsNumber="1" containsInteger="1" minValue="0" maxValue="0"/>
    </cacheField>
    <cacheField name="Perches A. 3" numFmtId="0">
      <sharedItems containsSemiMixedTypes="0" containsString="0" containsNumber="1" containsInteger="1" minValue="0" maxValue="0"/>
    </cacheField>
    <cacheField name="PB A. 3" numFmtId="0">
      <sharedItems containsSemiMixedTypes="0" containsString="0" containsNumber="1" containsInteger="1" minValue="0" maxValue="0"/>
    </cacheField>
    <cacheField name="Essence 4" numFmtId="0">
      <sharedItems containsBlank="1"/>
    </cacheField>
    <cacheField name="G 4" numFmtId="0">
      <sharedItems containsSemiMixedTypes="0" containsString="0" containsNumber="1" containsInteger="1" minValue="0" maxValue="2"/>
    </cacheField>
    <cacheField name="PB 4" numFmtId="0">
      <sharedItems containsSemiMixedTypes="0" containsString="0" containsNumber="1" containsInteger="1" minValue="0" maxValue="0"/>
    </cacheField>
    <cacheField name="BM 4" numFmtId="0">
      <sharedItems containsSemiMixedTypes="0" containsString="0" containsNumber="1" containsInteger="1" minValue="0" maxValue="1"/>
    </cacheField>
    <cacheField name="GB 4" numFmtId="0">
      <sharedItems containsSemiMixedTypes="0" containsString="0" containsNumber="1" containsInteger="1" minValue="0" maxValue="0"/>
    </cacheField>
    <cacheField name="TGB 4" numFmtId="0">
      <sharedItems containsSemiMixedTypes="0" containsString="0" containsNumber="1" containsInteger="1" minValue="0" maxValue="0"/>
    </cacheField>
    <cacheField name="A. bios 4" numFmtId="0">
      <sharedItems containsSemiMixedTypes="0" containsString="0" containsNumber="1" containsInteger="1" minValue="0" maxValue="0"/>
    </cacheField>
    <cacheField name="A. morts 4" numFmtId="0">
      <sharedItems containsSemiMixedTypes="0" containsString="0" containsNumber="1" containsInteger="1" minValue="0" maxValue="0"/>
    </cacheField>
    <cacheField name="Perches A. 4" numFmtId="0">
      <sharedItems containsSemiMixedTypes="0" containsString="0" containsNumber="1" containsInteger="1" minValue="0" maxValue="0"/>
    </cacheField>
    <cacheField name="PB A. 4" numFmtId="0">
      <sharedItems containsSemiMixedTypes="0" containsString="0" containsNumber="1" containsInteger="1" minValue="0" maxValue="0"/>
    </cacheField>
    <cacheField name="Essence 5" numFmtId="0">
      <sharedItems containsBlank="1"/>
    </cacheField>
    <cacheField name="G 5" numFmtId="0">
      <sharedItems containsSemiMixedTypes="0" containsString="0" containsNumber="1" containsInteger="1" minValue="0" maxValue="16"/>
    </cacheField>
    <cacheField name="PB 5" numFmtId="0">
      <sharedItems containsSemiMixedTypes="0" containsString="0" containsNumber="1" containsInteger="1" minValue="0" maxValue="2"/>
    </cacheField>
    <cacheField name="BM 5" numFmtId="0">
      <sharedItems containsSemiMixedTypes="0" containsString="0" containsNumber="1" containsInteger="1" minValue="0" maxValue="5"/>
    </cacheField>
    <cacheField name="GB 5" numFmtId="0">
      <sharedItems containsSemiMixedTypes="0" containsString="0" containsNumber="1" containsInteger="1" minValue="0" maxValue="1"/>
    </cacheField>
    <cacheField name="TGB 5" numFmtId="0">
      <sharedItems containsSemiMixedTypes="0" containsString="0" containsNumber="1" containsInteger="1" minValue="0" maxValue="0"/>
    </cacheField>
    <cacheField name="A. bios 5" numFmtId="0">
      <sharedItems containsSemiMixedTypes="0" containsString="0" containsNumber="1" containsInteger="1" minValue="0" maxValue="0"/>
    </cacheField>
    <cacheField name="A. morts 5" numFmtId="0">
      <sharedItems containsSemiMixedTypes="0" containsString="0" containsNumber="1" containsInteger="1" minValue="0" maxValue="0"/>
    </cacheField>
    <cacheField name="Perches A. 5" numFmtId="0">
      <sharedItems containsSemiMixedTypes="0" containsString="0" containsNumber="1" containsInteger="1" minValue="0" maxValue="0"/>
    </cacheField>
    <cacheField name="PB A. 5" numFmtId="0">
      <sharedItems containsSemiMixedTypes="0" containsString="0" containsNumber="1" containsInteger="1" minValue="0" maxValue="0"/>
    </cacheField>
    <cacheField name="Essence 6" numFmtId="0">
      <sharedItems containsBlank="1"/>
    </cacheField>
    <cacheField name="G 6" numFmtId="0">
      <sharedItems containsSemiMixedTypes="0" containsString="0" containsNumber="1" containsInteger="1" minValue="0" maxValue="8"/>
    </cacheField>
    <cacheField name="PB 6" numFmtId="0">
      <sharedItems containsSemiMixedTypes="0" containsString="0" containsNumber="1" containsInteger="1" minValue="0" maxValue="3"/>
    </cacheField>
    <cacheField name="BM 6" numFmtId="0">
      <sharedItems containsSemiMixedTypes="0" containsString="0" containsNumber="1" containsInteger="1" minValue="0" maxValue="1"/>
    </cacheField>
    <cacheField name="GB 6" numFmtId="0">
      <sharedItems containsSemiMixedTypes="0" containsString="0" containsNumber="1" containsInteger="1" minValue="0" maxValue="0"/>
    </cacheField>
    <cacheField name="TGB 6" numFmtId="0">
      <sharedItems containsSemiMixedTypes="0" containsString="0" containsNumber="1" containsInteger="1" minValue="0" maxValue="0"/>
    </cacheField>
    <cacheField name="A. bios 6" numFmtId="0">
      <sharedItems containsSemiMixedTypes="0" containsString="0" containsNumber="1" containsInteger="1" minValue="0" maxValue="0"/>
    </cacheField>
    <cacheField name="A. morts 6" numFmtId="0">
      <sharedItems containsSemiMixedTypes="0" containsString="0" containsNumber="1" containsInteger="1" minValue="0" maxValue="0"/>
    </cacheField>
    <cacheField name="Perches A. 6" numFmtId="0">
      <sharedItems containsSemiMixedTypes="0" containsString="0" containsNumber="1" containsInteger="1" minValue="0" maxValue="0"/>
    </cacheField>
    <cacheField name="PB A. 6" numFmtId="0">
      <sharedItems containsSemiMixedTypes="0" containsString="0" containsNumber="1" containsInteger="1" minValue="0" maxValue="0"/>
    </cacheField>
    <cacheField name="Essence 7" numFmtId="0">
      <sharedItems containsNonDate="0" containsString="0" containsBlank="1"/>
    </cacheField>
    <cacheField name="G 7" numFmtId="0">
      <sharedItems containsSemiMixedTypes="0" containsString="0" containsNumber="1" containsInteger="1" minValue="0" maxValue="0"/>
    </cacheField>
    <cacheField name="PB 7" numFmtId="0">
      <sharedItems containsSemiMixedTypes="0" containsString="0" containsNumber="1" containsInteger="1" minValue="0" maxValue="0"/>
    </cacheField>
    <cacheField name="BM 7" numFmtId="0">
      <sharedItems containsSemiMixedTypes="0" containsString="0" containsNumber="1" containsInteger="1" minValue="0" maxValue="0"/>
    </cacheField>
    <cacheField name="GB 7" numFmtId="0">
      <sharedItems containsSemiMixedTypes="0" containsString="0" containsNumber="1" containsInteger="1" minValue="0" maxValue="0"/>
    </cacheField>
    <cacheField name="TGB 7" numFmtId="0">
      <sharedItems containsSemiMixedTypes="0" containsString="0" containsNumber="1" containsInteger="1" minValue="0" maxValue="0"/>
    </cacheField>
    <cacheField name="A. bios 7" numFmtId="0">
      <sharedItems containsSemiMixedTypes="0" containsString="0" containsNumber="1" containsInteger="1" minValue="0" maxValue="0"/>
    </cacheField>
    <cacheField name="A. morts 7" numFmtId="0">
      <sharedItems containsSemiMixedTypes="0" containsString="0" containsNumber="1" containsInteger="1" minValue="0" maxValue="0"/>
    </cacheField>
    <cacheField name="Perches A. 7" numFmtId="0">
      <sharedItems containsSemiMixedTypes="0" containsString="0" containsNumber="1" containsInteger="1" minValue="0" maxValue="0"/>
    </cacheField>
    <cacheField name="PB A. 7" numFmtId="0">
      <sharedItems containsSemiMixedTypes="0" containsString="0" containsNumber="1" containsInteger="1" minValue="0" maxValue="0"/>
    </cacheField>
    <cacheField name="Essence 8" numFmtId="0">
      <sharedItems containsNonDate="0" containsString="0" containsBlank="1"/>
    </cacheField>
    <cacheField name="G 8" numFmtId="0">
      <sharedItems containsSemiMixedTypes="0" containsString="0" containsNumber="1" containsInteger="1" minValue="0" maxValue="0"/>
    </cacheField>
    <cacheField name="PB 8" numFmtId="0">
      <sharedItems containsSemiMixedTypes="0" containsString="0" containsNumber="1" containsInteger="1" minValue="0" maxValue="0"/>
    </cacheField>
    <cacheField name="BM 8" numFmtId="0">
      <sharedItems containsSemiMixedTypes="0" containsString="0" containsNumber="1" containsInteger="1" minValue="0" maxValue="0"/>
    </cacheField>
    <cacheField name="GB 8" numFmtId="0">
      <sharedItems containsSemiMixedTypes="0" containsString="0" containsNumber="1" containsInteger="1" minValue="0" maxValue="0"/>
    </cacheField>
    <cacheField name="TGB 8" numFmtId="0">
      <sharedItems containsSemiMixedTypes="0" containsString="0" containsNumber="1" containsInteger="1" minValue="0" maxValue="0"/>
    </cacheField>
    <cacheField name="A. bios 8" numFmtId="0">
      <sharedItems containsSemiMixedTypes="0" containsString="0" containsNumber="1" containsInteger="1" minValue="0" maxValue="0"/>
    </cacheField>
    <cacheField name="A. morts 8" numFmtId="0">
      <sharedItems containsSemiMixedTypes="0" containsString="0" containsNumber="1" containsInteger="1" minValue="0" maxValue="0"/>
    </cacheField>
    <cacheField name="Perches A. 8" numFmtId="0">
      <sharedItems containsSemiMixedTypes="0" containsString="0" containsNumber="1" containsInteger="1" minValue="0" maxValue="0"/>
    </cacheField>
    <cacheField name="PB A. 8" numFmtId="0">
      <sharedItems containsSemiMixedTypes="0" containsString="0" containsNumber="1" containsInteger="1" minValue="0" maxValue="0"/>
    </cacheField>
    <cacheField name="Essence 9" numFmtId="0">
      <sharedItems containsNonDate="0" containsString="0" containsBlank="1"/>
    </cacheField>
    <cacheField name="G 9" numFmtId="0">
      <sharedItems containsSemiMixedTypes="0" containsString="0" containsNumber="1" containsInteger="1" minValue="0" maxValue="0"/>
    </cacheField>
    <cacheField name="PB 9" numFmtId="0">
      <sharedItems containsSemiMixedTypes="0" containsString="0" containsNumber="1" containsInteger="1" minValue="0" maxValue="0"/>
    </cacheField>
    <cacheField name="BM 9" numFmtId="0">
      <sharedItems containsSemiMixedTypes="0" containsString="0" containsNumber="1" containsInteger="1" minValue="0" maxValue="0"/>
    </cacheField>
    <cacheField name="GB 9" numFmtId="0">
      <sharedItems containsSemiMixedTypes="0" containsString="0" containsNumber="1" containsInteger="1" minValue="0" maxValue="0"/>
    </cacheField>
    <cacheField name="TGB 9" numFmtId="0">
      <sharedItems containsSemiMixedTypes="0" containsString="0" containsNumber="1" containsInteger="1" minValue="0" maxValue="0"/>
    </cacheField>
    <cacheField name="A. bios 9" numFmtId="0">
      <sharedItems containsSemiMixedTypes="0" containsString="0" containsNumber="1" containsInteger="1" minValue="0" maxValue="0"/>
    </cacheField>
    <cacheField name="A. morts 9" numFmtId="0">
      <sharedItems containsSemiMixedTypes="0" containsString="0" containsNumber="1" containsInteger="1" minValue="0" maxValue="0"/>
    </cacheField>
    <cacheField name="Perches A. 9" numFmtId="0">
      <sharedItems containsSemiMixedTypes="0" containsString="0" containsNumber="1" containsInteger="1" minValue="0" maxValue="0"/>
    </cacheField>
    <cacheField name="PB A. 9" numFmtId="0">
      <sharedItems containsSemiMixedTypes="0" containsString="0" containsNumber="1" containsInteger="1" minValue="0" maxValue="0"/>
    </cacheField>
    <cacheField name="Essence 10" numFmtId="0">
      <sharedItems containsNonDate="0" containsString="0" containsBlank="1"/>
    </cacheField>
    <cacheField name="G 10" numFmtId="0">
      <sharedItems containsSemiMixedTypes="0" containsString="0" containsNumber="1" containsInteger="1" minValue="0" maxValue="0"/>
    </cacheField>
    <cacheField name="PB 10" numFmtId="0">
      <sharedItems containsSemiMixedTypes="0" containsString="0" containsNumber="1" containsInteger="1" minValue="0" maxValue="0"/>
    </cacheField>
    <cacheField name="BM 10" numFmtId="0">
      <sharedItems containsSemiMixedTypes="0" containsString="0" containsNumber="1" containsInteger="1" minValue="0" maxValue="0"/>
    </cacheField>
    <cacheField name="GB 10" numFmtId="0">
      <sharedItems containsSemiMixedTypes="0" containsString="0" containsNumber="1" containsInteger="1" minValue="0" maxValue="0"/>
    </cacheField>
    <cacheField name="TGB 10" numFmtId="0">
      <sharedItems containsSemiMixedTypes="0" containsString="0" containsNumber="1" containsInteger="1" minValue="0" maxValue="0"/>
    </cacheField>
    <cacheField name="A. bios 10" numFmtId="0">
      <sharedItems containsSemiMixedTypes="0" containsString="0" containsNumber="1" containsInteger="1" minValue="0" maxValue="0"/>
    </cacheField>
    <cacheField name="A. morts 10" numFmtId="0">
      <sharedItems containsSemiMixedTypes="0" containsString="0" containsNumber="1" containsInteger="1" minValue="0" maxValue="0"/>
    </cacheField>
    <cacheField name="Perches A. 10" numFmtId="0">
      <sharedItems containsSemiMixedTypes="0" containsString="0" containsNumber="1" containsInteger="1" minValue="0" maxValue="0"/>
    </cacheField>
    <cacheField name="PB A. 10" numFmtId="0">
      <sharedItems containsSemiMixedTypes="0" containsString="0" containsNumber="1" containsInteger="1" minValue="0" maxValue="0"/>
    </cacheField>
    <cacheField name="Surf. Régé." numFmtId="0">
      <sharedItems containsNonDate="0" containsString="0" containsBlank="1"/>
    </cacheField>
    <cacheField name="Surf. régé. div." numFmtId="0">
      <sharedItems containsNonDate="0" containsString="0" containsBlank="1"/>
    </cacheField>
    <cacheField name="G totale" numFmtId="0" formula="'G 1'+'G 2'+'G 3'+'G 4'+'G 5'+'G 6'+'G 7'+'G 8'+'G 9'+'G 10'" databaseField="0"/>
    <cacheField name="% G1" numFmtId="0" formula="'G 1'/'G totale'" databaseField="0"/>
    <cacheField name="% G2" numFmtId="0" formula="'G 2'/'G totale'" databaseField="0"/>
    <cacheField name="% G3" numFmtId="0" formula="'G 3'/'G totale'" databaseField="0"/>
    <cacheField name="% G4" numFmtId="0" formula="'G 4'/'G totale'" databaseField="0"/>
    <cacheField name="% G5" numFmtId="0" formula="'G 5'/'G totale'" databaseField="0"/>
    <cacheField name="% G6" numFmtId="0" formula="'G 6'/'G totale'" databaseField="0"/>
    <cacheField name="% PB" numFmtId="0" formula="(('PB 1'+'PB 2'+'PB 3'+'PB 4'+'PB 5'+'PB 6'+'PB 7'+'PB 8'+'PB 9'+'PB 10')*2)/'G totale'" databaseField="0"/>
    <cacheField name="% BM" numFmtId="0" formula=" (('BM 1'+'BM 2'+'BM 3'+'BM 4'+'BM 5'+'BM 6'+'BM 7'+'BM 8'+'BM 9'+'BM 10')*2)/'G totale'" databaseField="0"/>
    <cacheField name="% GB" numFmtId="0" formula=" (('GB 1'+'GB 2'+'GB 3'+'GB 4'+'GB 5'+'GB 6'+'GB 7'+'GB 8'+'GB 9'+'GB 10')*2)/'G totale'" databaseField="0"/>
    <cacheField name="% TGB" numFmtId="0" formula=" (('TGB 1'+'TGB 2'+'TGB 3'+'TGB 4'+'TGB 5'+'TGB 6'+'TGB 7'+'TGB 8'+'TGB 9'+'TGB 10')*2)/'G totale'" databaseField="0"/>
    <cacheField name="G vivante" numFmtId="0" formula="'G totale'+'A. bios 1'+'A. bios 2'+'A. bios 3'+'A. bios 4'+'A. bios 5'+'A. bios 6'+'A. bios 7'+'A. bios 8'+'A. bios 9'+'A. bios 10'" databaseField="0"/>
    <cacheField name="% A. bios" numFmtId="0" formula=" ('A. bios 1'+'A. bios 2'+'A. bios 3'+'A. bios 4'+'A. bios 5'+'A. bios 6'+'A. bios 7'+'A. bios 8'+'A. bios 9'+'A. bios 10')/'G vivante'" databaseField="0"/>
    <cacheField name="G biodiversité" numFmtId="0" formula="'G vivante'+'A. morts 1'+'A. morts 2'+'A. morts 3'+'A. morts 4'+'A. morts 5'+'A. morts 6'+'A. morts 7'+'A. morts 8'+'A. morts 9'+'A. morts 10'" databaseField="0"/>
    <cacheField name="% A. morts" numFmtId="0" formula=" ('A. morts 1'+'A. morts 2'+'A. morts 3'+'A. morts 4'+'A. morts 5'+'A. morts 6'+'A. morts 7'+'A. morts 8'+'A. morts 9'+'A. morts 10')/'G biodiversité'" databaseField="0"/>
    <cacheField name="Nombre Perches A." numFmtId="0" formula="'Perches A. 1'+'Perches A. 2'+'Perches A. 3'+'Perches A. 4'+'Perches A. 5'+'Perches A. 6'+'Perches A. 7'+'Perches A. 8'+'Perches A. 9'+'Perches A. 10'" databaseField="0"/>
    <cacheField name="Nombre PB A." numFmtId="0" formula="'PB A. 1'+'PB A. 2'+'PB A. 3'+'PB A. 4'+'PB A. 5'+'PB A. 6'+'PB A. 7'+'PB A. 8'+'PB A. 9'+'PB A. 10'" databaseField="0"/>
    <cacheField name="% G7" numFmtId="0" formula="'G 7'/'G totale'" databaseField="0"/>
    <cacheField name="% G8" numFmtId="0" formula="'G 8'/'G totale'" databaseField="0"/>
    <cacheField name="% G9" numFmtId="0" formula="'G 9'/'G totale'" databaseField="0"/>
    <cacheField name="% G10" numFmtId="0" formula="'G 10'/'G totale'" databaseField="0"/>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9">
  <r>
    <x v="0"/>
    <n v="2"/>
    <s v="CHENE"/>
    <n v="28"/>
    <n v="6"/>
    <n v="8"/>
    <n v="0"/>
    <n v="0"/>
    <n v="0"/>
    <n v="1"/>
    <n v="0"/>
    <n v="0"/>
    <s v="HETRE"/>
    <n v="4"/>
    <n v="1"/>
    <n v="1"/>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1"/>
    <n v="2"/>
    <m/>
    <n v="0"/>
    <n v="0"/>
    <n v="0"/>
    <n v="0"/>
    <n v="0"/>
    <n v="0"/>
    <n v="0"/>
    <n v="0"/>
    <n v="0"/>
    <s v="HETRE"/>
    <n v="22"/>
    <n v="9"/>
    <n v="2"/>
    <n v="0"/>
    <n v="0"/>
    <n v="0"/>
    <n v="0"/>
    <n v="0"/>
    <n v="0"/>
    <m/>
    <n v="0"/>
    <n v="0"/>
    <n v="0"/>
    <n v="0"/>
    <n v="0"/>
    <n v="0"/>
    <n v="0"/>
    <n v="0"/>
    <n v="0"/>
    <m/>
    <n v="0"/>
    <n v="0"/>
    <n v="0"/>
    <n v="0"/>
    <n v="0"/>
    <n v="0"/>
    <n v="0"/>
    <n v="0"/>
    <n v="0"/>
    <s v="BOULEAU"/>
    <n v="2"/>
    <n v="1"/>
    <n v="0"/>
    <n v="0"/>
    <n v="0"/>
    <n v="0"/>
    <n v="0"/>
    <n v="0"/>
    <n v="0"/>
    <s v="EPICEA"/>
    <n v="8"/>
    <n v="3"/>
    <n v="1"/>
    <n v="0"/>
    <n v="0"/>
    <n v="0"/>
    <n v="0"/>
    <n v="0"/>
    <n v="0"/>
    <m/>
    <n v="0"/>
    <n v="0"/>
    <n v="0"/>
    <n v="0"/>
    <n v="0"/>
    <n v="0"/>
    <n v="0"/>
    <n v="0"/>
    <n v="0"/>
    <m/>
    <n v="0"/>
    <n v="0"/>
    <n v="0"/>
    <n v="0"/>
    <n v="0"/>
    <n v="0"/>
    <n v="0"/>
    <n v="0"/>
    <n v="0"/>
    <m/>
    <n v="0"/>
    <n v="0"/>
    <n v="0"/>
    <n v="0"/>
    <n v="0"/>
    <n v="0"/>
    <n v="0"/>
    <n v="0"/>
    <n v="0"/>
    <m/>
    <n v="0"/>
    <n v="0"/>
    <n v="0"/>
    <n v="0"/>
    <n v="0"/>
    <n v="0"/>
    <n v="0"/>
    <n v="0"/>
    <n v="0"/>
    <m/>
    <m/>
  </r>
  <r>
    <x v="2"/>
    <n v="2"/>
    <s v="CHENE"/>
    <n v="12"/>
    <n v="2"/>
    <n v="4"/>
    <n v="0"/>
    <n v="0"/>
    <n v="0"/>
    <n v="0"/>
    <n v="0"/>
    <n v="0"/>
    <s v="HETRE"/>
    <n v="10"/>
    <n v="3"/>
    <n v="0"/>
    <n v="2"/>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3"/>
    <n v="2"/>
    <s v="CHENE"/>
    <n v="24"/>
    <n v="3"/>
    <n v="8"/>
    <n v="1"/>
    <n v="0"/>
    <n v="0"/>
    <n v="0"/>
    <n v="0"/>
    <n v="0"/>
    <s v="HETRE"/>
    <n v="2"/>
    <n v="1"/>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4"/>
    <n v="2"/>
    <s v="CHENE"/>
    <n v="32"/>
    <n v="3"/>
    <n v="13"/>
    <n v="0"/>
    <n v="0"/>
    <n v="0"/>
    <n v="0"/>
    <n v="0"/>
    <n v="0"/>
    <s v="HETRE"/>
    <n v="12"/>
    <n v="5"/>
    <n v="1"/>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5"/>
    <n v="2"/>
    <s v="CHENE"/>
    <n v="22"/>
    <n v="0"/>
    <n v="3"/>
    <n v="8"/>
    <n v="0"/>
    <n v="0"/>
    <n v="0"/>
    <n v="0"/>
    <n v="0"/>
    <s v="HETRE"/>
    <n v="4"/>
    <n v="2"/>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6"/>
    <n v="2"/>
    <s v="CHENE"/>
    <n v="4"/>
    <n v="0"/>
    <n v="0"/>
    <n v="2"/>
    <n v="0"/>
    <n v="0"/>
    <n v="0"/>
    <n v="0"/>
    <n v="0"/>
    <s v="HETRE"/>
    <n v="8"/>
    <n v="4"/>
    <n v="0"/>
    <n v="0"/>
    <n v="0"/>
    <n v="0"/>
    <n v="0"/>
    <n v="0"/>
    <n v="0"/>
    <m/>
    <n v="0"/>
    <n v="0"/>
    <n v="0"/>
    <n v="0"/>
    <n v="0"/>
    <n v="0"/>
    <n v="0"/>
    <n v="0"/>
    <n v="0"/>
    <m/>
    <n v="0"/>
    <n v="0"/>
    <n v="0"/>
    <n v="0"/>
    <n v="0"/>
    <n v="0"/>
    <n v="0"/>
    <n v="0"/>
    <n v="0"/>
    <s v="BOULEAU"/>
    <n v="16"/>
    <n v="2"/>
    <n v="5"/>
    <n v="1"/>
    <n v="0"/>
    <n v="0"/>
    <n v="0"/>
    <n v="0"/>
    <n v="0"/>
    <m/>
    <n v="0"/>
    <n v="0"/>
    <n v="0"/>
    <n v="0"/>
    <n v="0"/>
    <n v="0"/>
    <n v="0"/>
    <n v="0"/>
    <n v="0"/>
    <m/>
    <n v="0"/>
    <n v="0"/>
    <n v="0"/>
    <n v="0"/>
    <n v="0"/>
    <n v="0"/>
    <n v="0"/>
    <n v="0"/>
    <n v="0"/>
    <m/>
    <n v="0"/>
    <n v="0"/>
    <n v="0"/>
    <n v="0"/>
    <n v="0"/>
    <n v="0"/>
    <n v="0"/>
    <n v="0"/>
    <n v="0"/>
    <m/>
    <n v="0"/>
    <n v="0"/>
    <n v="0"/>
    <n v="0"/>
    <n v="0"/>
    <n v="0"/>
    <n v="0"/>
    <n v="0"/>
    <n v="0"/>
    <m/>
    <n v="0"/>
    <n v="0"/>
    <n v="0"/>
    <n v="0"/>
    <n v="0"/>
    <n v="0"/>
    <n v="0"/>
    <n v="0"/>
    <n v="0"/>
    <m/>
    <m/>
  </r>
  <r>
    <x v="7"/>
    <n v="2"/>
    <s v="CHENE"/>
    <n v="20"/>
    <n v="1"/>
    <n v="4"/>
    <n v="4"/>
    <n v="1"/>
    <n v="0"/>
    <n v="2"/>
    <n v="0"/>
    <n v="0"/>
    <s v="HETRE"/>
    <n v="8"/>
    <n v="2"/>
    <n v="1"/>
    <n v="1"/>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8"/>
    <n v="2"/>
    <s v="CHENE"/>
    <n v="28"/>
    <n v="1"/>
    <n v="10"/>
    <n v="2"/>
    <n v="1"/>
    <n v="0"/>
    <n v="0"/>
    <n v="0"/>
    <n v="0"/>
    <s v="HETRE"/>
    <n v="6"/>
    <n v="2"/>
    <n v="0"/>
    <n v="1"/>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9"/>
    <n v="2"/>
    <s v="CHENE"/>
    <n v="26"/>
    <n v="3"/>
    <n v="9"/>
    <n v="1"/>
    <n v="0"/>
    <n v="0"/>
    <n v="1"/>
    <n v="0"/>
    <n v="0"/>
    <s v="HETRE"/>
    <n v="6"/>
    <n v="3"/>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10"/>
    <n v="2"/>
    <s v="CHENE"/>
    <n v="32"/>
    <n v="1"/>
    <n v="15"/>
    <n v="0"/>
    <n v="0"/>
    <n v="0"/>
    <n v="0"/>
    <n v="0"/>
    <n v="0"/>
    <m/>
    <n v="0"/>
    <n v="0"/>
    <n v="0"/>
    <n v="0"/>
    <n v="0"/>
    <n v="0"/>
    <n v="0"/>
    <n v="0"/>
    <n v="0"/>
    <m/>
    <n v="0"/>
    <n v="0"/>
    <n v="0"/>
    <n v="0"/>
    <n v="0"/>
    <n v="0"/>
    <n v="0"/>
    <n v="0"/>
    <n v="0"/>
    <m/>
    <n v="0"/>
    <n v="0"/>
    <n v="0"/>
    <n v="0"/>
    <n v="0"/>
    <n v="0"/>
    <n v="0"/>
    <n v="0"/>
    <n v="0"/>
    <m/>
    <n v="0"/>
    <n v="0"/>
    <n v="0"/>
    <n v="0"/>
    <n v="0"/>
    <n v="0"/>
    <n v="0"/>
    <n v="0"/>
    <n v="0"/>
    <s v="EPICEA"/>
    <n v="4"/>
    <n v="2"/>
    <n v="0"/>
    <n v="0"/>
    <n v="0"/>
    <n v="0"/>
    <n v="0"/>
    <n v="0"/>
    <n v="0"/>
    <m/>
    <n v="0"/>
    <n v="0"/>
    <n v="0"/>
    <n v="0"/>
    <n v="0"/>
    <n v="0"/>
    <n v="0"/>
    <n v="0"/>
    <n v="0"/>
    <m/>
    <n v="0"/>
    <n v="0"/>
    <n v="0"/>
    <n v="0"/>
    <n v="0"/>
    <n v="0"/>
    <n v="0"/>
    <n v="0"/>
    <n v="0"/>
    <m/>
    <n v="0"/>
    <n v="0"/>
    <n v="0"/>
    <n v="0"/>
    <n v="0"/>
    <n v="0"/>
    <n v="0"/>
    <n v="0"/>
    <n v="0"/>
    <m/>
    <n v="0"/>
    <n v="0"/>
    <n v="0"/>
    <n v="0"/>
    <n v="0"/>
    <n v="0"/>
    <n v="0"/>
    <n v="0"/>
    <n v="0"/>
    <m/>
    <m/>
  </r>
  <r>
    <x v="11"/>
    <n v="2"/>
    <s v="CHENE"/>
    <n v="22"/>
    <n v="2"/>
    <n v="8"/>
    <n v="1"/>
    <n v="0"/>
    <n v="0"/>
    <n v="1"/>
    <n v="0"/>
    <n v="0"/>
    <s v="HETRE"/>
    <n v="4"/>
    <n v="1"/>
    <n v="1"/>
    <n v="0"/>
    <n v="0"/>
    <n v="0"/>
    <n v="0"/>
    <n v="0"/>
    <n v="0"/>
    <m/>
    <n v="0"/>
    <n v="0"/>
    <n v="0"/>
    <n v="0"/>
    <n v="0"/>
    <n v="0"/>
    <n v="0"/>
    <n v="0"/>
    <n v="0"/>
    <m/>
    <n v="0"/>
    <n v="0"/>
    <n v="0"/>
    <n v="0"/>
    <n v="0"/>
    <n v="0"/>
    <n v="0"/>
    <n v="0"/>
    <n v="0"/>
    <m/>
    <n v="0"/>
    <n v="0"/>
    <n v="0"/>
    <n v="0"/>
    <n v="0"/>
    <n v="0"/>
    <n v="0"/>
    <n v="0"/>
    <n v="0"/>
    <s v="EPICEA"/>
    <n v="4"/>
    <n v="2"/>
    <n v="0"/>
    <n v="0"/>
    <n v="0"/>
    <n v="0"/>
    <n v="0"/>
    <n v="0"/>
    <n v="0"/>
    <m/>
    <n v="0"/>
    <n v="0"/>
    <n v="0"/>
    <n v="0"/>
    <n v="0"/>
    <n v="0"/>
    <n v="0"/>
    <n v="0"/>
    <n v="0"/>
    <m/>
    <n v="0"/>
    <n v="0"/>
    <n v="0"/>
    <n v="0"/>
    <n v="0"/>
    <n v="0"/>
    <n v="0"/>
    <n v="0"/>
    <n v="0"/>
    <m/>
    <n v="0"/>
    <n v="0"/>
    <n v="0"/>
    <n v="0"/>
    <n v="0"/>
    <n v="0"/>
    <n v="0"/>
    <n v="0"/>
    <n v="0"/>
    <m/>
    <n v="0"/>
    <n v="0"/>
    <n v="0"/>
    <n v="0"/>
    <n v="0"/>
    <n v="0"/>
    <n v="0"/>
    <n v="0"/>
    <n v="0"/>
    <m/>
    <m/>
  </r>
  <r>
    <x v="12"/>
    <n v="2"/>
    <s v="CHENE"/>
    <n v="22"/>
    <n v="0"/>
    <n v="9"/>
    <n v="2"/>
    <n v="0"/>
    <n v="0"/>
    <n v="0"/>
    <n v="0"/>
    <n v="0"/>
    <s v="HETRE"/>
    <n v="2"/>
    <n v="1"/>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13"/>
    <n v="2"/>
    <s v="CHENE"/>
    <n v="24"/>
    <n v="1"/>
    <n v="10"/>
    <n v="1"/>
    <n v="0"/>
    <n v="0"/>
    <n v="0"/>
    <n v="0"/>
    <n v="0"/>
    <s v="HETRE"/>
    <n v="6"/>
    <n v="2"/>
    <n v="0"/>
    <n v="1"/>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14"/>
    <n v="2"/>
    <s v="CHENE"/>
    <n v="28"/>
    <n v="0"/>
    <n v="13"/>
    <n v="1"/>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15"/>
    <n v="2"/>
    <s v="CHENE"/>
    <n v="22"/>
    <n v="0"/>
    <n v="11"/>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16"/>
    <n v="2"/>
    <s v="CHENE"/>
    <n v="12"/>
    <n v="0"/>
    <n v="5"/>
    <n v="1"/>
    <n v="0"/>
    <n v="0"/>
    <n v="2"/>
    <n v="0"/>
    <n v="0"/>
    <s v="HETRE"/>
    <n v="6"/>
    <n v="1"/>
    <n v="1"/>
    <n v="0"/>
    <n v="1"/>
    <n v="0"/>
    <n v="0"/>
    <n v="0"/>
    <n v="0"/>
    <m/>
    <n v="0"/>
    <n v="0"/>
    <n v="0"/>
    <n v="0"/>
    <n v="0"/>
    <n v="0"/>
    <n v="0"/>
    <n v="0"/>
    <n v="0"/>
    <m/>
    <n v="0"/>
    <n v="0"/>
    <n v="0"/>
    <n v="0"/>
    <n v="0"/>
    <n v="0"/>
    <n v="0"/>
    <n v="0"/>
    <n v="0"/>
    <s v="BOULEAU"/>
    <n v="6"/>
    <n v="0"/>
    <n v="3"/>
    <n v="0"/>
    <n v="0"/>
    <n v="0"/>
    <n v="0"/>
    <n v="0"/>
    <n v="0"/>
    <m/>
    <n v="0"/>
    <n v="0"/>
    <n v="0"/>
    <n v="0"/>
    <n v="0"/>
    <n v="0"/>
    <n v="0"/>
    <n v="0"/>
    <n v="0"/>
    <m/>
    <n v="0"/>
    <n v="0"/>
    <n v="0"/>
    <n v="0"/>
    <n v="0"/>
    <n v="0"/>
    <n v="0"/>
    <n v="0"/>
    <n v="0"/>
    <m/>
    <n v="0"/>
    <n v="0"/>
    <n v="0"/>
    <n v="0"/>
    <n v="0"/>
    <n v="0"/>
    <n v="0"/>
    <n v="0"/>
    <n v="0"/>
    <m/>
    <n v="0"/>
    <n v="0"/>
    <n v="0"/>
    <n v="0"/>
    <n v="0"/>
    <n v="0"/>
    <n v="0"/>
    <n v="0"/>
    <n v="0"/>
    <m/>
    <n v="0"/>
    <n v="0"/>
    <n v="0"/>
    <n v="0"/>
    <n v="0"/>
    <n v="0"/>
    <n v="0"/>
    <n v="0"/>
    <n v="0"/>
    <m/>
    <m/>
  </r>
  <r>
    <x v="17"/>
    <n v="2"/>
    <s v="CHENE"/>
    <n v="12"/>
    <n v="0"/>
    <n v="5"/>
    <n v="1"/>
    <n v="0"/>
    <n v="2"/>
    <n v="1"/>
    <n v="0"/>
    <n v="0"/>
    <s v="HETRE"/>
    <n v="12"/>
    <n v="3"/>
    <n v="0"/>
    <n v="1"/>
    <n v="2"/>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r>
    <x v="18"/>
    <n v="2"/>
    <s v="CHENE"/>
    <n v="22"/>
    <n v="0"/>
    <n v="10"/>
    <n v="1"/>
    <n v="0"/>
    <n v="0"/>
    <n v="0"/>
    <n v="0"/>
    <n v="0"/>
    <s v="HETRE"/>
    <n v="6"/>
    <n v="3"/>
    <n v="0"/>
    <n v="0"/>
    <n v="0"/>
    <n v="0"/>
    <n v="0"/>
    <n v="0"/>
    <n v="0"/>
    <s v="DOUGLAS"/>
    <n v="4"/>
    <n v="0"/>
    <n v="0"/>
    <n v="2"/>
    <n v="0"/>
    <n v="0"/>
    <n v="0"/>
    <n v="0"/>
    <n v="0"/>
    <s v="SAPIN"/>
    <n v="2"/>
    <n v="0"/>
    <n v="1"/>
    <n v="0"/>
    <n v="0"/>
    <n v="0"/>
    <n v="0"/>
    <n v="0"/>
    <n v="0"/>
    <m/>
    <n v="0"/>
    <n v="0"/>
    <n v="0"/>
    <n v="0"/>
    <n v="0"/>
    <n v="0"/>
    <n v="0"/>
    <n v="0"/>
    <n v="0"/>
    <m/>
    <n v="0"/>
    <n v="0"/>
    <n v="0"/>
    <n v="0"/>
    <n v="0"/>
    <n v="0"/>
    <n v="0"/>
    <n v="0"/>
    <n v="0"/>
    <m/>
    <n v="0"/>
    <n v="0"/>
    <n v="0"/>
    <n v="0"/>
    <n v="0"/>
    <n v="0"/>
    <n v="0"/>
    <n v="0"/>
    <n v="0"/>
    <m/>
    <n v="0"/>
    <n v="0"/>
    <n v="0"/>
    <n v="0"/>
    <n v="0"/>
    <n v="0"/>
    <n v="0"/>
    <n v="0"/>
    <n v="0"/>
    <m/>
    <n v="0"/>
    <n v="0"/>
    <n v="0"/>
    <n v="0"/>
    <n v="0"/>
    <n v="0"/>
    <n v="0"/>
    <n v="0"/>
    <n v="0"/>
    <m/>
    <n v="0"/>
    <n v="0"/>
    <n v="0"/>
    <n v="0"/>
    <n v="0"/>
    <n v="0"/>
    <n v="0"/>
    <n v="0"/>
    <n v="0"/>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D43BCF70-2D90-AB4C-A5A0-2502EB9454C5}" name="Tableau croisé dynamique1" cacheId="0" applyNumberFormats="0" applyBorderFormats="0" applyFontFormats="0" applyPatternFormats="0" applyAlignmentFormats="0" applyWidthHeightFormats="1" dataCaption="Valeurs" updatedVersion="8" minRefreshableVersion="3" useAutoFormatting="1" itemPrintTitles="1" createdVersion="8" indent="0" outline="1" outlineData="1" multipleFieldFilters="0" rowHeaderCaption="Placettes">
  <location ref="A3:X23" firstHeaderRow="0" firstDataRow="1" firstDataCol="1"/>
  <pivotFields count="125">
    <pivotField axis="axisRow" showAll="0">
      <items count="20">
        <item x="18"/>
        <item x="17"/>
        <item x="16"/>
        <item x="15"/>
        <item x="14"/>
        <item x="13"/>
        <item x="12"/>
        <item x="11"/>
        <item x="10"/>
        <item x="9"/>
        <item x="8"/>
        <item x="7"/>
        <item x="6"/>
        <item x="5"/>
        <item x="4"/>
        <item x="3"/>
        <item x="2"/>
        <item x="1"/>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s>
  <rowFields count="1">
    <field x="0"/>
  </rowFields>
  <rowItems count="20">
    <i>
      <x/>
    </i>
    <i>
      <x v="1"/>
    </i>
    <i>
      <x v="2"/>
    </i>
    <i>
      <x v="3"/>
    </i>
    <i>
      <x v="4"/>
    </i>
    <i>
      <x v="5"/>
    </i>
    <i>
      <x v="6"/>
    </i>
    <i>
      <x v="7"/>
    </i>
    <i>
      <x v="8"/>
    </i>
    <i>
      <x v="9"/>
    </i>
    <i>
      <x v="10"/>
    </i>
    <i>
      <x v="11"/>
    </i>
    <i>
      <x v="12"/>
    </i>
    <i>
      <x v="13"/>
    </i>
    <i>
      <x v="14"/>
    </i>
    <i>
      <x v="15"/>
    </i>
    <i>
      <x v="16"/>
    </i>
    <i>
      <x v="17"/>
    </i>
    <i>
      <x v="18"/>
    </i>
    <i t="grand">
      <x/>
    </i>
  </rowItems>
  <colFields count="1">
    <field x="-2"/>
  </colFields>
  <colItems count="23">
    <i>
      <x/>
    </i>
    <i i="1">
      <x v="1"/>
    </i>
    <i i="2">
      <x v="2"/>
    </i>
    <i i="3">
      <x v="3"/>
    </i>
    <i i="4">
      <x v="4"/>
    </i>
    <i i="5">
      <x v="5"/>
    </i>
    <i i="6">
      <x v="6"/>
    </i>
    <i i="7">
      <x v="7"/>
    </i>
    <i i="8">
      <x v="8"/>
    </i>
    <i i="9">
      <x v="9"/>
    </i>
    <i i="10">
      <x v="10"/>
    </i>
    <i i="11">
      <x v="11"/>
    </i>
    <i i="12">
      <x v="12"/>
    </i>
    <i i="13">
      <x v="13"/>
    </i>
    <i i="14">
      <x v="14"/>
    </i>
    <i i="15">
      <x v="15"/>
    </i>
    <i i="16">
      <x v="16"/>
    </i>
    <i i="17">
      <x v="17"/>
    </i>
    <i i="18">
      <x v="18"/>
    </i>
    <i i="19">
      <x v="19"/>
    </i>
    <i i="20">
      <x v="20"/>
    </i>
    <i i="21">
      <x v="21"/>
    </i>
    <i i="22">
      <x v="22"/>
    </i>
  </colItems>
  <dataFields count="23">
    <dataField name="G" fld="104" baseField="0" baseItem="0"/>
    <dataField name="G Essence 1" fld="105" baseField="0" baseItem="0" numFmtId="9"/>
    <dataField name="G Essence 2" fld="106" baseField="0" baseItem="0" numFmtId="9"/>
    <dataField name="G Essence 3" fld="108" baseField="0" baseItem="0" numFmtId="9"/>
    <dataField name="G Essence 4" fld="109" baseField="0" baseItem="0" numFmtId="9"/>
    <dataField name="G Essence 5" fld="107" baseField="0" baseItem="0" numFmtId="9"/>
    <dataField name="G Essence 6" fld="110" baseField="0" baseItem="0" numFmtId="9"/>
    <dataField name="G Essence 7" fld="121" baseField="0" baseItem="0"/>
    <dataField name="G Essence 8" fld="122" baseField="0" baseItem="0"/>
    <dataField name="G Essence 9" fld="123" baseField="0" baseItem="0"/>
    <dataField name="G Essence 10" fld="124" baseField="0" baseItem="0"/>
    <dataField name="% PB tot" fld="111" baseField="0" baseItem="0" numFmtId="9"/>
    <dataField name="% BM tot" fld="112" baseField="0" baseItem="0" numFmtId="9"/>
    <dataField name="% GB tot" fld="113" baseField="0" baseItem="0" numFmtId="9"/>
    <dataField name="% TGB tot" fld="114" baseField="0" baseItem="0" numFmtId="9"/>
    <dataField name="G viv." fld="115" baseField="0" baseItem="0"/>
    <dataField name="% A. bios tot" fld="116" baseField="0" baseItem="0" numFmtId="9"/>
    <dataField name="G bio." fld="117" baseField="0" baseItem="0"/>
    <dataField name="% A. morts tot" fld="118" baseField="0" baseItem="0" numFmtId="9"/>
    <dataField name="% Surf. Régé." fld="102" subtotal="count" baseField="0" baseItem="0"/>
    <dataField name="% Surf. régé. div." fld="103" subtotal="count" baseField="0" baseItem="0"/>
    <dataField name="Perches A." fld="119" baseField="0" baseItem="0"/>
    <dataField name="PB A." fld="120" baseField="0" baseItem="0"/>
  </dataFields>
  <formats count="10">
    <format dxfId="39">
      <pivotArea collapsedLevelsAreSubtotals="1" fieldPosition="0">
        <references count="2">
          <reference field="4294967294" count="2" selected="0">
            <x v="21"/>
            <x v="22"/>
          </reference>
          <reference field="0" count="0"/>
        </references>
      </pivotArea>
    </format>
    <format dxfId="38">
      <pivotArea field="0" grandRow="1" outline="0" collapsedLevelsAreSubtotals="1" axis="axisRow" fieldPosition="0">
        <references count="1">
          <reference field="4294967294" count="2" selected="0">
            <x v="21"/>
            <x v="22"/>
          </reference>
        </references>
      </pivotArea>
    </format>
    <format dxfId="37">
      <pivotArea dataOnly="0" labelOnly="1" outline="0" fieldPosition="0">
        <references count="1">
          <reference field="4294967294" count="1">
            <x v="0"/>
          </reference>
        </references>
      </pivotArea>
    </format>
    <format dxfId="36">
      <pivotArea dataOnly="0" outline="0" fieldPosition="0">
        <references count="1">
          <reference field="4294967294" count="5">
            <x v="10"/>
            <x v="11"/>
            <x v="12"/>
            <x v="13"/>
            <x v="14"/>
          </reference>
        </references>
      </pivotArea>
    </format>
    <format dxfId="35">
      <pivotArea outline="0" collapsedLevelsAreSubtotals="1" fieldPosition="0">
        <references count="1">
          <reference field="4294967294" count="22" selected="0">
            <x v="0"/>
            <x v="1"/>
            <x v="2"/>
            <x v="3"/>
            <x v="4"/>
            <x v="5"/>
            <x v="6"/>
            <x v="7"/>
            <x v="8"/>
            <x v="9"/>
            <x v="10"/>
            <x v="11"/>
            <x v="12"/>
            <x v="13"/>
            <x v="14"/>
            <x v="15"/>
            <x v="16"/>
            <x v="17"/>
            <x v="18"/>
            <x v="19"/>
            <x v="20"/>
            <x v="21"/>
          </reference>
        </references>
      </pivotArea>
    </format>
    <format dxfId="34">
      <pivotArea field="0" type="button" dataOnly="0" labelOnly="1" outline="0" axis="axisRow" fieldPosition="0"/>
    </format>
    <format dxfId="33">
      <pivotArea dataOnly="0" labelOnly="1" fieldPosition="0">
        <references count="1">
          <reference field="0" count="0"/>
        </references>
      </pivotArea>
    </format>
    <format dxfId="32">
      <pivotArea dataOnly="0" labelOnly="1" grandRow="1" outline="0" fieldPosition="0"/>
    </format>
    <format dxfId="31">
      <pivotArea dataOnly="0" labelOnly="1" outline="0" fieldPosition="0">
        <references count="1">
          <reference field="4294967294" count="22">
            <x v="0"/>
            <x v="1"/>
            <x v="2"/>
            <x v="3"/>
            <x v="4"/>
            <x v="5"/>
            <x v="6"/>
            <x v="7"/>
            <x v="8"/>
            <x v="9"/>
            <x v="10"/>
            <x v="11"/>
            <x v="12"/>
            <x v="13"/>
            <x v="14"/>
            <x v="15"/>
            <x v="16"/>
            <x v="17"/>
            <x v="18"/>
            <x v="19"/>
            <x v="20"/>
            <x v="21"/>
          </reference>
        </references>
      </pivotArea>
    </format>
    <format dxfId="30">
      <pivotArea dataOnly="0" labelOnly="1" outline="0" fieldPosition="0">
        <references count="1">
          <reference field="4294967294" count="1">
            <x v="22"/>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64661AC6-1227-BB4B-88A8-17744B466A95}" name="Tableau8" displayName="Tableau8" ref="A1:J12" totalsRowShown="0" headerRowDxfId="29" headerRowBorderDxfId="28" tableBorderDxfId="27" totalsRowBorderDxfId="26">
  <autoFilter ref="A1:J12" xr:uid="{64661AC6-1227-BB4B-88A8-17744B466A95}"/>
  <tableColumns count="10">
    <tableColumn id="1" xr3:uid="{64444BCF-35FE-D545-9CDC-83C845DA58A6}" name="Essences" dataDxfId="25"/>
    <tableColumn id="2" xr3:uid="{5A104C36-641F-4A41-8D09-AD732C7CFB06}" name="G" dataDxfId="24"/>
    <tableColumn id="3" xr3:uid="{830F17E4-7125-FA44-82B1-AD899ACD3036}" name="PB" dataDxfId="23"/>
    <tableColumn id="4" xr3:uid="{F0A8683F-27F5-EC4F-8E0E-AD96C6A24523}" name="% PB" dataDxfId="22" dataCellStyle="Pourcentage"/>
    <tableColumn id="5" xr3:uid="{BB4C1C5D-904A-8D4C-AC0B-6A7F4DE035B2}" name="BM" dataDxfId="21"/>
    <tableColumn id="6" xr3:uid="{11A5EB67-7152-7E48-A1F2-8E3DBCA7797A}" name="% BM" dataDxfId="20" dataCellStyle="Pourcentage"/>
    <tableColumn id="7" xr3:uid="{90404B2E-7162-1B49-8E62-2DFD8CC461E6}" name="GB" dataDxfId="19"/>
    <tableColumn id="8" xr3:uid="{5429810A-B403-8F4B-AC28-BBB686421399}" name="% GB" dataDxfId="18" dataCellStyle="Pourcentage"/>
    <tableColumn id="9" xr3:uid="{F0A2CDDB-95D6-3E4B-B0C8-2082D3518009}" name="TGB" dataDxfId="17"/>
    <tableColumn id="10" xr3:uid="{138568D6-6603-E149-852C-D2FE461AA725}" name="% TGB" dataDxfId="16" dataCellStyle="Pourcentage"/>
  </tableColumns>
  <tableStyleInfo name="TableStyleLight1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32B1CAE-5699-D944-A694-8FB156C7145C}" name="Tableau6" displayName="Tableau6" ref="U2:W6" totalsRowShown="0" headerRowDxfId="15">
  <autoFilter ref="U2:W6" xr:uid="{432B1CAE-5699-D944-A694-8FB156C7145C}"/>
  <tableColumns count="3">
    <tableColumn id="1" xr3:uid="{B98DFDCB-CEE2-B343-9E2D-8EEC91F9AE85}" name="Cat."/>
    <tableColumn id="2" xr3:uid="{1DF12F23-826B-FC4E-B826-91AC6BBC50CF}" name="Obj" dataDxfId="14"/>
    <tableColumn id="3" xr3:uid="{D5CFB61D-4858-704B-87C3-9BF67CCDCD9E}" name="Acc"/>
  </tableColumns>
  <tableStyleInfo name="TableStyleMedium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8F27D12-AC12-604E-BC60-28F77492F5E6}" name="TEssences" displayName="TEssences" ref="A1:B84" totalsRowShown="0">
  <autoFilter ref="A1:B84" xr:uid="{68F27D12-AC12-604E-BC60-28F77492F5E6}"/>
  <sortState xmlns:xlrd2="http://schemas.microsoft.com/office/spreadsheetml/2017/richdata2" ref="A2:A84">
    <sortCondition ref="A2:A84"/>
  </sortState>
  <tableColumns count="2">
    <tableColumn id="1" xr3:uid="{9E3CF6BE-D3A0-CB43-8121-108A03ED7A58}" name="Essence"/>
    <tableColumn id="2" xr3:uid="{E8CCB1B8-F8D1-E74D-A598-0FEDDE56B5EA}" name="Code essence" dataDxfId="13"/>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3398C17-9DB9-7E4E-9B85-945D0E05510F}" name="TCoefG" displayName="TCoefG" ref="D1:D5" totalsRowShown="0">
  <autoFilter ref="D1:D5" xr:uid="{C3398C17-9DB9-7E4E-9B85-945D0E05510F}"/>
  <tableColumns count="1">
    <tableColumn id="1" xr3:uid="{612952B9-7F90-4E40-BB21-FF9830AFD049}" name="Coefficient G"/>
  </tableColumns>
  <tableStyleInfo name="TableStyleMedium3"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0CFB3B-0D77-0B4E-87FC-730EA139B291}" name="TRégé" displayName="TRégé" ref="F1:F21" totalsRowShown="0" dataDxfId="12" dataCellStyle="Pourcentage">
  <autoFilter ref="F1:F21" xr:uid="{DC0CFB3B-0D77-0B4E-87FC-730EA139B291}"/>
  <tableColumns count="1">
    <tableColumn id="1" xr3:uid="{00565788-2AE3-B346-9C59-722CAB0CEC1A}" name="% régé" dataDxfId="11" dataCellStyle="Pourcentage"/>
  </tableColumns>
  <tableStyleInfo name="TableStyleMedium4"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DCC0756-D7EB-CB45-AE09-AF685C232C76}" name="Tableau5" displayName="Tableau5" ref="H1:M9" totalsRowShown="0" headerRowDxfId="10" dataDxfId="8" headerRowBorderDxfId="9" tableBorderDxfId="7" totalsRowBorderDxfId="6">
  <tableColumns count="6">
    <tableColumn id="1" xr3:uid="{B83C7DF3-497D-1F46-BA13-473DAD0E5929}" name="Catégorie" dataDxfId="5"/>
    <tableColumn id="2" xr3:uid="{CB9F3655-2DBE-7647-9DD6-10AC23094E5A}" name="Perches" dataDxfId="4"/>
    <tableColumn id="3" xr3:uid="{48110C41-DF91-0144-A2BA-19C5037937AF}" name="PB" dataDxfId="3"/>
    <tableColumn id="4" xr3:uid="{3E1B863F-568B-F443-AFE4-2047415E0F0D}" name="BM" dataDxfId="2"/>
    <tableColumn id="5" xr3:uid="{753BD9E7-C3B2-7B44-98C5-901EC8D15C81}" name="GB" dataDxfId="1"/>
    <tableColumn id="6" xr3:uid="{7454985C-6101-A14C-BED6-FA5EDDD82C12}" name="TGB" dataDxfId="0"/>
  </tableColumns>
  <tableStyleInfo name="TableStyleMedium6"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A4B748EF-57ED-A846-A0B9-6DD5F686AB23}" name="Tableau7" displayName="Tableau7" ref="O1:O3" totalsRowShown="0">
  <autoFilter ref="O1:O3" xr:uid="{A4B748EF-57ED-A846-A0B9-6DD5F686AB23}"/>
  <tableColumns count="1">
    <tableColumn id="1" xr3:uid="{8D8A12AB-C803-184B-BF03-78103C8BC7DF}" name="Type structure"/>
  </tableColumns>
  <tableStyleInfo name="TableStyleMedium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1.xml"/><Relationship Id="rId18" Type="http://schemas.openxmlformats.org/officeDocument/2006/relationships/ctrlProp" Target="../ctrlProps/ctrlProp16.xml"/><Relationship Id="rId26" Type="http://schemas.openxmlformats.org/officeDocument/2006/relationships/ctrlProp" Target="../ctrlProps/ctrlProp24.xml"/><Relationship Id="rId39" Type="http://schemas.openxmlformats.org/officeDocument/2006/relationships/ctrlProp" Target="../ctrlProps/ctrlProp37.xml"/><Relationship Id="rId21" Type="http://schemas.openxmlformats.org/officeDocument/2006/relationships/ctrlProp" Target="../ctrlProps/ctrlProp19.xml"/><Relationship Id="rId34" Type="http://schemas.openxmlformats.org/officeDocument/2006/relationships/ctrlProp" Target="../ctrlProps/ctrlProp32.xml"/><Relationship Id="rId42" Type="http://schemas.openxmlformats.org/officeDocument/2006/relationships/ctrlProp" Target="../ctrlProps/ctrlProp40.xml"/><Relationship Id="rId47" Type="http://schemas.openxmlformats.org/officeDocument/2006/relationships/ctrlProp" Target="../ctrlProps/ctrlProp45.xml"/><Relationship Id="rId50" Type="http://schemas.openxmlformats.org/officeDocument/2006/relationships/ctrlProp" Target="../ctrlProps/ctrlProp48.xml"/><Relationship Id="rId55" Type="http://schemas.openxmlformats.org/officeDocument/2006/relationships/ctrlProp" Target="../ctrlProps/ctrlProp53.xml"/><Relationship Id="rId63" Type="http://schemas.openxmlformats.org/officeDocument/2006/relationships/ctrlProp" Target="../ctrlProps/ctrlProp61.xml"/><Relationship Id="rId68" Type="http://schemas.openxmlformats.org/officeDocument/2006/relationships/ctrlProp" Target="../ctrlProps/ctrlProp66.xml"/><Relationship Id="rId76" Type="http://schemas.openxmlformats.org/officeDocument/2006/relationships/ctrlProp" Target="../ctrlProps/ctrlProp74.xml"/><Relationship Id="rId7" Type="http://schemas.openxmlformats.org/officeDocument/2006/relationships/ctrlProp" Target="../ctrlProps/ctrlProp5.xml"/><Relationship Id="rId71" Type="http://schemas.openxmlformats.org/officeDocument/2006/relationships/ctrlProp" Target="../ctrlProps/ctrlProp69.xml"/><Relationship Id="rId2" Type="http://schemas.openxmlformats.org/officeDocument/2006/relationships/vmlDrawing" Target="../drawings/vmlDrawing1.vml"/><Relationship Id="rId16" Type="http://schemas.openxmlformats.org/officeDocument/2006/relationships/ctrlProp" Target="../ctrlProps/ctrlProp14.xml"/><Relationship Id="rId29" Type="http://schemas.openxmlformats.org/officeDocument/2006/relationships/ctrlProp" Target="../ctrlProps/ctrlProp27.xml"/><Relationship Id="rId11" Type="http://schemas.openxmlformats.org/officeDocument/2006/relationships/ctrlProp" Target="../ctrlProps/ctrlProp9.xml"/><Relationship Id="rId24" Type="http://schemas.openxmlformats.org/officeDocument/2006/relationships/ctrlProp" Target="../ctrlProps/ctrlProp22.xml"/><Relationship Id="rId32" Type="http://schemas.openxmlformats.org/officeDocument/2006/relationships/ctrlProp" Target="../ctrlProps/ctrlProp30.xml"/><Relationship Id="rId37" Type="http://schemas.openxmlformats.org/officeDocument/2006/relationships/ctrlProp" Target="../ctrlProps/ctrlProp35.xml"/><Relationship Id="rId40" Type="http://schemas.openxmlformats.org/officeDocument/2006/relationships/ctrlProp" Target="../ctrlProps/ctrlProp38.xml"/><Relationship Id="rId45" Type="http://schemas.openxmlformats.org/officeDocument/2006/relationships/ctrlProp" Target="../ctrlProps/ctrlProp43.xml"/><Relationship Id="rId53" Type="http://schemas.openxmlformats.org/officeDocument/2006/relationships/ctrlProp" Target="../ctrlProps/ctrlProp51.xml"/><Relationship Id="rId58" Type="http://schemas.openxmlformats.org/officeDocument/2006/relationships/ctrlProp" Target="../ctrlProps/ctrlProp56.xml"/><Relationship Id="rId66" Type="http://schemas.openxmlformats.org/officeDocument/2006/relationships/ctrlProp" Target="../ctrlProps/ctrlProp64.xml"/><Relationship Id="rId74" Type="http://schemas.openxmlformats.org/officeDocument/2006/relationships/ctrlProp" Target="../ctrlProps/ctrlProp72.xml"/><Relationship Id="rId79" Type="http://schemas.openxmlformats.org/officeDocument/2006/relationships/ctrlProp" Target="../ctrlProps/ctrlProp77.xml"/><Relationship Id="rId5" Type="http://schemas.openxmlformats.org/officeDocument/2006/relationships/ctrlProp" Target="../ctrlProps/ctrlProp3.xml"/><Relationship Id="rId61" Type="http://schemas.openxmlformats.org/officeDocument/2006/relationships/ctrlProp" Target="../ctrlProps/ctrlProp59.xml"/><Relationship Id="rId82" Type="http://schemas.openxmlformats.org/officeDocument/2006/relationships/ctrlProp" Target="../ctrlProps/ctrlProp80.xml"/><Relationship Id="rId10" Type="http://schemas.openxmlformats.org/officeDocument/2006/relationships/ctrlProp" Target="../ctrlProps/ctrlProp8.xml"/><Relationship Id="rId19" Type="http://schemas.openxmlformats.org/officeDocument/2006/relationships/ctrlProp" Target="../ctrlProps/ctrlProp17.xml"/><Relationship Id="rId31" Type="http://schemas.openxmlformats.org/officeDocument/2006/relationships/ctrlProp" Target="../ctrlProps/ctrlProp29.xml"/><Relationship Id="rId44" Type="http://schemas.openxmlformats.org/officeDocument/2006/relationships/ctrlProp" Target="../ctrlProps/ctrlProp42.xml"/><Relationship Id="rId52" Type="http://schemas.openxmlformats.org/officeDocument/2006/relationships/ctrlProp" Target="../ctrlProps/ctrlProp50.xml"/><Relationship Id="rId60" Type="http://schemas.openxmlformats.org/officeDocument/2006/relationships/ctrlProp" Target="../ctrlProps/ctrlProp58.xml"/><Relationship Id="rId65" Type="http://schemas.openxmlformats.org/officeDocument/2006/relationships/ctrlProp" Target="../ctrlProps/ctrlProp63.xml"/><Relationship Id="rId73" Type="http://schemas.openxmlformats.org/officeDocument/2006/relationships/ctrlProp" Target="../ctrlProps/ctrlProp71.xml"/><Relationship Id="rId78" Type="http://schemas.openxmlformats.org/officeDocument/2006/relationships/ctrlProp" Target="../ctrlProps/ctrlProp76.xml"/><Relationship Id="rId81" Type="http://schemas.openxmlformats.org/officeDocument/2006/relationships/ctrlProp" Target="../ctrlProps/ctrlProp79.xml"/><Relationship Id="rId4" Type="http://schemas.openxmlformats.org/officeDocument/2006/relationships/ctrlProp" Target="../ctrlProps/ctrlProp2.xml"/><Relationship Id="rId9" Type="http://schemas.openxmlformats.org/officeDocument/2006/relationships/ctrlProp" Target="../ctrlProps/ctrlProp7.xml"/><Relationship Id="rId14" Type="http://schemas.openxmlformats.org/officeDocument/2006/relationships/ctrlProp" Target="../ctrlProps/ctrlProp12.xml"/><Relationship Id="rId22" Type="http://schemas.openxmlformats.org/officeDocument/2006/relationships/ctrlProp" Target="../ctrlProps/ctrlProp20.xml"/><Relationship Id="rId27" Type="http://schemas.openxmlformats.org/officeDocument/2006/relationships/ctrlProp" Target="../ctrlProps/ctrlProp25.xml"/><Relationship Id="rId30" Type="http://schemas.openxmlformats.org/officeDocument/2006/relationships/ctrlProp" Target="../ctrlProps/ctrlProp28.xml"/><Relationship Id="rId35" Type="http://schemas.openxmlformats.org/officeDocument/2006/relationships/ctrlProp" Target="../ctrlProps/ctrlProp33.xml"/><Relationship Id="rId43" Type="http://schemas.openxmlformats.org/officeDocument/2006/relationships/ctrlProp" Target="../ctrlProps/ctrlProp41.xml"/><Relationship Id="rId48" Type="http://schemas.openxmlformats.org/officeDocument/2006/relationships/ctrlProp" Target="../ctrlProps/ctrlProp46.xml"/><Relationship Id="rId56" Type="http://schemas.openxmlformats.org/officeDocument/2006/relationships/ctrlProp" Target="../ctrlProps/ctrlProp54.xml"/><Relationship Id="rId64" Type="http://schemas.openxmlformats.org/officeDocument/2006/relationships/ctrlProp" Target="../ctrlProps/ctrlProp62.xml"/><Relationship Id="rId69" Type="http://schemas.openxmlformats.org/officeDocument/2006/relationships/ctrlProp" Target="../ctrlProps/ctrlProp67.xml"/><Relationship Id="rId77" Type="http://schemas.openxmlformats.org/officeDocument/2006/relationships/ctrlProp" Target="../ctrlProps/ctrlProp75.xml"/><Relationship Id="rId8" Type="http://schemas.openxmlformats.org/officeDocument/2006/relationships/ctrlProp" Target="../ctrlProps/ctrlProp6.xml"/><Relationship Id="rId51" Type="http://schemas.openxmlformats.org/officeDocument/2006/relationships/ctrlProp" Target="../ctrlProps/ctrlProp49.xml"/><Relationship Id="rId72" Type="http://schemas.openxmlformats.org/officeDocument/2006/relationships/ctrlProp" Target="../ctrlProps/ctrlProp70.xml"/><Relationship Id="rId80" Type="http://schemas.openxmlformats.org/officeDocument/2006/relationships/ctrlProp" Target="../ctrlProps/ctrlProp78.xml"/><Relationship Id="rId3" Type="http://schemas.openxmlformats.org/officeDocument/2006/relationships/ctrlProp" Target="../ctrlProps/ctrlProp1.xml"/><Relationship Id="rId12" Type="http://schemas.openxmlformats.org/officeDocument/2006/relationships/ctrlProp" Target="../ctrlProps/ctrlProp10.xml"/><Relationship Id="rId17" Type="http://schemas.openxmlformats.org/officeDocument/2006/relationships/ctrlProp" Target="../ctrlProps/ctrlProp15.xml"/><Relationship Id="rId25" Type="http://schemas.openxmlformats.org/officeDocument/2006/relationships/ctrlProp" Target="../ctrlProps/ctrlProp23.xml"/><Relationship Id="rId33" Type="http://schemas.openxmlformats.org/officeDocument/2006/relationships/ctrlProp" Target="../ctrlProps/ctrlProp31.xml"/><Relationship Id="rId38" Type="http://schemas.openxmlformats.org/officeDocument/2006/relationships/ctrlProp" Target="../ctrlProps/ctrlProp36.xml"/><Relationship Id="rId46" Type="http://schemas.openxmlformats.org/officeDocument/2006/relationships/ctrlProp" Target="../ctrlProps/ctrlProp44.xml"/><Relationship Id="rId59" Type="http://schemas.openxmlformats.org/officeDocument/2006/relationships/ctrlProp" Target="../ctrlProps/ctrlProp57.xml"/><Relationship Id="rId67" Type="http://schemas.openxmlformats.org/officeDocument/2006/relationships/ctrlProp" Target="../ctrlProps/ctrlProp65.xml"/><Relationship Id="rId20" Type="http://schemas.openxmlformats.org/officeDocument/2006/relationships/ctrlProp" Target="../ctrlProps/ctrlProp18.xml"/><Relationship Id="rId41" Type="http://schemas.openxmlformats.org/officeDocument/2006/relationships/ctrlProp" Target="../ctrlProps/ctrlProp39.xml"/><Relationship Id="rId54" Type="http://schemas.openxmlformats.org/officeDocument/2006/relationships/ctrlProp" Target="../ctrlProps/ctrlProp52.xml"/><Relationship Id="rId62" Type="http://schemas.openxmlformats.org/officeDocument/2006/relationships/ctrlProp" Target="../ctrlProps/ctrlProp60.xml"/><Relationship Id="rId70" Type="http://schemas.openxmlformats.org/officeDocument/2006/relationships/ctrlProp" Target="../ctrlProps/ctrlProp68.xml"/><Relationship Id="rId75" Type="http://schemas.openxmlformats.org/officeDocument/2006/relationships/ctrlProp" Target="../ctrlProps/ctrlProp73.xml"/><Relationship Id="rId83" Type="http://schemas.openxmlformats.org/officeDocument/2006/relationships/ctrlProp" Target="../ctrlProps/ctrlProp81.xml"/><Relationship Id="rId1" Type="http://schemas.openxmlformats.org/officeDocument/2006/relationships/drawing" Target="../drawings/drawing1.xml"/><Relationship Id="rId6" Type="http://schemas.openxmlformats.org/officeDocument/2006/relationships/ctrlProp" Target="../ctrlProps/ctrlProp4.xml"/><Relationship Id="rId15" Type="http://schemas.openxmlformats.org/officeDocument/2006/relationships/ctrlProp" Target="../ctrlProps/ctrlProp13.xml"/><Relationship Id="rId23" Type="http://schemas.openxmlformats.org/officeDocument/2006/relationships/ctrlProp" Target="../ctrlProps/ctrlProp21.xml"/><Relationship Id="rId28" Type="http://schemas.openxmlformats.org/officeDocument/2006/relationships/ctrlProp" Target="../ctrlProps/ctrlProp26.xml"/><Relationship Id="rId36" Type="http://schemas.openxmlformats.org/officeDocument/2006/relationships/ctrlProp" Target="../ctrlProps/ctrlProp34.xml"/><Relationship Id="rId49" Type="http://schemas.openxmlformats.org/officeDocument/2006/relationships/ctrlProp" Target="../ctrlProps/ctrlProp47.xml"/><Relationship Id="rId57" Type="http://schemas.openxmlformats.org/officeDocument/2006/relationships/ctrlProp" Target="../ctrlProps/ctrlProp55.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table" Target="../tables/table4.xml"/><Relationship Id="rId1" Type="http://schemas.openxmlformats.org/officeDocument/2006/relationships/table" Target="../tables/table3.xml"/><Relationship Id="rId5" Type="http://schemas.openxmlformats.org/officeDocument/2006/relationships/table" Target="../tables/table7.xml"/><Relationship Id="rId4"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0E9EB-84BD-E846-9920-ED63D0486544}">
  <sheetPr codeName="Feuil1">
    <pageSetUpPr fitToPage="1"/>
  </sheetPr>
  <dimension ref="B2:V24"/>
  <sheetViews>
    <sheetView showGridLines="0" topLeftCell="A2" zoomScale="120" zoomScaleNormal="120" workbookViewId="0">
      <selection activeCell="G22" sqref="G22"/>
    </sheetView>
  </sheetViews>
  <sheetFormatPr baseColWidth="10" defaultRowHeight="16"/>
  <cols>
    <col min="3" max="3" width="22" customWidth="1"/>
    <col min="4" max="4" width="7.1640625" customWidth="1"/>
    <col min="5" max="5" width="8.33203125" customWidth="1"/>
    <col min="6" max="6" width="5.5" customWidth="1"/>
    <col min="7" max="7" width="7.83203125" bestFit="1" customWidth="1"/>
    <col min="8" max="8" width="6.6640625" customWidth="1"/>
    <col min="9" max="9" width="7.83203125" customWidth="1"/>
    <col min="10" max="10" width="6.83203125" customWidth="1"/>
    <col min="11" max="11" width="7.83203125" customWidth="1"/>
    <col min="12" max="12" width="6.83203125" customWidth="1"/>
    <col min="13" max="13" width="7.83203125" customWidth="1"/>
    <col min="14" max="14" width="6.83203125" customWidth="1"/>
    <col min="15" max="15" width="7.83203125" customWidth="1"/>
    <col min="16" max="16" width="6.83203125" customWidth="1"/>
    <col min="17" max="17" width="7.83203125" customWidth="1"/>
    <col min="18" max="18" width="6.83203125" customWidth="1"/>
    <col min="19" max="19" width="7.33203125" customWidth="1"/>
    <col min="20" max="20" width="7.83203125" customWidth="1"/>
    <col min="21" max="21" width="6.83203125" customWidth="1"/>
    <col min="22" max="22" width="14" customWidth="1"/>
    <col min="23" max="23" width="6.83203125" customWidth="1"/>
    <col min="24" max="24" width="15.6640625" customWidth="1"/>
  </cols>
  <sheetData>
    <row r="2" spans="2:22" ht="65" customHeight="1">
      <c r="B2" s="13"/>
      <c r="C2" s="193" t="s">
        <v>166</v>
      </c>
      <c r="D2" s="193"/>
      <c r="E2" s="193"/>
      <c r="F2" s="193"/>
      <c r="G2" s="193"/>
      <c r="H2" s="193"/>
      <c r="I2" s="193"/>
      <c r="J2" s="193"/>
      <c r="K2" s="193"/>
      <c r="L2" s="193"/>
      <c r="M2" s="193"/>
      <c r="N2" s="193"/>
      <c r="O2" s="193"/>
      <c r="P2" s="193"/>
      <c r="Q2" s="193"/>
      <c r="R2" s="193"/>
      <c r="S2" s="193"/>
      <c r="T2" s="193"/>
      <c r="U2" s="193"/>
      <c r="V2" s="13"/>
    </row>
    <row r="3" spans="2:22" ht="21" customHeight="1">
      <c r="B3" s="14"/>
      <c r="C3" s="14"/>
      <c r="D3" s="14"/>
      <c r="E3" s="14"/>
      <c r="F3" s="14"/>
      <c r="G3" s="14"/>
      <c r="H3" s="14"/>
      <c r="I3" s="14"/>
      <c r="J3" s="14"/>
      <c r="K3" s="14"/>
      <c r="L3" s="14"/>
      <c r="M3" s="14"/>
      <c r="N3" s="14"/>
      <c r="O3" s="14"/>
      <c r="P3" s="14"/>
      <c r="Q3" s="14"/>
      <c r="R3" s="14"/>
      <c r="S3" s="14"/>
      <c r="T3" s="14"/>
      <c r="U3" s="14"/>
      <c r="V3" s="14"/>
    </row>
    <row r="4" spans="2:22" ht="32" customHeight="1">
      <c r="B4" s="14"/>
      <c r="C4" s="36" t="s">
        <v>167</v>
      </c>
      <c r="D4" s="15"/>
      <c r="E4" s="14"/>
      <c r="F4" s="14"/>
      <c r="G4" s="14"/>
      <c r="H4" s="37" t="s">
        <v>168</v>
      </c>
      <c r="I4" s="15"/>
      <c r="J4" s="14"/>
      <c r="K4" s="14"/>
      <c r="L4" s="14"/>
      <c r="M4" s="14"/>
      <c r="N4" s="14"/>
      <c r="O4" s="14"/>
      <c r="P4" s="14"/>
      <c r="Q4" s="14"/>
      <c r="R4" s="14"/>
      <c r="S4" s="14"/>
      <c r="T4" s="37" t="s">
        <v>356</v>
      </c>
      <c r="U4" s="15">
        <v>19</v>
      </c>
      <c r="V4" s="14"/>
    </row>
    <row r="5" spans="2:22">
      <c r="B5" s="14"/>
      <c r="C5" s="36"/>
      <c r="D5" s="38"/>
      <c r="E5" s="39"/>
      <c r="F5" s="37"/>
      <c r="G5" s="14"/>
      <c r="H5" s="14"/>
      <c r="I5" s="14"/>
      <c r="J5" s="14"/>
      <c r="K5" s="14"/>
      <c r="L5" s="14"/>
      <c r="M5" s="14"/>
      <c r="N5" s="14"/>
      <c r="O5" s="14"/>
      <c r="P5" s="14"/>
      <c r="Q5" s="14"/>
      <c r="R5" s="14"/>
      <c r="S5" s="14"/>
      <c r="T5" s="14"/>
      <c r="U5" s="14"/>
      <c r="V5" s="14"/>
    </row>
    <row r="6" spans="2:22" ht="30" customHeight="1">
      <c r="B6" s="14"/>
      <c r="C6" s="14"/>
      <c r="D6" s="192" t="s">
        <v>5</v>
      </c>
      <c r="E6" s="192"/>
      <c r="F6" s="192"/>
      <c r="G6" s="192"/>
      <c r="H6" s="192"/>
      <c r="I6" s="192"/>
      <c r="J6" s="192"/>
      <c r="K6" s="192"/>
      <c r="L6" s="192"/>
      <c r="M6" s="192" t="s">
        <v>8</v>
      </c>
      <c r="N6" s="192"/>
      <c r="O6" s="192"/>
      <c r="P6" s="192"/>
      <c r="Q6" s="14"/>
      <c r="R6" s="194" t="s">
        <v>6</v>
      </c>
      <c r="S6" s="196"/>
      <c r="T6" s="196"/>
      <c r="U6" s="195"/>
      <c r="V6" s="14"/>
    </row>
    <row r="7" spans="2:22" s="1" customFormat="1" ht="30" customHeight="1">
      <c r="B7" s="14"/>
      <c r="C7" s="40" t="s">
        <v>11</v>
      </c>
      <c r="D7" s="40" t="s">
        <v>0</v>
      </c>
      <c r="E7" s="194" t="s">
        <v>1</v>
      </c>
      <c r="F7" s="195"/>
      <c r="G7" s="194" t="s">
        <v>2</v>
      </c>
      <c r="H7" s="195"/>
      <c r="I7" s="194" t="s">
        <v>3</v>
      </c>
      <c r="J7" s="195"/>
      <c r="K7" s="194" t="s">
        <v>4</v>
      </c>
      <c r="L7" s="195"/>
      <c r="M7" s="194" t="s">
        <v>9</v>
      </c>
      <c r="N7" s="195"/>
      <c r="O7" s="194" t="s">
        <v>10</v>
      </c>
      <c r="P7" s="195"/>
      <c r="Q7" s="41"/>
      <c r="R7" s="194" t="s">
        <v>7</v>
      </c>
      <c r="S7" s="195"/>
      <c r="T7" s="194" t="s">
        <v>1</v>
      </c>
      <c r="U7" s="195"/>
      <c r="V7" s="14"/>
    </row>
    <row r="8" spans="2:22" ht="30" customHeight="1">
      <c r="B8" s="14"/>
      <c r="C8" s="16"/>
      <c r="D8" s="42">
        <f t="shared" ref="D8:D17" si="0">E8*$I$4+G8*$I$4+I8*$I$4+K8*$I$4</f>
        <v>0</v>
      </c>
      <c r="E8" s="17">
        <v>0</v>
      </c>
      <c r="F8" s="43"/>
      <c r="G8" s="18">
        <v>0</v>
      </c>
      <c r="H8" s="44"/>
      <c r="I8" s="18">
        <v>0</v>
      </c>
      <c r="J8" s="44"/>
      <c r="K8" s="18">
        <v>0</v>
      </c>
      <c r="L8" s="44"/>
      <c r="M8" s="18">
        <v>0</v>
      </c>
      <c r="N8" s="44"/>
      <c r="O8" s="18">
        <v>0</v>
      </c>
      <c r="P8" s="44"/>
      <c r="Q8" s="14"/>
      <c r="R8" s="18">
        <v>0</v>
      </c>
      <c r="S8" s="44"/>
      <c r="T8" s="18">
        <v>0</v>
      </c>
      <c r="U8" s="44"/>
      <c r="V8" s="14"/>
    </row>
    <row r="9" spans="2:22" ht="30" customHeight="1">
      <c r="B9" s="14"/>
      <c r="C9" s="16"/>
      <c r="D9" s="42">
        <f t="shared" si="0"/>
        <v>0</v>
      </c>
      <c r="E9" s="18">
        <v>0</v>
      </c>
      <c r="F9" s="44"/>
      <c r="G9" s="18">
        <v>0</v>
      </c>
      <c r="H9" s="44"/>
      <c r="I9" s="18">
        <v>0</v>
      </c>
      <c r="J9" s="44"/>
      <c r="K9" s="18">
        <v>0</v>
      </c>
      <c r="L9" s="44"/>
      <c r="M9" s="18">
        <v>0</v>
      </c>
      <c r="N9" s="44"/>
      <c r="O9" s="18">
        <v>0</v>
      </c>
      <c r="P9" s="44"/>
      <c r="Q9" s="14"/>
      <c r="R9" s="18">
        <v>0</v>
      </c>
      <c r="S9" s="44"/>
      <c r="T9" s="18">
        <v>0</v>
      </c>
      <c r="U9" s="44"/>
      <c r="V9" s="14"/>
    </row>
    <row r="10" spans="2:22" ht="30" customHeight="1">
      <c r="B10" s="14"/>
      <c r="C10" s="16"/>
      <c r="D10" s="42">
        <f t="shared" si="0"/>
        <v>0</v>
      </c>
      <c r="E10" s="18">
        <v>0</v>
      </c>
      <c r="F10" s="44"/>
      <c r="G10" s="18">
        <v>0</v>
      </c>
      <c r="H10" s="44"/>
      <c r="I10" s="18">
        <v>0</v>
      </c>
      <c r="J10" s="44"/>
      <c r="K10" s="18">
        <v>0</v>
      </c>
      <c r="L10" s="44"/>
      <c r="M10" s="18">
        <v>0</v>
      </c>
      <c r="N10" s="44"/>
      <c r="O10" s="18">
        <v>0</v>
      </c>
      <c r="P10" s="44"/>
      <c r="Q10" s="14"/>
      <c r="R10" s="18">
        <v>0</v>
      </c>
      <c r="S10" s="44"/>
      <c r="T10" s="18">
        <v>0</v>
      </c>
      <c r="U10" s="44"/>
      <c r="V10" s="14"/>
    </row>
    <row r="11" spans="2:22" ht="30" customHeight="1">
      <c r="B11" s="14"/>
      <c r="C11" s="16"/>
      <c r="D11" s="42">
        <f t="shared" si="0"/>
        <v>0</v>
      </c>
      <c r="E11" s="18">
        <v>0</v>
      </c>
      <c r="F11" s="44"/>
      <c r="G11" s="18">
        <v>0</v>
      </c>
      <c r="H11" s="44"/>
      <c r="I11" s="18">
        <v>0</v>
      </c>
      <c r="J11" s="44"/>
      <c r="K11" s="18">
        <v>0</v>
      </c>
      <c r="L11" s="44"/>
      <c r="M11" s="18">
        <v>0</v>
      </c>
      <c r="N11" s="44"/>
      <c r="O11" s="18">
        <v>0</v>
      </c>
      <c r="P11" s="44"/>
      <c r="Q11" s="14"/>
      <c r="R11" s="18">
        <v>0</v>
      </c>
      <c r="S11" s="44"/>
      <c r="T11" s="18">
        <v>0</v>
      </c>
      <c r="U11" s="44"/>
      <c r="V11" s="14"/>
    </row>
    <row r="12" spans="2:22" ht="30" customHeight="1">
      <c r="B12" s="14"/>
      <c r="C12" s="16"/>
      <c r="D12" s="42">
        <f t="shared" si="0"/>
        <v>0</v>
      </c>
      <c r="E12" s="18">
        <v>0</v>
      </c>
      <c r="F12" s="44"/>
      <c r="G12" s="18">
        <v>0</v>
      </c>
      <c r="H12" s="44"/>
      <c r="I12" s="18">
        <v>0</v>
      </c>
      <c r="J12" s="44"/>
      <c r="K12" s="18">
        <v>0</v>
      </c>
      <c r="L12" s="44"/>
      <c r="M12" s="18">
        <v>0</v>
      </c>
      <c r="N12" s="44"/>
      <c r="O12" s="18">
        <v>0</v>
      </c>
      <c r="P12" s="44"/>
      <c r="Q12" s="14"/>
      <c r="R12" s="18">
        <v>0</v>
      </c>
      <c r="S12" s="44"/>
      <c r="T12" s="18">
        <v>0</v>
      </c>
      <c r="U12" s="44"/>
      <c r="V12" s="14"/>
    </row>
    <row r="13" spans="2:22" ht="30" customHeight="1">
      <c r="B13" s="14"/>
      <c r="C13" s="16"/>
      <c r="D13" s="42">
        <f t="shared" si="0"/>
        <v>0</v>
      </c>
      <c r="E13" s="18">
        <v>0</v>
      </c>
      <c r="F13" s="44"/>
      <c r="G13" s="18">
        <v>0</v>
      </c>
      <c r="H13" s="44"/>
      <c r="I13" s="18">
        <v>0</v>
      </c>
      <c r="J13" s="44"/>
      <c r="K13" s="18">
        <v>0</v>
      </c>
      <c r="L13" s="44"/>
      <c r="M13" s="18">
        <v>0</v>
      </c>
      <c r="N13" s="44"/>
      <c r="O13" s="18">
        <v>0</v>
      </c>
      <c r="P13" s="44"/>
      <c r="Q13" s="14"/>
      <c r="R13" s="18">
        <v>0</v>
      </c>
      <c r="S13" s="44"/>
      <c r="T13" s="18">
        <v>0</v>
      </c>
      <c r="U13" s="44"/>
      <c r="V13" s="14"/>
    </row>
    <row r="14" spans="2:22" ht="30" customHeight="1">
      <c r="B14" s="14"/>
      <c r="C14" s="16"/>
      <c r="D14" s="42">
        <f t="shared" si="0"/>
        <v>0</v>
      </c>
      <c r="E14" s="18">
        <v>0</v>
      </c>
      <c r="F14" s="44"/>
      <c r="G14" s="18">
        <v>0</v>
      </c>
      <c r="H14" s="44"/>
      <c r="I14" s="18">
        <v>0</v>
      </c>
      <c r="J14" s="44"/>
      <c r="K14" s="18">
        <v>0</v>
      </c>
      <c r="L14" s="44"/>
      <c r="M14" s="18">
        <v>0</v>
      </c>
      <c r="N14" s="44"/>
      <c r="O14" s="18">
        <v>0</v>
      </c>
      <c r="P14" s="44"/>
      <c r="Q14" s="14"/>
      <c r="R14" s="18">
        <v>0</v>
      </c>
      <c r="S14" s="44"/>
      <c r="T14" s="18">
        <v>0</v>
      </c>
      <c r="U14" s="44"/>
      <c r="V14" s="14"/>
    </row>
    <row r="15" spans="2:22" ht="30" customHeight="1">
      <c r="B15" s="14"/>
      <c r="C15" s="16"/>
      <c r="D15" s="42">
        <f t="shared" si="0"/>
        <v>0</v>
      </c>
      <c r="E15" s="18">
        <v>0</v>
      </c>
      <c r="F15" s="44"/>
      <c r="G15" s="18">
        <v>0</v>
      </c>
      <c r="H15" s="44"/>
      <c r="I15" s="18">
        <v>0</v>
      </c>
      <c r="J15" s="44"/>
      <c r="K15" s="18">
        <v>0</v>
      </c>
      <c r="L15" s="44"/>
      <c r="M15" s="18">
        <v>0</v>
      </c>
      <c r="N15" s="44"/>
      <c r="O15" s="18">
        <v>0</v>
      </c>
      <c r="P15" s="44"/>
      <c r="Q15" s="14"/>
      <c r="R15" s="18">
        <v>0</v>
      </c>
      <c r="S15" s="44"/>
      <c r="T15" s="18">
        <v>0</v>
      </c>
      <c r="U15" s="44"/>
      <c r="V15" s="14"/>
    </row>
    <row r="16" spans="2:22" ht="30" customHeight="1">
      <c r="B16" s="14"/>
      <c r="C16" s="16"/>
      <c r="D16" s="42">
        <f t="shared" si="0"/>
        <v>0</v>
      </c>
      <c r="E16" s="18">
        <v>0</v>
      </c>
      <c r="F16" s="44"/>
      <c r="G16" s="18">
        <v>0</v>
      </c>
      <c r="H16" s="44"/>
      <c r="I16" s="18">
        <v>0</v>
      </c>
      <c r="J16" s="44"/>
      <c r="K16" s="18">
        <v>0</v>
      </c>
      <c r="L16" s="44"/>
      <c r="M16" s="18">
        <v>0</v>
      </c>
      <c r="N16" s="44"/>
      <c r="O16" s="18">
        <v>0</v>
      </c>
      <c r="P16" s="44"/>
      <c r="Q16" s="14"/>
      <c r="R16" s="18">
        <v>0</v>
      </c>
      <c r="S16" s="44"/>
      <c r="T16" s="18">
        <v>0</v>
      </c>
      <c r="U16" s="44"/>
      <c r="V16" s="14"/>
    </row>
    <row r="17" spans="2:22" ht="30" customHeight="1">
      <c r="B17" s="14"/>
      <c r="C17" s="16"/>
      <c r="D17" s="42">
        <f t="shared" si="0"/>
        <v>0</v>
      </c>
      <c r="E17" s="18">
        <v>0</v>
      </c>
      <c r="F17" s="44"/>
      <c r="G17" s="18">
        <v>0</v>
      </c>
      <c r="H17" s="44"/>
      <c r="I17" s="18">
        <v>0</v>
      </c>
      <c r="J17" s="44"/>
      <c r="K17" s="18">
        <v>0</v>
      </c>
      <c r="L17" s="44"/>
      <c r="M17" s="18">
        <v>0</v>
      </c>
      <c r="N17" s="44"/>
      <c r="O17" s="18">
        <v>0</v>
      </c>
      <c r="P17" s="44"/>
      <c r="Q17" s="14"/>
      <c r="R17" s="18">
        <v>0</v>
      </c>
      <c r="S17" s="44"/>
      <c r="T17" s="18">
        <v>0</v>
      </c>
      <c r="U17" s="44"/>
      <c r="V17" s="14"/>
    </row>
    <row r="18" spans="2:22" ht="30" customHeight="1">
      <c r="B18" s="14"/>
      <c r="C18" s="35" t="s">
        <v>12</v>
      </c>
      <c r="D18" s="45">
        <f>SUM(D8:D17)</f>
        <v>0</v>
      </c>
      <c r="E18" s="45" cm="1">
        <f t="array" ref="E18">SUM(E8:E17*$I$4)</f>
        <v>0</v>
      </c>
      <c r="F18" s="46"/>
      <c r="G18" s="45">
        <f>SUM(G8:G17)*$I$4</f>
        <v>0</v>
      </c>
      <c r="H18" s="46"/>
      <c r="I18" s="45">
        <f>SUM(I8:I17)*$I$4</f>
        <v>0</v>
      </c>
      <c r="J18" s="46"/>
      <c r="K18" s="45">
        <f>SUM(K8:K17)*$I$4</f>
        <v>0</v>
      </c>
      <c r="L18" s="46"/>
      <c r="M18" s="45">
        <f>SUM(M8:M17)*$I$4</f>
        <v>0</v>
      </c>
      <c r="N18" s="46"/>
      <c r="O18" s="45">
        <f>SUM(O8:O17)*$I$4</f>
        <v>0</v>
      </c>
      <c r="P18" s="46"/>
      <c r="Q18" s="14"/>
      <c r="R18" s="45">
        <f>SUM(R8:R17)</f>
        <v>0</v>
      </c>
      <c r="S18" s="46"/>
      <c r="T18" s="45">
        <f>SUM(T8:T17)</f>
        <v>0</v>
      </c>
      <c r="U18" s="47"/>
      <c r="V18" s="14"/>
    </row>
    <row r="19" spans="2:22">
      <c r="B19" s="14"/>
      <c r="C19" s="14"/>
      <c r="D19" s="14"/>
      <c r="E19" s="14"/>
      <c r="F19" s="14"/>
      <c r="G19" s="14"/>
      <c r="H19" s="14"/>
      <c r="I19" s="14"/>
      <c r="J19" s="14"/>
      <c r="K19" s="14"/>
      <c r="L19" s="14"/>
      <c r="M19" s="14"/>
      <c r="N19" s="14"/>
      <c r="O19" s="14"/>
      <c r="P19" s="14"/>
      <c r="Q19" s="14"/>
      <c r="R19" s="14"/>
      <c r="S19" s="14"/>
      <c r="T19" s="14"/>
      <c r="U19" s="14"/>
      <c r="V19" s="14"/>
    </row>
    <row r="20" spans="2:22" ht="30" customHeight="1">
      <c r="B20" s="14"/>
      <c r="C20" s="48" t="s">
        <v>13</v>
      </c>
      <c r="D20" s="36"/>
      <c r="E20" s="36"/>
      <c r="F20" s="36"/>
      <c r="G20" s="19"/>
      <c r="H20" s="14"/>
      <c r="I20" s="14"/>
      <c r="J20" s="14"/>
      <c r="K20" s="14"/>
      <c r="L20" s="14"/>
      <c r="M20" s="14"/>
      <c r="N20" s="14"/>
      <c r="O20" s="14"/>
      <c r="P20" s="14"/>
      <c r="Q20" s="14"/>
      <c r="R20" s="14"/>
      <c r="S20" s="14"/>
      <c r="T20" s="14"/>
      <c r="U20" s="14"/>
      <c r="V20" s="14"/>
    </row>
    <row r="21" spans="2:22">
      <c r="B21" s="14"/>
      <c r="C21" s="49"/>
      <c r="D21" s="49"/>
      <c r="E21" s="49"/>
      <c r="F21" s="49"/>
      <c r="G21" s="49"/>
      <c r="H21" s="14"/>
      <c r="I21" s="14"/>
      <c r="J21" s="14"/>
      <c r="K21" s="14"/>
      <c r="L21" s="14"/>
      <c r="M21" s="14"/>
      <c r="N21" s="14"/>
      <c r="O21" s="14"/>
      <c r="P21" s="14"/>
      <c r="Q21" s="14"/>
      <c r="R21" s="14"/>
      <c r="S21" s="14"/>
      <c r="T21" s="14"/>
      <c r="U21" s="14"/>
      <c r="V21" s="14"/>
    </row>
    <row r="22" spans="2:22" ht="30" customHeight="1">
      <c r="B22" s="14"/>
      <c r="C22" s="48" t="s">
        <v>110</v>
      </c>
      <c r="D22" s="36"/>
      <c r="E22" s="36"/>
      <c r="F22" s="36"/>
      <c r="G22" s="19"/>
      <c r="H22" s="50"/>
      <c r="I22" s="50"/>
      <c r="J22" s="14"/>
      <c r="K22" s="14"/>
      <c r="L22" s="14"/>
      <c r="M22" s="14"/>
      <c r="N22" s="14"/>
      <c r="O22" s="14"/>
      <c r="P22" s="14"/>
      <c r="Q22" s="14"/>
      <c r="R22" s="14"/>
      <c r="S22" s="14"/>
      <c r="T22" s="14"/>
      <c r="U22" s="14"/>
      <c r="V22" s="14"/>
    </row>
    <row r="23" spans="2:22">
      <c r="B23" s="20"/>
      <c r="C23" s="20"/>
      <c r="D23" s="20"/>
      <c r="E23" s="20"/>
      <c r="F23" s="20"/>
      <c r="G23" s="20"/>
      <c r="H23" s="20"/>
      <c r="I23" s="50"/>
      <c r="J23" s="50"/>
      <c r="K23" s="14"/>
      <c r="L23" s="14"/>
      <c r="M23" s="14"/>
      <c r="N23" s="14"/>
      <c r="O23" s="14"/>
      <c r="P23" s="14"/>
      <c r="Q23" s="14"/>
      <c r="R23" s="14"/>
      <c r="S23" s="14"/>
      <c r="T23" s="14" t="s">
        <v>14</v>
      </c>
      <c r="U23" s="14"/>
      <c r="V23" s="14"/>
    </row>
    <row r="24" spans="2:22">
      <c r="B24" s="14"/>
      <c r="C24" s="49"/>
      <c r="D24" s="49"/>
      <c r="E24" s="14"/>
      <c r="F24" s="14"/>
      <c r="G24" s="14"/>
      <c r="H24" s="14"/>
      <c r="I24" s="14"/>
      <c r="J24" s="14"/>
      <c r="K24" s="14"/>
      <c r="L24" s="14"/>
      <c r="M24" s="14"/>
      <c r="N24" s="14"/>
      <c r="O24" s="14"/>
      <c r="P24" s="14"/>
      <c r="Q24" s="14"/>
      <c r="R24" s="14"/>
      <c r="S24" s="14"/>
      <c r="T24" s="14"/>
      <c r="U24" s="14"/>
      <c r="V24" s="14"/>
    </row>
  </sheetData>
  <sheetProtection sheet="1" objects="1" scenarios="1" selectLockedCells="1"/>
  <mergeCells count="12">
    <mergeCell ref="D6:L6"/>
    <mergeCell ref="M6:P6"/>
    <mergeCell ref="C2:U2"/>
    <mergeCell ref="O7:P7"/>
    <mergeCell ref="R7:S7"/>
    <mergeCell ref="T7:U7"/>
    <mergeCell ref="R6:U6"/>
    <mergeCell ref="E7:F7"/>
    <mergeCell ref="G7:H7"/>
    <mergeCell ref="I7:J7"/>
    <mergeCell ref="K7:L7"/>
    <mergeCell ref="M7:N7"/>
  </mergeCells>
  <printOptions horizontalCentered="1" verticalCentered="1"/>
  <pageMargins left="0.7" right="0.7" top="0.75" bottom="0.75" header="0.3" footer="0.3"/>
  <pageSetup paperSize="9" scale="56" orientation="landscape" horizontalDpi="0" verticalDpi="0"/>
  <drawing r:id="rId1"/>
  <legacyDrawing r:id="rId2"/>
  <mc:AlternateContent xmlns:mc="http://schemas.openxmlformats.org/markup-compatibility/2006">
    <mc:Choice Requires="x14">
      <controls>
        <mc:AlternateContent xmlns:mc="http://schemas.openxmlformats.org/markup-compatibility/2006">
          <mc:Choice Requires="x14">
            <control shapeId="2053" r:id="rId3" name="Spinner 5">
              <controlPr locked="0" defaultSize="0" autoPict="0">
                <anchor moveWithCells="1" sizeWithCells="1">
                  <from>
                    <xdr:col>5</xdr:col>
                    <xdr:colOff>0</xdr:colOff>
                    <xdr:row>8</xdr:row>
                    <xdr:rowOff>12700</xdr:rowOff>
                  </from>
                  <to>
                    <xdr:col>6</xdr:col>
                    <xdr:colOff>0</xdr:colOff>
                    <xdr:row>9</xdr:row>
                    <xdr:rowOff>0</xdr:rowOff>
                  </to>
                </anchor>
              </controlPr>
            </control>
          </mc:Choice>
        </mc:AlternateContent>
        <mc:AlternateContent xmlns:mc="http://schemas.openxmlformats.org/markup-compatibility/2006">
          <mc:Choice Requires="x14">
            <control shapeId="2054" r:id="rId4" name="Spinner 6">
              <controlPr locked="0" defaultSize="0" autoPict="0">
                <anchor moveWithCells="1" sizeWithCells="1">
                  <from>
                    <xdr:col>5</xdr:col>
                    <xdr:colOff>0</xdr:colOff>
                    <xdr:row>9</xdr:row>
                    <xdr:rowOff>12700</xdr:rowOff>
                  </from>
                  <to>
                    <xdr:col>6</xdr:col>
                    <xdr:colOff>0</xdr:colOff>
                    <xdr:row>10</xdr:row>
                    <xdr:rowOff>0</xdr:rowOff>
                  </to>
                </anchor>
              </controlPr>
            </control>
          </mc:Choice>
        </mc:AlternateContent>
        <mc:AlternateContent xmlns:mc="http://schemas.openxmlformats.org/markup-compatibility/2006">
          <mc:Choice Requires="x14">
            <control shapeId="2055" r:id="rId5" name="Spinner 7">
              <controlPr locked="0" defaultSize="0" autoPict="0">
                <anchor moveWithCells="1" sizeWithCells="1">
                  <from>
                    <xdr:col>5</xdr:col>
                    <xdr:colOff>0</xdr:colOff>
                    <xdr:row>10</xdr:row>
                    <xdr:rowOff>12700</xdr:rowOff>
                  </from>
                  <to>
                    <xdr:col>6</xdr:col>
                    <xdr:colOff>0</xdr:colOff>
                    <xdr:row>11</xdr:row>
                    <xdr:rowOff>0</xdr:rowOff>
                  </to>
                </anchor>
              </controlPr>
            </control>
          </mc:Choice>
        </mc:AlternateContent>
        <mc:AlternateContent xmlns:mc="http://schemas.openxmlformats.org/markup-compatibility/2006">
          <mc:Choice Requires="x14">
            <control shapeId="2056" r:id="rId6" name="Spinner 8">
              <controlPr locked="0" defaultSize="0" autoPict="0">
                <anchor moveWithCells="1" sizeWithCells="1">
                  <from>
                    <xdr:col>5</xdr:col>
                    <xdr:colOff>0</xdr:colOff>
                    <xdr:row>11</xdr:row>
                    <xdr:rowOff>12700</xdr:rowOff>
                  </from>
                  <to>
                    <xdr:col>6</xdr:col>
                    <xdr:colOff>0</xdr:colOff>
                    <xdr:row>12</xdr:row>
                    <xdr:rowOff>0</xdr:rowOff>
                  </to>
                </anchor>
              </controlPr>
            </control>
          </mc:Choice>
        </mc:AlternateContent>
        <mc:AlternateContent xmlns:mc="http://schemas.openxmlformats.org/markup-compatibility/2006">
          <mc:Choice Requires="x14">
            <control shapeId="2057" r:id="rId7" name="Spinner 9">
              <controlPr locked="0" defaultSize="0" autoPict="0">
                <anchor moveWithCells="1" sizeWithCells="1">
                  <from>
                    <xdr:col>5</xdr:col>
                    <xdr:colOff>0</xdr:colOff>
                    <xdr:row>12</xdr:row>
                    <xdr:rowOff>12700</xdr:rowOff>
                  </from>
                  <to>
                    <xdr:col>6</xdr:col>
                    <xdr:colOff>0</xdr:colOff>
                    <xdr:row>13</xdr:row>
                    <xdr:rowOff>0</xdr:rowOff>
                  </to>
                </anchor>
              </controlPr>
            </control>
          </mc:Choice>
        </mc:AlternateContent>
        <mc:AlternateContent xmlns:mc="http://schemas.openxmlformats.org/markup-compatibility/2006">
          <mc:Choice Requires="x14">
            <control shapeId="2058" r:id="rId8" name="Spinner 10">
              <controlPr locked="0" defaultSize="0" autoPict="0">
                <anchor moveWithCells="1" sizeWithCells="1">
                  <from>
                    <xdr:col>5</xdr:col>
                    <xdr:colOff>0</xdr:colOff>
                    <xdr:row>13</xdr:row>
                    <xdr:rowOff>12700</xdr:rowOff>
                  </from>
                  <to>
                    <xdr:col>6</xdr:col>
                    <xdr:colOff>0</xdr:colOff>
                    <xdr:row>14</xdr:row>
                    <xdr:rowOff>0</xdr:rowOff>
                  </to>
                </anchor>
              </controlPr>
            </control>
          </mc:Choice>
        </mc:AlternateContent>
        <mc:AlternateContent xmlns:mc="http://schemas.openxmlformats.org/markup-compatibility/2006">
          <mc:Choice Requires="x14">
            <control shapeId="2059" r:id="rId9" name="Spinner 11">
              <controlPr locked="0" defaultSize="0" autoPict="0">
                <anchor moveWithCells="1" sizeWithCells="1">
                  <from>
                    <xdr:col>5</xdr:col>
                    <xdr:colOff>0</xdr:colOff>
                    <xdr:row>14</xdr:row>
                    <xdr:rowOff>12700</xdr:rowOff>
                  </from>
                  <to>
                    <xdr:col>6</xdr:col>
                    <xdr:colOff>0</xdr:colOff>
                    <xdr:row>15</xdr:row>
                    <xdr:rowOff>0</xdr:rowOff>
                  </to>
                </anchor>
              </controlPr>
            </control>
          </mc:Choice>
        </mc:AlternateContent>
        <mc:AlternateContent xmlns:mc="http://schemas.openxmlformats.org/markup-compatibility/2006">
          <mc:Choice Requires="x14">
            <control shapeId="2060" r:id="rId10" name="Spinner 12">
              <controlPr locked="0" defaultSize="0" autoPict="0">
                <anchor moveWithCells="1" sizeWithCells="1">
                  <from>
                    <xdr:col>5</xdr:col>
                    <xdr:colOff>0</xdr:colOff>
                    <xdr:row>15</xdr:row>
                    <xdr:rowOff>12700</xdr:rowOff>
                  </from>
                  <to>
                    <xdr:col>6</xdr:col>
                    <xdr:colOff>0</xdr:colOff>
                    <xdr:row>16</xdr:row>
                    <xdr:rowOff>0</xdr:rowOff>
                  </to>
                </anchor>
              </controlPr>
            </control>
          </mc:Choice>
        </mc:AlternateContent>
        <mc:AlternateContent xmlns:mc="http://schemas.openxmlformats.org/markup-compatibility/2006">
          <mc:Choice Requires="x14">
            <control shapeId="2061" r:id="rId11" name="Spinner 13">
              <controlPr locked="0" defaultSize="0" autoPict="0">
                <anchor moveWithCells="1" sizeWithCells="1">
                  <from>
                    <xdr:col>5</xdr:col>
                    <xdr:colOff>0</xdr:colOff>
                    <xdr:row>16</xdr:row>
                    <xdr:rowOff>12700</xdr:rowOff>
                  </from>
                  <to>
                    <xdr:col>6</xdr:col>
                    <xdr:colOff>0</xdr:colOff>
                    <xdr:row>17</xdr:row>
                    <xdr:rowOff>0</xdr:rowOff>
                  </to>
                </anchor>
              </controlPr>
            </control>
          </mc:Choice>
        </mc:AlternateContent>
        <mc:AlternateContent xmlns:mc="http://schemas.openxmlformats.org/markup-compatibility/2006">
          <mc:Choice Requires="x14">
            <control shapeId="2062" r:id="rId12" name="Spinner 14">
              <controlPr locked="0" defaultSize="0" autoPict="0">
                <anchor moveWithCells="1" sizeWithCells="1">
                  <from>
                    <xdr:col>7</xdr:col>
                    <xdr:colOff>0</xdr:colOff>
                    <xdr:row>7</xdr:row>
                    <xdr:rowOff>12700</xdr:rowOff>
                  </from>
                  <to>
                    <xdr:col>7</xdr:col>
                    <xdr:colOff>508000</xdr:colOff>
                    <xdr:row>8</xdr:row>
                    <xdr:rowOff>0</xdr:rowOff>
                  </to>
                </anchor>
              </controlPr>
            </control>
          </mc:Choice>
        </mc:AlternateContent>
        <mc:AlternateContent xmlns:mc="http://schemas.openxmlformats.org/markup-compatibility/2006">
          <mc:Choice Requires="x14">
            <control shapeId="2064" r:id="rId13" name="Spinner 16">
              <controlPr locked="0" defaultSize="0" autoPict="0">
                <anchor moveWithCells="1" sizeWithCells="1">
                  <from>
                    <xdr:col>7</xdr:col>
                    <xdr:colOff>0</xdr:colOff>
                    <xdr:row>8</xdr:row>
                    <xdr:rowOff>12700</xdr:rowOff>
                  </from>
                  <to>
                    <xdr:col>7</xdr:col>
                    <xdr:colOff>508000</xdr:colOff>
                    <xdr:row>9</xdr:row>
                    <xdr:rowOff>0</xdr:rowOff>
                  </to>
                </anchor>
              </controlPr>
            </control>
          </mc:Choice>
        </mc:AlternateContent>
        <mc:AlternateContent xmlns:mc="http://schemas.openxmlformats.org/markup-compatibility/2006">
          <mc:Choice Requires="x14">
            <control shapeId="2066" r:id="rId14" name="Spinner 18">
              <controlPr locked="0" defaultSize="0" autoPict="0">
                <anchor moveWithCells="1" sizeWithCells="1">
                  <from>
                    <xdr:col>7</xdr:col>
                    <xdr:colOff>0</xdr:colOff>
                    <xdr:row>9</xdr:row>
                    <xdr:rowOff>12700</xdr:rowOff>
                  </from>
                  <to>
                    <xdr:col>7</xdr:col>
                    <xdr:colOff>508000</xdr:colOff>
                    <xdr:row>10</xdr:row>
                    <xdr:rowOff>0</xdr:rowOff>
                  </to>
                </anchor>
              </controlPr>
            </control>
          </mc:Choice>
        </mc:AlternateContent>
        <mc:AlternateContent xmlns:mc="http://schemas.openxmlformats.org/markup-compatibility/2006">
          <mc:Choice Requires="x14">
            <control shapeId="2067" r:id="rId15" name="Spinner 19">
              <controlPr locked="0" defaultSize="0" autoPict="0">
                <anchor moveWithCells="1" sizeWithCells="1">
                  <from>
                    <xdr:col>7</xdr:col>
                    <xdr:colOff>0</xdr:colOff>
                    <xdr:row>10</xdr:row>
                    <xdr:rowOff>12700</xdr:rowOff>
                  </from>
                  <to>
                    <xdr:col>7</xdr:col>
                    <xdr:colOff>508000</xdr:colOff>
                    <xdr:row>11</xdr:row>
                    <xdr:rowOff>0</xdr:rowOff>
                  </to>
                </anchor>
              </controlPr>
            </control>
          </mc:Choice>
        </mc:AlternateContent>
        <mc:AlternateContent xmlns:mc="http://schemas.openxmlformats.org/markup-compatibility/2006">
          <mc:Choice Requires="x14">
            <control shapeId="2068" r:id="rId16" name="Spinner 20">
              <controlPr locked="0" defaultSize="0" autoPict="0">
                <anchor moveWithCells="1" sizeWithCells="1">
                  <from>
                    <xdr:col>7</xdr:col>
                    <xdr:colOff>0</xdr:colOff>
                    <xdr:row>11</xdr:row>
                    <xdr:rowOff>12700</xdr:rowOff>
                  </from>
                  <to>
                    <xdr:col>7</xdr:col>
                    <xdr:colOff>508000</xdr:colOff>
                    <xdr:row>12</xdr:row>
                    <xdr:rowOff>0</xdr:rowOff>
                  </to>
                </anchor>
              </controlPr>
            </control>
          </mc:Choice>
        </mc:AlternateContent>
        <mc:AlternateContent xmlns:mc="http://schemas.openxmlformats.org/markup-compatibility/2006">
          <mc:Choice Requires="x14">
            <control shapeId="2069" r:id="rId17" name="Spinner 21">
              <controlPr locked="0" defaultSize="0" autoPict="0">
                <anchor moveWithCells="1" sizeWithCells="1">
                  <from>
                    <xdr:col>7</xdr:col>
                    <xdr:colOff>0</xdr:colOff>
                    <xdr:row>12</xdr:row>
                    <xdr:rowOff>12700</xdr:rowOff>
                  </from>
                  <to>
                    <xdr:col>7</xdr:col>
                    <xdr:colOff>508000</xdr:colOff>
                    <xdr:row>13</xdr:row>
                    <xdr:rowOff>0</xdr:rowOff>
                  </to>
                </anchor>
              </controlPr>
            </control>
          </mc:Choice>
        </mc:AlternateContent>
        <mc:AlternateContent xmlns:mc="http://schemas.openxmlformats.org/markup-compatibility/2006">
          <mc:Choice Requires="x14">
            <control shapeId="2070" r:id="rId18" name="Spinner 22">
              <controlPr locked="0" defaultSize="0" autoPict="0">
                <anchor moveWithCells="1" sizeWithCells="1">
                  <from>
                    <xdr:col>7</xdr:col>
                    <xdr:colOff>0</xdr:colOff>
                    <xdr:row>13</xdr:row>
                    <xdr:rowOff>12700</xdr:rowOff>
                  </from>
                  <to>
                    <xdr:col>7</xdr:col>
                    <xdr:colOff>508000</xdr:colOff>
                    <xdr:row>14</xdr:row>
                    <xdr:rowOff>0</xdr:rowOff>
                  </to>
                </anchor>
              </controlPr>
            </control>
          </mc:Choice>
        </mc:AlternateContent>
        <mc:AlternateContent xmlns:mc="http://schemas.openxmlformats.org/markup-compatibility/2006">
          <mc:Choice Requires="x14">
            <control shapeId="2071" r:id="rId19" name="Spinner 23">
              <controlPr locked="0" defaultSize="0" autoPict="0">
                <anchor moveWithCells="1" sizeWithCells="1">
                  <from>
                    <xdr:col>7</xdr:col>
                    <xdr:colOff>0</xdr:colOff>
                    <xdr:row>14</xdr:row>
                    <xdr:rowOff>12700</xdr:rowOff>
                  </from>
                  <to>
                    <xdr:col>7</xdr:col>
                    <xdr:colOff>508000</xdr:colOff>
                    <xdr:row>15</xdr:row>
                    <xdr:rowOff>0</xdr:rowOff>
                  </to>
                </anchor>
              </controlPr>
            </control>
          </mc:Choice>
        </mc:AlternateContent>
        <mc:AlternateContent xmlns:mc="http://schemas.openxmlformats.org/markup-compatibility/2006">
          <mc:Choice Requires="x14">
            <control shapeId="2072" r:id="rId20" name="Spinner 24">
              <controlPr locked="0" defaultSize="0" autoPict="0">
                <anchor moveWithCells="1" sizeWithCells="1">
                  <from>
                    <xdr:col>7</xdr:col>
                    <xdr:colOff>0</xdr:colOff>
                    <xdr:row>15</xdr:row>
                    <xdr:rowOff>12700</xdr:rowOff>
                  </from>
                  <to>
                    <xdr:col>7</xdr:col>
                    <xdr:colOff>508000</xdr:colOff>
                    <xdr:row>16</xdr:row>
                    <xdr:rowOff>0</xdr:rowOff>
                  </to>
                </anchor>
              </controlPr>
            </control>
          </mc:Choice>
        </mc:AlternateContent>
        <mc:AlternateContent xmlns:mc="http://schemas.openxmlformats.org/markup-compatibility/2006">
          <mc:Choice Requires="x14">
            <control shapeId="2073" r:id="rId21" name="Spinner 25">
              <controlPr locked="0" defaultSize="0" autoPict="0">
                <anchor moveWithCells="1" sizeWithCells="1">
                  <from>
                    <xdr:col>7</xdr:col>
                    <xdr:colOff>0</xdr:colOff>
                    <xdr:row>16</xdr:row>
                    <xdr:rowOff>12700</xdr:rowOff>
                  </from>
                  <to>
                    <xdr:col>7</xdr:col>
                    <xdr:colOff>508000</xdr:colOff>
                    <xdr:row>17</xdr:row>
                    <xdr:rowOff>0</xdr:rowOff>
                  </to>
                </anchor>
              </controlPr>
            </control>
          </mc:Choice>
        </mc:AlternateContent>
        <mc:AlternateContent xmlns:mc="http://schemas.openxmlformats.org/markup-compatibility/2006">
          <mc:Choice Requires="x14">
            <control shapeId="2074" r:id="rId22" name="Spinner 26">
              <controlPr locked="0" defaultSize="0" autoPict="0">
                <anchor moveWithCells="1" sizeWithCells="1">
                  <from>
                    <xdr:col>9</xdr:col>
                    <xdr:colOff>0</xdr:colOff>
                    <xdr:row>7</xdr:row>
                    <xdr:rowOff>12700</xdr:rowOff>
                  </from>
                  <to>
                    <xdr:col>9</xdr:col>
                    <xdr:colOff>508000</xdr:colOff>
                    <xdr:row>8</xdr:row>
                    <xdr:rowOff>0</xdr:rowOff>
                  </to>
                </anchor>
              </controlPr>
            </control>
          </mc:Choice>
        </mc:AlternateContent>
        <mc:AlternateContent xmlns:mc="http://schemas.openxmlformats.org/markup-compatibility/2006">
          <mc:Choice Requires="x14">
            <control shapeId="2075" r:id="rId23" name="Spinner 27">
              <controlPr locked="0" defaultSize="0" autoPict="0">
                <anchor moveWithCells="1" sizeWithCells="1">
                  <from>
                    <xdr:col>9</xdr:col>
                    <xdr:colOff>0</xdr:colOff>
                    <xdr:row>8</xdr:row>
                    <xdr:rowOff>12700</xdr:rowOff>
                  </from>
                  <to>
                    <xdr:col>9</xdr:col>
                    <xdr:colOff>508000</xdr:colOff>
                    <xdr:row>9</xdr:row>
                    <xdr:rowOff>0</xdr:rowOff>
                  </to>
                </anchor>
              </controlPr>
            </control>
          </mc:Choice>
        </mc:AlternateContent>
        <mc:AlternateContent xmlns:mc="http://schemas.openxmlformats.org/markup-compatibility/2006">
          <mc:Choice Requires="x14">
            <control shapeId="2076" r:id="rId24" name="Spinner 28">
              <controlPr locked="0" defaultSize="0" autoPict="0">
                <anchor moveWithCells="1" sizeWithCells="1">
                  <from>
                    <xdr:col>9</xdr:col>
                    <xdr:colOff>0</xdr:colOff>
                    <xdr:row>9</xdr:row>
                    <xdr:rowOff>12700</xdr:rowOff>
                  </from>
                  <to>
                    <xdr:col>9</xdr:col>
                    <xdr:colOff>508000</xdr:colOff>
                    <xdr:row>10</xdr:row>
                    <xdr:rowOff>0</xdr:rowOff>
                  </to>
                </anchor>
              </controlPr>
            </control>
          </mc:Choice>
        </mc:AlternateContent>
        <mc:AlternateContent xmlns:mc="http://schemas.openxmlformats.org/markup-compatibility/2006">
          <mc:Choice Requires="x14">
            <control shapeId="2077" r:id="rId25" name="Spinner 29">
              <controlPr locked="0" defaultSize="0" autoPict="0">
                <anchor moveWithCells="1" sizeWithCells="1">
                  <from>
                    <xdr:col>9</xdr:col>
                    <xdr:colOff>0</xdr:colOff>
                    <xdr:row>10</xdr:row>
                    <xdr:rowOff>12700</xdr:rowOff>
                  </from>
                  <to>
                    <xdr:col>9</xdr:col>
                    <xdr:colOff>508000</xdr:colOff>
                    <xdr:row>11</xdr:row>
                    <xdr:rowOff>0</xdr:rowOff>
                  </to>
                </anchor>
              </controlPr>
            </control>
          </mc:Choice>
        </mc:AlternateContent>
        <mc:AlternateContent xmlns:mc="http://schemas.openxmlformats.org/markup-compatibility/2006">
          <mc:Choice Requires="x14">
            <control shapeId="2078" r:id="rId26" name="Spinner 30">
              <controlPr locked="0" defaultSize="0" autoPict="0">
                <anchor moveWithCells="1" sizeWithCells="1">
                  <from>
                    <xdr:col>9</xdr:col>
                    <xdr:colOff>0</xdr:colOff>
                    <xdr:row>11</xdr:row>
                    <xdr:rowOff>12700</xdr:rowOff>
                  </from>
                  <to>
                    <xdr:col>9</xdr:col>
                    <xdr:colOff>508000</xdr:colOff>
                    <xdr:row>12</xdr:row>
                    <xdr:rowOff>0</xdr:rowOff>
                  </to>
                </anchor>
              </controlPr>
            </control>
          </mc:Choice>
        </mc:AlternateContent>
        <mc:AlternateContent xmlns:mc="http://schemas.openxmlformats.org/markup-compatibility/2006">
          <mc:Choice Requires="x14">
            <control shapeId="2079" r:id="rId27" name="Spinner 31">
              <controlPr locked="0" defaultSize="0" autoPict="0">
                <anchor moveWithCells="1" sizeWithCells="1">
                  <from>
                    <xdr:col>9</xdr:col>
                    <xdr:colOff>0</xdr:colOff>
                    <xdr:row>12</xdr:row>
                    <xdr:rowOff>12700</xdr:rowOff>
                  </from>
                  <to>
                    <xdr:col>9</xdr:col>
                    <xdr:colOff>508000</xdr:colOff>
                    <xdr:row>13</xdr:row>
                    <xdr:rowOff>0</xdr:rowOff>
                  </to>
                </anchor>
              </controlPr>
            </control>
          </mc:Choice>
        </mc:AlternateContent>
        <mc:AlternateContent xmlns:mc="http://schemas.openxmlformats.org/markup-compatibility/2006">
          <mc:Choice Requires="x14">
            <control shapeId="2080" r:id="rId28" name="Spinner 32">
              <controlPr locked="0" defaultSize="0" autoPict="0">
                <anchor moveWithCells="1" sizeWithCells="1">
                  <from>
                    <xdr:col>9</xdr:col>
                    <xdr:colOff>0</xdr:colOff>
                    <xdr:row>13</xdr:row>
                    <xdr:rowOff>12700</xdr:rowOff>
                  </from>
                  <to>
                    <xdr:col>9</xdr:col>
                    <xdr:colOff>508000</xdr:colOff>
                    <xdr:row>14</xdr:row>
                    <xdr:rowOff>0</xdr:rowOff>
                  </to>
                </anchor>
              </controlPr>
            </control>
          </mc:Choice>
        </mc:AlternateContent>
        <mc:AlternateContent xmlns:mc="http://schemas.openxmlformats.org/markup-compatibility/2006">
          <mc:Choice Requires="x14">
            <control shapeId="2081" r:id="rId29" name="Spinner 33">
              <controlPr locked="0" defaultSize="0" autoPict="0">
                <anchor moveWithCells="1" sizeWithCells="1">
                  <from>
                    <xdr:col>9</xdr:col>
                    <xdr:colOff>0</xdr:colOff>
                    <xdr:row>14</xdr:row>
                    <xdr:rowOff>12700</xdr:rowOff>
                  </from>
                  <to>
                    <xdr:col>9</xdr:col>
                    <xdr:colOff>508000</xdr:colOff>
                    <xdr:row>15</xdr:row>
                    <xdr:rowOff>0</xdr:rowOff>
                  </to>
                </anchor>
              </controlPr>
            </control>
          </mc:Choice>
        </mc:AlternateContent>
        <mc:AlternateContent xmlns:mc="http://schemas.openxmlformats.org/markup-compatibility/2006">
          <mc:Choice Requires="x14">
            <control shapeId="2082" r:id="rId30" name="Spinner 34">
              <controlPr locked="0" defaultSize="0" autoPict="0">
                <anchor moveWithCells="1" sizeWithCells="1">
                  <from>
                    <xdr:col>9</xdr:col>
                    <xdr:colOff>0</xdr:colOff>
                    <xdr:row>15</xdr:row>
                    <xdr:rowOff>12700</xdr:rowOff>
                  </from>
                  <to>
                    <xdr:col>9</xdr:col>
                    <xdr:colOff>508000</xdr:colOff>
                    <xdr:row>16</xdr:row>
                    <xdr:rowOff>0</xdr:rowOff>
                  </to>
                </anchor>
              </controlPr>
            </control>
          </mc:Choice>
        </mc:AlternateContent>
        <mc:AlternateContent xmlns:mc="http://schemas.openxmlformats.org/markup-compatibility/2006">
          <mc:Choice Requires="x14">
            <control shapeId="2083" r:id="rId31" name="Spinner 35">
              <controlPr locked="0" defaultSize="0" autoPict="0">
                <anchor moveWithCells="1" sizeWithCells="1">
                  <from>
                    <xdr:col>9</xdr:col>
                    <xdr:colOff>0</xdr:colOff>
                    <xdr:row>16</xdr:row>
                    <xdr:rowOff>12700</xdr:rowOff>
                  </from>
                  <to>
                    <xdr:col>9</xdr:col>
                    <xdr:colOff>508000</xdr:colOff>
                    <xdr:row>17</xdr:row>
                    <xdr:rowOff>0</xdr:rowOff>
                  </to>
                </anchor>
              </controlPr>
            </control>
          </mc:Choice>
        </mc:AlternateContent>
        <mc:AlternateContent xmlns:mc="http://schemas.openxmlformats.org/markup-compatibility/2006">
          <mc:Choice Requires="x14">
            <control shapeId="2084" r:id="rId32" name="Spinner 36">
              <controlPr locked="0" defaultSize="0" autoPict="0">
                <anchor moveWithCells="1" sizeWithCells="1">
                  <from>
                    <xdr:col>11</xdr:col>
                    <xdr:colOff>0</xdr:colOff>
                    <xdr:row>7</xdr:row>
                    <xdr:rowOff>12700</xdr:rowOff>
                  </from>
                  <to>
                    <xdr:col>11</xdr:col>
                    <xdr:colOff>508000</xdr:colOff>
                    <xdr:row>8</xdr:row>
                    <xdr:rowOff>0</xdr:rowOff>
                  </to>
                </anchor>
              </controlPr>
            </control>
          </mc:Choice>
        </mc:AlternateContent>
        <mc:AlternateContent xmlns:mc="http://schemas.openxmlformats.org/markup-compatibility/2006">
          <mc:Choice Requires="x14">
            <control shapeId="2085" r:id="rId33" name="Spinner 37">
              <controlPr locked="0" defaultSize="0" autoPict="0">
                <anchor moveWithCells="1" sizeWithCells="1">
                  <from>
                    <xdr:col>11</xdr:col>
                    <xdr:colOff>0</xdr:colOff>
                    <xdr:row>8</xdr:row>
                    <xdr:rowOff>12700</xdr:rowOff>
                  </from>
                  <to>
                    <xdr:col>11</xdr:col>
                    <xdr:colOff>508000</xdr:colOff>
                    <xdr:row>9</xdr:row>
                    <xdr:rowOff>0</xdr:rowOff>
                  </to>
                </anchor>
              </controlPr>
            </control>
          </mc:Choice>
        </mc:AlternateContent>
        <mc:AlternateContent xmlns:mc="http://schemas.openxmlformats.org/markup-compatibility/2006">
          <mc:Choice Requires="x14">
            <control shapeId="2086" r:id="rId34" name="Spinner 38">
              <controlPr locked="0" defaultSize="0" autoPict="0">
                <anchor moveWithCells="1" sizeWithCells="1">
                  <from>
                    <xdr:col>11</xdr:col>
                    <xdr:colOff>0</xdr:colOff>
                    <xdr:row>9</xdr:row>
                    <xdr:rowOff>12700</xdr:rowOff>
                  </from>
                  <to>
                    <xdr:col>11</xdr:col>
                    <xdr:colOff>508000</xdr:colOff>
                    <xdr:row>10</xdr:row>
                    <xdr:rowOff>0</xdr:rowOff>
                  </to>
                </anchor>
              </controlPr>
            </control>
          </mc:Choice>
        </mc:AlternateContent>
        <mc:AlternateContent xmlns:mc="http://schemas.openxmlformats.org/markup-compatibility/2006">
          <mc:Choice Requires="x14">
            <control shapeId="2087" r:id="rId35" name="Spinner 39">
              <controlPr locked="0" defaultSize="0" autoPict="0">
                <anchor moveWithCells="1" sizeWithCells="1">
                  <from>
                    <xdr:col>11</xdr:col>
                    <xdr:colOff>0</xdr:colOff>
                    <xdr:row>10</xdr:row>
                    <xdr:rowOff>12700</xdr:rowOff>
                  </from>
                  <to>
                    <xdr:col>11</xdr:col>
                    <xdr:colOff>508000</xdr:colOff>
                    <xdr:row>11</xdr:row>
                    <xdr:rowOff>0</xdr:rowOff>
                  </to>
                </anchor>
              </controlPr>
            </control>
          </mc:Choice>
        </mc:AlternateContent>
        <mc:AlternateContent xmlns:mc="http://schemas.openxmlformats.org/markup-compatibility/2006">
          <mc:Choice Requires="x14">
            <control shapeId="2088" r:id="rId36" name="Spinner 40">
              <controlPr locked="0" defaultSize="0" autoPict="0">
                <anchor moveWithCells="1" sizeWithCells="1">
                  <from>
                    <xdr:col>11</xdr:col>
                    <xdr:colOff>0</xdr:colOff>
                    <xdr:row>11</xdr:row>
                    <xdr:rowOff>12700</xdr:rowOff>
                  </from>
                  <to>
                    <xdr:col>11</xdr:col>
                    <xdr:colOff>508000</xdr:colOff>
                    <xdr:row>12</xdr:row>
                    <xdr:rowOff>0</xdr:rowOff>
                  </to>
                </anchor>
              </controlPr>
            </control>
          </mc:Choice>
        </mc:AlternateContent>
        <mc:AlternateContent xmlns:mc="http://schemas.openxmlformats.org/markup-compatibility/2006">
          <mc:Choice Requires="x14">
            <control shapeId="2089" r:id="rId37" name="Spinner 41">
              <controlPr locked="0" defaultSize="0" autoPict="0">
                <anchor moveWithCells="1" sizeWithCells="1">
                  <from>
                    <xdr:col>11</xdr:col>
                    <xdr:colOff>0</xdr:colOff>
                    <xdr:row>12</xdr:row>
                    <xdr:rowOff>12700</xdr:rowOff>
                  </from>
                  <to>
                    <xdr:col>11</xdr:col>
                    <xdr:colOff>508000</xdr:colOff>
                    <xdr:row>13</xdr:row>
                    <xdr:rowOff>0</xdr:rowOff>
                  </to>
                </anchor>
              </controlPr>
            </control>
          </mc:Choice>
        </mc:AlternateContent>
        <mc:AlternateContent xmlns:mc="http://schemas.openxmlformats.org/markup-compatibility/2006">
          <mc:Choice Requires="x14">
            <control shapeId="2090" r:id="rId38" name="Spinner 42">
              <controlPr locked="0" defaultSize="0" autoPict="0">
                <anchor moveWithCells="1" sizeWithCells="1">
                  <from>
                    <xdr:col>11</xdr:col>
                    <xdr:colOff>0</xdr:colOff>
                    <xdr:row>13</xdr:row>
                    <xdr:rowOff>12700</xdr:rowOff>
                  </from>
                  <to>
                    <xdr:col>11</xdr:col>
                    <xdr:colOff>508000</xdr:colOff>
                    <xdr:row>14</xdr:row>
                    <xdr:rowOff>0</xdr:rowOff>
                  </to>
                </anchor>
              </controlPr>
            </control>
          </mc:Choice>
        </mc:AlternateContent>
        <mc:AlternateContent xmlns:mc="http://schemas.openxmlformats.org/markup-compatibility/2006">
          <mc:Choice Requires="x14">
            <control shapeId="2091" r:id="rId39" name="Spinner 43">
              <controlPr locked="0" defaultSize="0" autoPict="0">
                <anchor moveWithCells="1" sizeWithCells="1">
                  <from>
                    <xdr:col>11</xdr:col>
                    <xdr:colOff>0</xdr:colOff>
                    <xdr:row>14</xdr:row>
                    <xdr:rowOff>12700</xdr:rowOff>
                  </from>
                  <to>
                    <xdr:col>11</xdr:col>
                    <xdr:colOff>508000</xdr:colOff>
                    <xdr:row>15</xdr:row>
                    <xdr:rowOff>0</xdr:rowOff>
                  </to>
                </anchor>
              </controlPr>
            </control>
          </mc:Choice>
        </mc:AlternateContent>
        <mc:AlternateContent xmlns:mc="http://schemas.openxmlformats.org/markup-compatibility/2006">
          <mc:Choice Requires="x14">
            <control shapeId="2092" r:id="rId40" name="Spinner 44">
              <controlPr locked="0" defaultSize="0" autoPict="0">
                <anchor moveWithCells="1" sizeWithCells="1">
                  <from>
                    <xdr:col>11</xdr:col>
                    <xdr:colOff>0</xdr:colOff>
                    <xdr:row>15</xdr:row>
                    <xdr:rowOff>12700</xdr:rowOff>
                  </from>
                  <to>
                    <xdr:col>11</xdr:col>
                    <xdr:colOff>508000</xdr:colOff>
                    <xdr:row>16</xdr:row>
                    <xdr:rowOff>0</xdr:rowOff>
                  </to>
                </anchor>
              </controlPr>
            </control>
          </mc:Choice>
        </mc:AlternateContent>
        <mc:AlternateContent xmlns:mc="http://schemas.openxmlformats.org/markup-compatibility/2006">
          <mc:Choice Requires="x14">
            <control shapeId="2093" r:id="rId41" name="Spinner 45">
              <controlPr locked="0" defaultSize="0" autoPict="0">
                <anchor moveWithCells="1" sizeWithCells="1">
                  <from>
                    <xdr:col>11</xdr:col>
                    <xdr:colOff>0</xdr:colOff>
                    <xdr:row>16</xdr:row>
                    <xdr:rowOff>12700</xdr:rowOff>
                  </from>
                  <to>
                    <xdr:col>11</xdr:col>
                    <xdr:colOff>508000</xdr:colOff>
                    <xdr:row>17</xdr:row>
                    <xdr:rowOff>0</xdr:rowOff>
                  </to>
                </anchor>
              </controlPr>
            </control>
          </mc:Choice>
        </mc:AlternateContent>
        <mc:AlternateContent xmlns:mc="http://schemas.openxmlformats.org/markup-compatibility/2006">
          <mc:Choice Requires="x14">
            <control shapeId="2094" r:id="rId42" name="Spinner 46">
              <controlPr locked="0" defaultSize="0" autoPict="0">
                <anchor moveWithCells="1" sizeWithCells="1">
                  <from>
                    <xdr:col>13</xdr:col>
                    <xdr:colOff>0</xdr:colOff>
                    <xdr:row>7</xdr:row>
                    <xdr:rowOff>12700</xdr:rowOff>
                  </from>
                  <to>
                    <xdr:col>13</xdr:col>
                    <xdr:colOff>508000</xdr:colOff>
                    <xdr:row>8</xdr:row>
                    <xdr:rowOff>0</xdr:rowOff>
                  </to>
                </anchor>
              </controlPr>
            </control>
          </mc:Choice>
        </mc:AlternateContent>
        <mc:AlternateContent xmlns:mc="http://schemas.openxmlformats.org/markup-compatibility/2006">
          <mc:Choice Requires="x14">
            <control shapeId="2095" r:id="rId43" name="Spinner 47">
              <controlPr locked="0" defaultSize="0" autoPict="0">
                <anchor moveWithCells="1" sizeWithCells="1">
                  <from>
                    <xdr:col>13</xdr:col>
                    <xdr:colOff>0</xdr:colOff>
                    <xdr:row>8</xdr:row>
                    <xdr:rowOff>12700</xdr:rowOff>
                  </from>
                  <to>
                    <xdr:col>13</xdr:col>
                    <xdr:colOff>508000</xdr:colOff>
                    <xdr:row>9</xdr:row>
                    <xdr:rowOff>0</xdr:rowOff>
                  </to>
                </anchor>
              </controlPr>
            </control>
          </mc:Choice>
        </mc:AlternateContent>
        <mc:AlternateContent xmlns:mc="http://schemas.openxmlformats.org/markup-compatibility/2006">
          <mc:Choice Requires="x14">
            <control shapeId="2096" r:id="rId44" name="Spinner 48">
              <controlPr locked="0" defaultSize="0" autoPict="0">
                <anchor moveWithCells="1" sizeWithCells="1">
                  <from>
                    <xdr:col>13</xdr:col>
                    <xdr:colOff>0</xdr:colOff>
                    <xdr:row>9</xdr:row>
                    <xdr:rowOff>12700</xdr:rowOff>
                  </from>
                  <to>
                    <xdr:col>13</xdr:col>
                    <xdr:colOff>508000</xdr:colOff>
                    <xdr:row>10</xdr:row>
                    <xdr:rowOff>0</xdr:rowOff>
                  </to>
                </anchor>
              </controlPr>
            </control>
          </mc:Choice>
        </mc:AlternateContent>
        <mc:AlternateContent xmlns:mc="http://schemas.openxmlformats.org/markup-compatibility/2006">
          <mc:Choice Requires="x14">
            <control shapeId="2097" r:id="rId45" name="Spinner 49">
              <controlPr locked="0" defaultSize="0" autoPict="0">
                <anchor moveWithCells="1" sizeWithCells="1">
                  <from>
                    <xdr:col>13</xdr:col>
                    <xdr:colOff>0</xdr:colOff>
                    <xdr:row>10</xdr:row>
                    <xdr:rowOff>12700</xdr:rowOff>
                  </from>
                  <to>
                    <xdr:col>13</xdr:col>
                    <xdr:colOff>508000</xdr:colOff>
                    <xdr:row>11</xdr:row>
                    <xdr:rowOff>0</xdr:rowOff>
                  </to>
                </anchor>
              </controlPr>
            </control>
          </mc:Choice>
        </mc:AlternateContent>
        <mc:AlternateContent xmlns:mc="http://schemas.openxmlformats.org/markup-compatibility/2006">
          <mc:Choice Requires="x14">
            <control shapeId="2098" r:id="rId46" name="Spinner 50">
              <controlPr locked="0" defaultSize="0" autoPict="0">
                <anchor moveWithCells="1" sizeWithCells="1">
                  <from>
                    <xdr:col>13</xdr:col>
                    <xdr:colOff>0</xdr:colOff>
                    <xdr:row>11</xdr:row>
                    <xdr:rowOff>12700</xdr:rowOff>
                  </from>
                  <to>
                    <xdr:col>13</xdr:col>
                    <xdr:colOff>508000</xdr:colOff>
                    <xdr:row>12</xdr:row>
                    <xdr:rowOff>0</xdr:rowOff>
                  </to>
                </anchor>
              </controlPr>
            </control>
          </mc:Choice>
        </mc:AlternateContent>
        <mc:AlternateContent xmlns:mc="http://schemas.openxmlformats.org/markup-compatibility/2006">
          <mc:Choice Requires="x14">
            <control shapeId="2099" r:id="rId47" name="Spinner 51">
              <controlPr locked="0" defaultSize="0" autoPict="0">
                <anchor moveWithCells="1" sizeWithCells="1">
                  <from>
                    <xdr:col>13</xdr:col>
                    <xdr:colOff>0</xdr:colOff>
                    <xdr:row>12</xdr:row>
                    <xdr:rowOff>12700</xdr:rowOff>
                  </from>
                  <to>
                    <xdr:col>13</xdr:col>
                    <xdr:colOff>508000</xdr:colOff>
                    <xdr:row>13</xdr:row>
                    <xdr:rowOff>0</xdr:rowOff>
                  </to>
                </anchor>
              </controlPr>
            </control>
          </mc:Choice>
        </mc:AlternateContent>
        <mc:AlternateContent xmlns:mc="http://schemas.openxmlformats.org/markup-compatibility/2006">
          <mc:Choice Requires="x14">
            <control shapeId="2100" r:id="rId48" name="Spinner 52">
              <controlPr locked="0" defaultSize="0" autoPict="0">
                <anchor moveWithCells="1" sizeWithCells="1">
                  <from>
                    <xdr:col>13</xdr:col>
                    <xdr:colOff>0</xdr:colOff>
                    <xdr:row>13</xdr:row>
                    <xdr:rowOff>12700</xdr:rowOff>
                  </from>
                  <to>
                    <xdr:col>13</xdr:col>
                    <xdr:colOff>508000</xdr:colOff>
                    <xdr:row>14</xdr:row>
                    <xdr:rowOff>0</xdr:rowOff>
                  </to>
                </anchor>
              </controlPr>
            </control>
          </mc:Choice>
        </mc:AlternateContent>
        <mc:AlternateContent xmlns:mc="http://schemas.openxmlformats.org/markup-compatibility/2006">
          <mc:Choice Requires="x14">
            <control shapeId="2101" r:id="rId49" name="Spinner 53">
              <controlPr locked="0" defaultSize="0" autoPict="0">
                <anchor moveWithCells="1" sizeWithCells="1">
                  <from>
                    <xdr:col>13</xdr:col>
                    <xdr:colOff>0</xdr:colOff>
                    <xdr:row>14</xdr:row>
                    <xdr:rowOff>12700</xdr:rowOff>
                  </from>
                  <to>
                    <xdr:col>13</xdr:col>
                    <xdr:colOff>508000</xdr:colOff>
                    <xdr:row>15</xdr:row>
                    <xdr:rowOff>0</xdr:rowOff>
                  </to>
                </anchor>
              </controlPr>
            </control>
          </mc:Choice>
        </mc:AlternateContent>
        <mc:AlternateContent xmlns:mc="http://schemas.openxmlformats.org/markup-compatibility/2006">
          <mc:Choice Requires="x14">
            <control shapeId="2102" r:id="rId50" name="Spinner 54">
              <controlPr locked="0" defaultSize="0" autoPict="0">
                <anchor moveWithCells="1" sizeWithCells="1">
                  <from>
                    <xdr:col>13</xdr:col>
                    <xdr:colOff>0</xdr:colOff>
                    <xdr:row>15</xdr:row>
                    <xdr:rowOff>12700</xdr:rowOff>
                  </from>
                  <to>
                    <xdr:col>13</xdr:col>
                    <xdr:colOff>508000</xdr:colOff>
                    <xdr:row>16</xdr:row>
                    <xdr:rowOff>0</xdr:rowOff>
                  </to>
                </anchor>
              </controlPr>
            </control>
          </mc:Choice>
        </mc:AlternateContent>
        <mc:AlternateContent xmlns:mc="http://schemas.openxmlformats.org/markup-compatibility/2006">
          <mc:Choice Requires="x14">
            <control shapeId="2103" r:id="rId51" name="Spinner 55">
              <controlPr locked="0" defaultSize="0" autoPict="0">
                <anchor moveWithCells="1" sizeWithCells="1">
                  <from>
                    <xdr:col>13</xdr:col>
                    <xdr:colOff>0</xdr:colOff>
                    <xdr:row>16</xdr:row>
                    <xdr:rowOff>12700</xdr:rowOff>
                  </from>
                  <to>
                    <xdr:col>13</xdr:col>
                    <xdr:colOff>508000</xdr:colOff>
                    <xdr:row>17</xdr:row>
                    <xdr:rowOff>0</xdr:rowOff>
                  </to>
                </anchor>
              </controlPr>
            </control>
          </mc:Choice>
        </mc:AlternateContent>
        <mc:AlternateContent xmlns:mc="http://schemas.openxmlformats.org/markup-compatibility/2006">
          <mc:Choice Requires="x14">
            <control shapeId="2104" r:id="rId52" name="Spinner 56">
              <controlPr locked="0" defaultSize="0" autoPict="0">
                <anchor moveWithCells="1" sizeWithCells="1">
                  <from>
                    <xdr:col>15</xdr:col>
                    <xdr:colOff>0</xdr:colOff>
                    <xdr:row>7</xdr:row>
                    <xdr:rowOff>12700</xdr:rowOff>
                  </from>
                  <to>
                    <xdr:col>15</xdr:col>
                    <xdr:colOff>508000</xdr:colOff>
                    <xdr:row>8</xdr:row>
                    <xdr:rowOff>0</xdr:rowOff>
                  </to>
                </anchor>
              </controlPr>
            </control>
          </mc:Choice>
        </mc:AlternateContent>
        <mc:AlternateContent xmlns:mc="http://schemas.openxmlformats.org/markup-compatibility/2006">
          <mc:Choice Requires="x14">
            <control shapeId="2105" r:id="rId53" name="Spinner 57">
              <controlPr locked="0" defaultSize="0" autoPict="0">
                <anchor moveWithCells="1" sizeWithCells="1">
                  <from>
                    <xdr:col>15</xdr:col>
                    <xdr:colOff>0</xdr:colOff>
                    <xdr:row>8</xdr:row>
                    <xdr:rowOff>12700</xdr:rowOff>
                  </from>
                  <to>
                    <xdr:col>15</xdr:col>
                    <xdr:colOff>508000</xdr:colOff>
                    <xdr:row>9</xdr:row>
                    <xdr:rowOff>0</xdr:rowOff>
                  </to>
                </anchor>
              </controlPr>
            </control>
          </mc:Choice>
        </mc:AlternateContent>
        <mc:AlternateContent xmlns:mc="http://schemas.openxmlformats.org/markup-compatibility/2006">
          <mc:Choice Requires="x14">
            <control shapeId="2106" r:id="rId54" name="Spinner 58">
              <controlPr locked="0" defaultSize="0" autoPict="0">
                <anchor moveWithCells="1" sizeWithCells="1">
                  <from>
                    <xdr:col>15</xdr:col>
                    <xdr:colOff>0</xdr:colOff>
                    <xdr:row>9</xdr:row>
                    <xdr:rowOff>12700</xdr:rowOff>
                  </from>
                  <to>
                    <xdr:col>15</xdr:col>
                    <xdr:colOff>508000</xdr:colOff>
                    <xdr:row>10</xdr:row>
                    <xdr:rowOff>0</xdr:rowOff>
                  </to>
                </anchor>
              </controlPr>
            </control>
          </mc:Choice>
        </mc:AlternateContent>
        <mc:AlternateContent xmlns:mc="http://schemas.openxmlformats.org/markup-compatibility/2006">
          <mc:Choice Requires="x14">
            <control shapeId="2107" r:id="rId55" name="Spinner 59">
              <controlPr locked="0" defaultSize="0" autoPict="0">
                <anchor moveWithCells="1" sizeWithCells="1">
                  <from>
                    <xdr:col>15</xdr:col>
                    <xdr:colOff>0</xdr:colOff>
                    <xdr:row>10</xdr:row>
                    <xdr:rowOff>12700</xdr:rowOff>
                  </from>
                  <to>
                    <xdr:col>15</xdr:col>
                    <xdr:colOff>508000</xdr:colOff>
                    <xdr:row>11</xdr:row>
                    <xdr:rowOff>0</xdr:rowOff>
                  </to>
                </anchor>
              </controlPr>
            </control>
          </mc:Choice>
        </mc:AlternateContent>
        <mc:AlternateContent xmlns:mc="http://schemas.openxmlformats.org/markup-compatibility/2006">
          <mc:Choice Requires="x14">
            <control shapeId="2108" r:id="rId56" name="Spinner 60">
              <controlPr locked="0" defaultSize="0" autoPict="0">
                <anchor moveWithCells="1" sizeWithCells="1">
                  <from>
                    <xdr:col>15</xdr:col>
                    <xdr:colOff>0</xdr:colOff>
                    <xdr:row>11</xdr:row>
                    <xdr:rowOff>12700</xdr:rowOff>
                  </from>
                  <to>
                    <xdr:col>15</xdr:col>
                    <xdr:colOff>508000</xdr:colOff>
                    <xdr:row>12</xdr:row>
                    <xdr:rowOff>0</xdr:rowOff>
                  </to>
                </anchor>
              </controlPr>
            </control>
          </mc:Choice>
        </mc:AlternateContent>
        <mc:AlternateContent xmlns:mc="http://schemas.openxmlformats.org/markup-compatibility/2006">
          <mc:Choice Requires="x14">
            <control shapeId="2109" r:id="rId57" name="Spinner 61">
              <controlPr locked="0" defaultSize="0" autoPict="0">
                <anchor moveWithCells="1" sizeWithCells="1">
                  <from>
                    <xdr:col>15</xdr:col>
                    <xdr:colOff>0</xdr:colOff>
                    <xdr:row>12</xdr:row>
                    <xdr:rowOff>12700</xdr:rowOff>
                  </from>
                  <to>
                    <xdr:col>15</xdr:col>
                    <xdr:colOff>508000</xdr:colOff>
                    <xdr:row>13</xdr:row>
                    <xdr:rowOff>0</xdr:rowOff>
                  </to>
                </anchor>
              </controlPr>
            </control>
          </mc:Choice>
        </mc:AlternateContent>
        <mc:AlternateContent xmlns:mc="http://schemas.openxmlformats.org/markup-compatibility/2006">
          <mc:Choice Requires="x14">
            <control shapeId="2110" r:id="rId58" name="Spinner 62">
              <controlPr locked="0" defaultSize="0" autoPict="0">
                <anchor moveWithCells="1" sizeWithCells="1">
                  <from>
                    <xdr:col>15</xdr:col>
                    <xdr:colOff>0</xdr:colOff>
                    <xdr:row>13</xdr:row>
                    <xdr:rowOff>12700</xdr:rowOff>
                  </from>
                  <to>
                    <xdr:col>15</xdr:col>
                    <xdr:colOff>508000</xdr:colOff>
                    <xdr:row>14</xdr:row>
                    <xdr:rowOff>0</xdr:rowOff>
                  </to>
                </anchor>
              </controlPr>
            </control>
          </mc:Choice>
        </mc:AlternateContent>
        <mc:AlternateContent xmlns:mc="http://schemas.openxmlformats.org/markup-compatibility/2006">
          <mc:Choice Requires="x14">
            <control shapeId="2111" r:id="rId59" name="Spinner 63">
              <controlPr locked="0" defaultSize="0" autoPict="0">
                <anchor moveWithCells="1" sizeWithCells="1">
                  <from>
                    <xdr:col>15</xdr:col>
                    <xdr:colOff>0</xdr:colOff>
                    <xdr:row>14</xdr:row>
                    <xdr:rowOff>12700</xdr:rowOff>
                  </from>
                  <to>
                    <xdr:col>15</xdr:col>
                    <xdr:colOff>508000</xdr:colOff>
                    <xdr:row>15</xdr:row>
                    <xdr:rowOff>0</xdr:rowOff>
                  </to>
                </anchor>
              </controlPr>
            </control>
          </mc:Choice>
        </mc:AlternateContent>
        <mc:AlternateContent xmlns:mc="http://schemas.openxmlformats.org/markup-compatibility/2006">
          <mc:Choice Requires="x14">
            <control shapeId="2112" r:id="rId60" name="Spinner 64">
              <controlPr locked="0" defaultSize="0" autoPict="0">
                <anchor moveWithCells="1" sizeWithCells="1">
                  <from>
                    <xdr:col>15</xdr:col>
                    <xdr:colOff>0</xdr:colOff>
                    <xdr:row>15</xdr:row>
                    <xdr:rowOff>12700</xdr:rowOff>
                  </from>
                  <to>
                    <xdr:col>15</xdr:col>
                    <xdr:colOff>508000</xdr:colOff>
                    <xdr:row>16</xdr:row>
                    <xdr:rowOff>0</xdr:rowOff>
                  </to>
                </anchor>
              </controlPr>
            </control>
          </mc:Choice>
        </mc:AlternateContent>
        <mc:AlternateContent xmlns:mc="http://schemas.openxmlformats.org/markup-compatibility/2006">
          <mc:Choice Requires="x14">
            <control shapeId="2113" r:id="rId61" name="Spinner 65">
              <controlPr locked="0" defaultSize="0" autoPict="0">
                <anchor moveWithCells="1" sizeWithCells="1">
                  <from>
                    <xdr:col>15</xdr:col>
                    <xdr:colOff>0</xdr:colOff>
                    <xdr:row>16</xdr:row>
                    <xdr:rowOff>12700</xdr:rowOff>
                  </from>
                  <to>
                    <xdr:col>15</xdr:col>
                    <xdr:colOff>508000</xdr:colOff>
                    <xdr:row>17</xdr:row>
                    <xdr:rowOff>0</xdr:rowOff>
                  </to>
                </anchor>
              </controlPr>
            </control>
          </mc:Choice>
        </mc:AlternateContent>
        <mc:AlternateContent xmlns:mc="http://schemas.openxmlformats.org/markup-compatibility/2006">
          <mc:Choice Requires="x14">
            <control shapeId="2114" r:id="rId62" name="Spinner 66">
              <controlPr locked="0" defaultSize="0" autoPict="0">
                <anchor moveWithCells="1" sizeWithCells="1">
                  <from>
                    <xdr:col>18</xdr:col>
                    <xdr:colOff>38100</xdr:colOff>
                    <xdr:row>7</xdr:row>
                    <xdr:rowOff>12700</xdr:rowOff>
                  </from>
                  <to>
                    <xdr:col>18</xdr:col>
                    <xdr:colOff>546100</xdr:colOff>
                    <xdr:row>8</xdr:row>
                    <xdr:rowOff>0</xdr:rowOff>
                  </to>
                </anchor>
              </controlPr>
            </control>
          </mc:Choice>
        </mc:AlternateContent>
        <mc:AlternateContent xmlns:mc="http://schemas.openxmlformats.org/markup-compatibility/2006">
          <mc:Choice Requires="x14">
            <control shapeId="2115" r:id="rId63" name="Spinner 67">
              <controlPr locked="0" defaultSize="0" autoPict="0">
                <anchor moveWithCells="1" sizeWithCells="1">
                  <from>
                    <xdr:col>18</xdr:col>
                    <xdr:colOff>38100</xdr:colOff>
                    <xdr:row>8</xdr:row>
                    <xdr:rowOff>12700</xdr:rowOff>
                  </from>
                  <to>
                    <xdr:col>18</xdr:col>
                    <xdr:colOff>546100</xdr:colOff>
                    <xdr:row>9</xdr:row>
                    <xdr:rowOff>0</xdr:rowOff>
                  </to>
                </anchor>
              </controlPr>
            </control>
          </mc:Choice>
        </mc:AlternateContent>
        <mc:AlternateContent xmlns:mc="http://schemas.openxmlformats.org/markup-compatibility/2006">
          <mc:Choice Requires="x14">
            <control shapeId="2116" r:id="rId64" name="Spinner 68">
              <controlPr locked="0" defaultSize="0" autoPict="0">
                <anchor moveWithCells="1" sizeWithCells="1">
                  <from>
                    <xdr:col>18</xdr:col>
                    <xdr:colOff>38100</xdr:colOff>
                    <xdr:row>9</xdr:row>
                    <xdr:rowOff>12700</xdr:rowOff>
                  </from>
                  <to>
                    <xdr:col>18</xdr:col>
                    <xdr:colOff>546100</xdr:colOff>
                    <xdr:row>10</xdr:row>
                    <xdr:rowOff>0</xdr:rowOff>
                  </to>
                </anchor>
              </controlPr>
            </control>
          </mc:Choice>
        </mc:AlternateContent>
        <mc:AlternateContent xmlns:mc="http://schemas.openxmlformats.org/markup-compatibility/2006">
          <mc:Choice Requires="x14">
            <control shapeId="2117" r:id="rId65" name="Spinner 69">
              <controlPr locked="0" defaultSize="0" autoPict="0">
                <anchor moveWithCells="1" sizeWithCells="1">
                  <from>
                    <xdr:col>18</xdr:col>
                    <xdr:colOff>38100</xdr:colOff>
                    <xdr:row>10</xdr:row>
                    <xdr:rowOff>12700</xdr:rowOff>
                  </from>
                  <to>
                    <xdr:col>18</xdr:col>
                    <xdr:colOff>546100</xdr:colOff>
                    <xdr:row>11</xdr:row>
                    <xdr:rowOff>0</xdr:rowOff>
                  </to>
                </anchor>
              </controlPr>
            </control>
          </mc:Choice>
        </mc:AlternateContent>
        <mc:AlternateContent xmlns:mc="http://schemas.openxmlformats.org/markup-compatibility/2006">
          <mc:Choice Requires="x14">
            <control shapeId="2118" r:id="rId66" name="Spinner 70">
              <controlPr locked="0" defaultSize="0" autoPict="0">
                <anchor moveWithCells="1" sizeWithCells="1">
                  <from>
                    <xdr:col>18</xdr:col>
                    <xdr:colOff>38100</xdr:colOff>
                    <xdr:row>11</xdr:row>
                    <xdr:rowOff>12700</xdr:rowOff>
                  </from>
                  <to>
                    <xdr:col>18</xdr:col>
                    <xdr:colOff>546100</xdr:colOff>
                    <xdr:row>12</xdr:row>
                    <xdr:rowOff>0</xdr:rowOff>
                  </to>
                </anchor>
              </controlPr>
            </control>
          </mc:Choice>
        </mc:AlternateContent>
        <mc:AlternateContent xmlns:mc="http://schemas.openxmlformats.org/markup-compatibility/2006">
          <mc:Choice Requires="x14">
            <control shapeId="2119" r:id="rId67" name="Spinner 71">
              <controlPr locked="0" defaultSize="0" autoPict="0">
                <anchor moveWithCells="1" sizeWithCells="1">
                  <from>
                    <xdr:col>18</xdr:col>
                    <xdr:colOff>38100</xdr:colOff>
                    <xdr:row>12</xdr:row>
                    <xdr:rowOff>12700</xdr:rowOff>
                  </from>
                  <to>
                    <xdr:col>18</xdr:col>
                    <xdr:colOff>546100</xdr:colOff>
                    <xdr:row>13</xdr:row>
                    <xdr:rowOff>0</xdr:rowOff>
                  </to>
                </anchor>
              </controlPr>
            </control>
          </mc:Choice>
        </mc:AlternateContent>
        <mc:AlternateContent xmlns:mc="http://schemas.openxmlformats.org/markup-compatibility/2006">
          <mc:Choice Requires="x14">
            <control shapeId="2120" r:id="rId68" name="Spinner 72">
              <controlPr locked="0" defaultSize="0" autoPict="0">
                <anchor moveWithCells="1" sizeWithCells="1">
                  <from>
                    <xdr:col>18</xdr:col>
                    <xdr:colOff>38100</xdr:colOff>
                    <xdr:row>13</xdr:row>
                    <xdr:rowOff>12700</xdr:rowOff>
                  </from>
                  <to>
                    <xdr:col>18</xdr:col>
                    <xdr:colOff>546100</xdr:colOff>
                    <xdr:row>14</xdr:row>
                    <xdr:rowOff>0</xdr:rowOff>
                  </to>
                </anchor>
              </controlPr>
            </control>
          </mc:Choice>
        </mc:AlternateContent>
        <mc:AlternateContent xmlns:mc="http://schemas.openxmlformats.org/markup-compatibility/2006">
          <mc:Choice Requires="x14">
            <control shapeId="2121" r:id="rId69" name="Spinner 73">
              <controlPr locked="0" defaultSize="0" autoPict="0">
                <anchor moveWithCells="1" sizeWithCells="1">
                  <from>
                    <xdr:col>18</xdr:col>
                    <xdr:colOff>38100</xdr:colOff>
                    <xdr:row>14</xdr:row>
                    <xdr:rowOff>12700</xdr:rowOff>
                  </from>
                  <to>
                    <xdr:col>18</xdr:col>
                    <xdr:colOff>546100</xdr:colOff>
                    <xdr:row>15</xdr:row>
                    <xdr:rowOff>0</xdr:rowOff>
                  </to>
                </anchor>
              </controlPr>
            </control>
          </mc:Choice>
        </mc:AlternateContent>
        <mc:AlternateContent xmlns:mc="http://schemas.openxmlformats.org/markup-compatibility/2006">
          <mc:Choice Requires="x14">
            <control shapeId="2122" r:id="rId70" name="Spinner 74">
              <controlPr locked="0" defaultSize="0" autoPict="0">
                <anchor moveWithCells="1" sizeWithCells="1">
                  <from>
                    <xdr:col>18</xdr:col>
                    <xdr:colOff>38100</xdr:colOff>
                    <xdr:row>15</xdr:row>
                    <xdr:rowOff>12700</xdr:rowOff>
                  </from>
                  <to>
                    <xdr:col>18</xdr:col>
                    <xdr:colOff>546100</xdr:colOff>
                    <xdr:row>16</xdr:row>
                    <xdr:rowOff>0</xdr:rowOff>
                  </to>
                </anchor>
              </controlPr>
            </control>
          </mc:Choice>
        </mc:AlternateContent>
        <mc:AlternateContent xmlns:mc="http://schemas.openxmlformats.org/markup-compatibility/2006">
          <mc:Choice Requires="x14">
            <control shapeId="2123" r:id="rId71" name="Spinner 75">
              <controlPr locked="0" defaultSize="0" autoPict="0">
                <anchor moveWithCells="1" sizeWithCells="1">
                  <from>
                    <xdr:col>18</xdr:col>
                    <xdr:colOff>38100</xdr:colOff>
                    <xdr:row>16</xdr:row>
                    <xdr:rowOff>12700</xdr:rowOff>
                  </from>
                  <to>
                    <xdr:col>18</xdr:col>
                    <xdr:colOff>546100</xdr:colOff>
                    <xdr:row>17</xdr:row>
                    <xdr:rowOff>0</xdr:rowOff>
                  </to>
                </anchor>
              </controlPr>
            </control>
          </mc:Choice>
        </mc:AlternateContent>
        <mc:AlternateContent xmlns:mc="http://schemas.openxmlformats.org/markup-compatibility/2006">
          <mc:Choice Requires="x14">
            <control shapeId="2124" r:id="rId72" name="Spinner 76">
              <controlPr locked="0" defaultSize="0" autoPict="0">
                <anchor moveWithCells="1" sizeWithCells="1">
                  <from>
                    <xdr:col>20</xdr:col>
                    <xdr:colOff>0</xdr:colOff>
                    <xdr:row>7</xdr:row>
                    <xdr:rowOff>12700</xdr:rowOff>
                  </from>
                  <to>
                    <xdr:col>20</xdr:col>
                    <xdr:colOff>508000</xdr:colOff>
                    <xdr:row>8</xdr:row>
                    <xdr:rowOff>0</xdr:rowOff>
                  </to>
                </anchor>
              </controlPr>
            </control>
          </mc:Choice>
        </mc:AlternateContent>
        <mc:AlternateContent xmlns:mc="http://schemas.openxmlformats.org/markup-compatibility/2006">
          <mc:Choice Requires="x14">
            <control shapeId="2125" r:id="rId73" name="Spinner 77">
              <controlPr locked="0" defaultSize="0" autoPict="0">
                <anchor moveWithCells="1" sizeWithCells="1">
                  <from>
                    <xdr:col>20</xdr:col>
                    <xdr:colOff>0</xdr:colOff>
                    <xdr:row>8</xdr:row>
                    <xdr:rowOff>12700</xdr:rowOff>
                  </from>
                  <to>
                    <xdr:col>20</xdr:col>
                    <xdr:colOff>508000</xdr:colOff>
                    <xdr:row>9</xdr:row>
                    <xdr:rowOff>0</xdr:rowOff>
                  </to>
                </anchor>
              </controlPr>
            </control>
          </mc:Choice>
        </mc:AlternateContent>
        <mc:AlternateContent xmlns:mc="http://schemas.openxmlformats.org/markup-compatibility/2006">
          <mc:Choice Requires="x14">
            <control shapeId="2126" r:id="rId74" name="Spinner 78">
              <controlPr locked="0" defaultSize="0" autoPict="0">
                <anchor moveWithCells="1" sizeWithCells="1">
                  <from>
                    <xdr:col>20</xdr:col>
                    <xdr:colOff>0</xdr:colOff>
                    <xdr:row>9</xdr:row>
                    <xdr:rowOff>12700</xdr:rowOff>
                  </from>
                  <to>
                    <xdr:col>20</xdr:col>
                    <xdr:colOff>508000</xdr:colOff>
                    <xdr:row>10</xdr:row>
                    <xdr:rowOff>0</xdr:rowOff>
                  </to>
                </anchor>
              </controlPr>
            </control>
          </mc:Choice>
        </mc:AlternateContent>
        <mc:AlternateContent xmlns:mc="http://schemas.openxmlformats.org/markup-compatibility/2006">
          <mc:Choice Requires="x14">
            <control shapeId="2127" r:id="rId75" name="Spinner 79">
              <controlPr locked="0" defaultSize="0" autoPict="0">
                <anchor moveWithCells="1" sizeWithCells="1">
                  <from>
                    <xdr:col>20</xdr:col>
                    <xdr:colOff>0</xdr:colOff>
                    <xdr:row>10</xdr:row>
                    <xdr:rowOff>12700</xdr:rowOff>
                  </from>
                  <to>
                    <xdr:col>20</xdr:col>
                    <xdr:colOff>508000</xdr:colOff>
                    <xdr:row>11</xdr:row>
                    <xdr:rowOff>0</xdr:rowOff>
                  </to>
                </anchor>
              </controlPr>
            </control>
          </mc:Choice>
        </mc:AlternateContent>
        <mc:AlternateContent xmlns:mc="http://schemas.openxmlformats.org/markup-compatibility/2006">
          <mc:Choice Requires="x14">
            <control shapeId="2128" r:id="rId76" name="Spinner 80">
              <controlPr locked="0" defaultSize="0" autoPict="0">
                <anchor moveWithCells="1" sizeWithCells="1">
                  <from>
                    <xdr:col>20</xdr:col>
                    <xdr:colOff>0</xdr:colOff>
                    <xdr:row>11</xdr:row>
                    <xdr:rowOff>12700</xdr:rowOff>
                  </from>
                  <to>
                    <xdr:col>20</xdr:col>
                    <xdr:colOff>508000</xdr:colOff>
                    <xdr:row>12</xdr:row>
                    <xdr:rowOff>0</xdr:rowOff>
                  </to>
                </anchor>
              </controlPr>
            </control>
          </mc:Choice>
        </mc:AlternateContent>
        <mc:AlternateContent xmlns:mc="http://schemas.openxmlformats.org/markup-compatibility/2006">
          <mc:Choice Requires="x14">
            <control shapeId="2129" r:id="rId77" name="Spinner 81">
              <controlPr locked="0" defaultSize="0" autoPict="0">
                <anchor moveWithCells="1" sizeWithCells="1">
                  <from>
                    <xdr:col>20</xdr:col>
                    <xdr:colOff>0</xdr:colOff>
                    <xdr:row>12</xdr:row>
                    <xdr:rowOff>12700</xdr:rowOff>
                  </from>
                  <to>
                    <xdr:col>20</xdr:col>
                    <xdr:colOff>508000</xdr:colOff>
                    <xdr:row>13</xdr:row>
                    <xdr:rowOff>0</xdr:rowOff>
                  </to>
                </anchor>
              </controlPr>
            </control>
          </mc:Choice>
        </mc:AlternateContent>
        <mc:AlternateContent xmlns:mc="http://schemas.openxmlformats.org/markup-compatibility/2006">
          <mc:Choice Requires="x14">
            <control shapeId="2130" r:id="rId78" name="Spinner 82">
              <controlPr locked="0" defaultSize="0" autoPict="0">
                <anchor moveWithCells="1" sizeWithCells="1">
                  <from>
                    <xdr:col>20</xdr:col>
                    <xdr:colOff>0</xdr:colOff>
                    <xdr:row>13</xdr:row>
                    <xdr:rowOff>12700</xdr:rowOff>
                  </from>
                  <to>
                    <xdr:col>20</xdr:col>
                    <xdr:colOff>508000</xdr:colOff>
                    <xdr:row>14</xdr:row>
                    <xdr:rowOff>0</xdr:rowOff>
                  </to>
                </anchor>
              </controlPr>
            </control>
          </mc:Choice>
        </mc:AlternateContent>
        <mc:AlternateContent xmlns:mc="http://schemas.openxmlformats.org/markup-compatibility/2006">
          <mc:Choice Requires="x14">
            <control shapeId="2131" r:id="rId79" name="Spinner 83">
              <controlPr locked="0" defaultSize="0" autoPict="0">
                <anchor moveWithCells="1" sizeWithCells="1">
                  <from>
                    <xdr:col>20</xdr:col>
                    <xdr:colOff>0</xdr:colOff>
                    <xdr:row>14</xdr:row>
                    <xdr:rowOff>12700</xdr:rowOff>
                  </from>
                  <to>
                    <xdr:col>20</xdr:col>
                    <xdr:colOff>508000</xdr:colOff>
                    <xdr:row>15</xdr:row>
                    <xdr:rowOff>0</xdr:rowOff>
                  </to>
                </anchor>
              </controlPr>
            </control>
          </mc:Choice>
        </mc:AlternateContent>
        <mc:AlternateContent xmlns:mc="http://schemas.openxmlformats.org/markup-compatibility/2006">
          <mc:Choice Requires="x14">
            <control shapeId="2132" r:id="rId80" name="Spinner 84">
              <controlPr locked="0" defaultSize="0" autoPict="0">
                <anchor moveWithCells="1" sizeWithCells="1">
                  <from>
                    <xdr:col>20</xdr:col>
                    <xdr:colOff>0</xdr:colOff>
                    <xdr:row>15</xdr:row>
                    <xdr:rowOff>12700</xdr:rowOff>
                  </from>
                  <to>
                    <xdr:col>20</xdr:col>
                    <xdr:colOff>508000</xdr:colOff>
                    <xdr:row>16</xdr:row>
                    <xdr:rowOff>0</xdr:rowOff>
                  </to>
                </anchor>
              </controlPr>
            </control>
          </mc:Choice>
        </mc:AlternateContent>
        <mc:AlternateContent xmlns:mc="http://schemas.openxmlformats.org/markup-compatibility/2006">
          <mc:Choice Requires="x14">
            <control shapeId="2133" r:id="rId81" name="Spinner 85">
              <controlPr locked="0" defaultSize="0" autoPict="0">
                <anchor moveWithCells="1" sizeWithCells="1">
                  <from>
                    <xdr:col>20</xdr:col>
                    <xdr:colOff>0</xdr:colOff>
                    <xdr:row>16</xdr:row>
                    <xdr:rowOff>12700</xdr:rowOff>
                  </from>
                  <to>
                    <xdr:col>20</xdr:col>
                    <xdr:colOff>508000</xdr:colOff>
                    <xdr:row>17</xdr:row>
                    <xdr:rowOff>0</xdr:rowOff>
                  </to>
                </anchor>
              </controlPr>
            </control>
          </mc:Choice>
        </mc:AlternateContent>
        <mc:AlternateContent xmlns:mc="http://schemas.openxmlformats.org/markup-compatibility/2006">
          <mc:Choice Requires="x14">
            <control shapeId="2134" r:id="rId82" name="Spinner 86">
              <controlPr locked="0" defaultSize="0" autoPict="0">
                <anchor moveWithCells="1" sizeWithCells="1">
                  <from>
                    <xdr:col>5</xdr:col>
                    <xdr:colOff>12700</xdr:colOff>
                    <xdr:row>7</xdr:row>
                    <xdr:rowOff>25400</xdr:rowOff>
                  </from>
                  <to>
                    <xdr:col>6</xdr:col>
                    <xdr:colOff>0</xdr:colOff>
                    <xdr:row>7</xdr:row>
                    <xdr:rowOff>368300</xdr:rowOff>
                  </to>
                </anchor>
              </controlPr>
            </control>
          </mc:Choice>
        </mc:AlternateContent>
        <mc:AlternateContent xmlns:mc="http://schemas.openxmlformats.org/markup-compatibility/2006">
          <mc:Choice Requires="x14">
            <control shapeId="2246" r:id="rId83" name="Button 198">
              <controlPr locked="0" defaultSize="0" print="0" autoFill="0" autoPict="0" macro="[0]!Encoder_placette_1">
                <anchor moveWithCells="1" sizeWithCells="1">
                  <from>
                    <xdr:col>18</xdr:col>
                    <xdr:colOff>177800</xdr:colOff>
                    <xdr:row>20</xdr:row>
                    <xdr:rowOff>165100</xdr:rowOff>
                  </from>
                  <to>
                    <xdr:col>21</xdr:col>
                    <xdr:colOff>25400</xdr:colOff>
                    <xdr:row>21</xdr:row>
                    <xdr:rowOff>342900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F0F2485E-87B9-6743-9689-46321EFD0FED}">
          <x14:formula1>
            <xm:f>Liste!$A:$A</xm:f>
          </x14:formula1>
          <xm:sqref>C8:C17</xm:sqref>
        </x14:dataValidation>
        <x14:dataValidation type="list" allowBlank="1" showInputMessage="1" showErrorMessage="1" xr:uid="{C427A809-5C64-D24C-BD17-F6CF5EC04E0D}">
          <x14:formula1>
            <xm:f>Liste!$D$2:$D$5</xm:f>
          </x14:formula1>
          <xm:sqref>F5 I4</xm:sqref>
        </x14:dataValidation>
        <x14:dataValidation type="list" allowBlank="1" showInputMessage="1" showErrorMessage="1" xr:uid="{5E6154AC-B0F1-4E42-9A2A-0DCEA4546925}">
          <x14:formula1>
            <xm:f>Liste!$F$2:$F$21</xm:f>
          </x14:formula1>
          <xm:sqref>G20 G22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409BCA-95C2-D14D-95C9-19AC6774C737}">
  <sheetPr codeName="Feuil7">
    <pageSetUpPr fitToPage="1"/>
  </sheetPr>
  <dimension ref="A1:CZ38"/>
  <sheetViews>
    <sheetView topLeftCell="CM1" zoomScaleNormal="100" workbookViewId="0">
      <selection activeCell="CY2" sqref="CY2:CY20"/>
    </sheetView>
  </sheetViews>
  <sheetFormatPr baseColWidth="10" defaultRowHeight="16"/>
  <cols>
    <col min="1" max="1" width="9" bestFit="1" customWidth="1"/>
    <col min="2" max="2" width="10.1640625" bestFit="1" customWidth="1"/>
    <col min="3" max="3" width="21.83203125" customWidth="1"/>
    <col min="4" max="4" width="3.83203125" bestFit="1" customWidth="1"/>
    <col min="5" max="5" width="7.5" bestFit="1" customWidth="1"/>
    <col min="6" max="7" width="5.6640625" bestFit="1" customWidth="1"/>
    <col min="8" max="8" width="6" bestFit="1" customWidth="1"/>
    <col min="9" max="9" width="8" bestFit="1" customWidth="1"/>
    <col min="10" max="10" width="9.5" bestFit="1" customWidth="1"/>
    <col min="11" max="11" width="11.33203125" bestFit="1" customWidth="1"/>
    <col min="12" max="12" width="6.83203125" bestFit="1" customWidth="1"/>
    <col min="13" max="13" width="21.83203125" customWidth="1"/>
    <col min="14" max="14" width="3.83203125" bestFit="1" customWidth="1"/>
    <col min="15" max="15" width="4.83203125" bestFit="1" customWidth="1"/>
    <col min="16" max="16" width="5.1640625" bestFit="1" customWidth="1"/>
    <col min="17" max="17" width="5" bestFit="1" customWidth="1"/>
    <col min="18" max="18" width="5.83203125" bestFit="1" customWidth="1"/>
    <col min="19" max="19" width="8" bestFit="1" customWidth="1"/>
    <col min="20" max="20" width="9.5" bestFit="1" customWidth="1"/>
    <col min="21" max="21" width="11.33203125" bestFit="1" customWidth="1"/>
    <col min="22" max="22" width="6.83203125" bestFit="1" customWidth="1"/>
    <col min="23" max="23" width="21.83203125" customWidth="1"/>
    <col min="24" max="24" width="3.83203125" bestFit="1" customWidth="1"/>
    <col min="25" max="25" width="4.83203125" bestFit="1" customWidth="1"/>
    <col min="26" max="26" width="5.1640625" bestFit="1" customWidth="1"/>
    <col min="27" max="27" width="5" bestFit="1" customWidth="1"/>
    <col min="28" max="28" width="5.83203125" bestFit="1" customWidth="1"/>
    <col min="29" max="29" width="8" bestFit="1" customWidth="1"/>
    <col min="30" max="30" width="9.5" bestFit="1" customWidth="1"/>
    <col min="31" max="31" width="11.33203125" bestFit="1" customWidth="1"/>
    <col min="32" max="32" width="6.83203125" bestFit="1" customWidth="1"/>
    <col min="33" max="33" width="21.83203125" customWidth="1"/>
    <col min="34" max="34" width="3.83203125" bestFit="1" customWidth="1"/>
    <col min="35" max="35" width="4.83203125" bestFit="1" customWidth="1"/>
    <col min="36" max="36" width="5.1640625" bestFit="1" customWidth="1"/>
    <col min="37" max="37" width="5" bestFit="1" customWidth="1"/>
    <col min="38" max="38" width="5.83203125" bestFit="1" customWidth="1"/>
    <col min="39" max="39" width="8" bestFit="1" customWidth="1"/>
    <col min="40" max="40" width="9.5" bestFit="1" customWidth="1"/>
    <col min="41" max="41" width="11.33203125" bestFit="1" customWidth="1"/>
    <col min="42" max="42" width="6.83203125" bestFit="1" customWidth="1"/>
    <col min="43" max="43" width="21.83203125" customWidth="1"/>
    <col min="44" max="44" width="3.83203125" bestFit="1" customWidth="1"/>
    <col min="45" max="45" width="4.83203125" bestFit="1" customWidth="1"/>
    <col min="46" max="46" width="5.1640625" bestFit="1" customWidth="1"/>
    <col min="47" max="47" width="5" bestFit="1" customWidth="1"/>
    <col min="48" max="48" width="5.83203125" bestFit="1" customWidth="1"/>
    <col min="49" max="49" width="8" bestFit="1" customWidth="1"/>
    <col min="50" max="50" width="9.5" bestFit="1" customWidth="1"/>
    <col min="51" max="51" width="11.33203125" bestFit="1" customWidth="1"/>
    <col min="52" max="52" width="6.83203125" bestFit="1" customWidth="1"/>
    <col min="53" max="53" width="21.83203125" customWidth="1"/>
    <col min="54" max="54" width="3.83203125" bestFit="1" customWidth="1"/>
    <col min="55" max="55" width="4.83203125" bestFit="1" customWidth="1"/>
    <col min="56" max="56" width="5.1640625" bestFit="1" customWidth="1"/>
    <col min="57" max="57" width="5" bestFit="1" customWidth="1"/>
    <col min="58" max="58" width="5.83203125" bestFit="1" customWidth="1"/>
    <col min="59" max="59" width="8" bestFit="1" customWidth="1"/>
    <col min="60" max="60" width="9.5" bestFit="1" customWidth="1"/>
    <col min="61" max="61" width="11.33203125" bestFit="1" customWidth="1"/>
    <col min="62" max="62" width="6.83203125" bestFit="1" customWidth="1"/>
    <col min="63" max="63" width="21.83203125" customWidth="1"/>
    <col min="64" max="64" width="3.83203125" bestFit="1" customWidth="1"/>
    <col min="65" max="65" width="4.83203125" bestFit="1" customWidth="1"/>
    <col min="66" max="66" width="5.1640625" bestFit="1" customWidth="1"/>
    <col min="67" max="67" width="5" bestFit="1" customWidth="1"/>
    <col min="68" max="68" width="5.83203125" bestFit="1" customWidth="1"/>
    <col min="69" max="69" width="8" bestFit="1" customWidth="1"/>
    <col min="70" max="70" width="9.5" bestFit="1" customWidth="1"/>
    <col min="71" max="71" width="11.33203125" bestFit="1" customWidth="1"/>
    <col min="72" max="72" width="6.83203125" bestFit="1" customWidth="1"/>
    <col min="73" max="73" width="21.83203125" customWidth="1"/>
    <col min="74" max="74" width="3.83203125" bestFit="1" customWidth="1"/>
    <col min="75" max="75" width="4.83203125" bestFit="1" customWidth="1"/>
    <col min="76" max="76" width="5.1640625" bestFit="1" customWidth="1"/>
    <col min="77" max="77" width="5" bestFit="1" customWidth="1"/>
    <col min="78" max="78" width="5.83203125" bestFit="1" customWidth="1"/>
    <col min="79" max="79" width="8" bestFit="1" customWidth="1"/>
    <col min="80" max="80" width="9.5" bestFit="1" customWidth="1"/>
    <col min="81" max="81" width="11.33203125" bestFit="1" customWidth="1"/>
    <col min="82" max="82" width="6.83203125" bestFit="1" customWidth="1"/>
    <col min="83" max="83" width="21.83203125" customWidth="1"/>
    <col min="84" max="84" width="3.83203125" bestFit="1" customWidth="1"/>
    <col min="85" max="85" width="4.83203125" bestFit="1" customWidth="1"/>
    <col min="86" max="86" width="5.1640625" bestFit="1" customWidth="1"/>
    <col min="87" max="87" width="5" bestFit="1" customWidth="1"/>
    <col min="88" max="88" width="5.83203125" bestFit="1" customWidth="1"/>
    <col min="89" max="89" width="8" bestFit="1" customWidth="1"/>
    <col min="90" max="90" width="9.5" bestFit="1" customWidth="1"/>
    <col min="91" max="91" width="11.33203125" bestFit="1" customWidth="1"/>
    <col min="92" max="92" width="6.83203125" bestFit="1" customWidth="1"/>
    <col min="93" max="93" width="21.83203125" customWidth="1"/>
    <col min="94" max="94" width="4.83203125" bestFit="1" customWidth="1"/>
    <col min="95" max="95" width="5.83203125" bestFit="1" customWidth="1"/>
    <col min="96" max="96" width="6.1640625" bestFit="1" customWidth="1"/>
    <col min="97" max="97" width="6" bestFit="1" customWidth="1"/>
    <col min="98" max="98" width="6.83203125" bestFit="1" customWidth="1"/>
    <col min="99" max="99" width="9" bestFit="1" customWidth="1"/>
    <col min="100" max="100" width="10.5" bestFit="1" customWidth="1"/>
    <col min="101" max="101" width="12.33203125" bestFit="1" customWidth="1"/>
    <col min="102" max="102" width="7.83203125" bestFit="1" customWidth="1"/>
    <col min="103" max="103" width="10.1640625" bestFit="1" customWidth="1"/>
    <col min="104" max="104" width="13" bestFit="1" customWidth="1"/>
  </cols>
  <sheetData>
    <row r="1" spans="1:104" ht="30" customHeight="1">
      <c r="A1" s="21" t="s">
        <v>112</v>
      </c>
      <c r="B1" s="22" t="s">
        <v>114</v>
      </c>
      <c r="C1" s="21" t="s">
        <v>116</v>
      </c>
      <c r="D1" s="21" t="s">
        <v>177</v>
      </c>
      <c r="E1" s="21" t="s">
        <v>126</v>
      </c>
      <c r="F1" s="21" t="s">
        <v>127</v>
      </c>
      <c r="G1" s="21" t="s">
        <v>128</v>
      </c>
      <c r="H1" s="21" t="s">
        <v>129</v>
      </c>
      <c r="I1" s="21" t="s">
        <v>169</v>
      </c>
      <c r="J1" s="21" t="s">
        <v>170</v>
      </c>
      <c r="K1" s="21" t="s">
        <v>171</v>
      </c>
      <c r="L1" s="21" t="s">
        <v>172</v>
      </c>
      <c r="M1" s="22" t="s">
        <v>117</v>
      </c>
      <c r="N1" s="22" t="s">
        <v>178</v>
      </c>
      <c r="O1" s="22" t="s">
        <v>130</v>
      </c>
      <c r="P1" s="22" t="s">
        <v>131</v>
      </c>
      <c r="Q1" s="22" t="s">
        <v>132</v>
      </c>
      <c r="R1" s="22" t="s">
        <v>133</v>
      </c>
      <c r="S1" s="22" t="s">
        <v>173</v>
      </c>
      <c r="T1" s="22" t="s">
        <v>174</v>
      </c>
      <c r="U1" s="22" t="s">
        <v>175</v>
      </c>
      <c r="V1" s="22" t="s">
        <v>176</v>
      </c>
      <c r="W1" s="21" t="s">
        <v>118</v>
      </c>
      <c r="X1" s="21" t="s">
        <v>179</v>
      </c>
      <c r="Y1" s="21" t="s">
        <v>134</v>
      </c>
      <c r="Z1" s="21" t="s">
        <v>135</v>
      </c>
      <c r="AA1" s="21" t="s">
        <v>136</v>
      </c>
      <c r="AB1" s="21" t="s">
        <v>137</v>
      </c>
      <c r="AC1" s="21" t="s">
        <v>180</v>
      </c>
      <c r="AD1" s="21" t="s">
        <v>181</v>
      </c>
      <c r="AE1" s="21" t="s">
        <v>182</v>
      </c>
      <c r="AF1" s="21" t="s">
        <v>183</v>
      </c>
      <c r="AG1" s="22" t="s">
        <v>119</v>
      </c>
      <c r="AH1" s="22" t="s">
        <v>184</v>
      </c>
      <c r="AI1" s="22" t="s">
        <v>138</v>
      </c>
      <c r="AJ1" s="22" t="s">
        <v>139</v>
      </c>
      <c r="AK1" s="22" t="s">
        <v>140</v>
      </c>
      <c r="AL1" s="22" t="s">
        <v>141</v>
      </c>
      <c r="AM1" s="22" t="s">
        <v>185</v>
      </c>
      <c r="AN1" s="22" t="s">
        <v>186</v>
      </c>
      <c r="AO1" s="22" t="s">
        <v>187</v>
      </c>
      <c r="AP1" s="22" t="s">
        <v>188</v>
      </c>
      <c r="AQ1" s="21" t="s">
        <v>120</v>
      </c>
      <c r="AR1" s="21" t="s">
        <v>189</v>
      </c>
      <c r="AS1" s="21" t="s">
        <v>142</v>
      </c>
      <c r="AT1" s="21" t="s">
        <v>143</v>
      </c>
      <c r="AU1" s="21" t="s">
        <v>144</v>
      </c>
      <c r="AV1" s="21" t="s">
        <v>145</v>
      </c>
      <c r="AW1" s="21" t="s">
        <v>190</v>
      </c>
      <c r="AX1" s="21" t="s">
        <v>191</v>
      </c>
      <c r="AY1" s="21" t="s">
        <v>192</v>
      </c>
      <c r="AZ1" s="21" t="s">
        <v>193</v>
      </c>
      <c r="BA1" s="22" t="s">
        <v>121</v>
      </c>
      <c r="BB1" s="22" t="s">
        <v>194</v>
      </c>
      <c r="BC1" s="22" t="s">
        <v>146</v>
      </c>
      <c r="BD1" s="22" t="s">
        <v>147</v>
      </c>
      <c r="BE1" s="22" t="s">
        <v>148</v>
      </c>
      <c r="BF1" s="22" t="s">
        <v>149</v>
      </c>
      <c r="BG1" s="22" t="s">
        <v>195</v>
      </c>
      <c r="BH1" s="22" t="s">
        <v>196</v>
      </c>
      <c r="BI1" s="22" t="s">
        <v>197</v>
      </c>
      <c r="BJ1" s="22" t="s">
        <v>198</v>
      </c>
      <c r="BK1" s="21" t="s">
        <v>122</v>
      </c>
      <c r="BL1" s="21" t="s">
        <v>199</v>
      </c>
      <c r="BM1" s="21" t="s">
        <v>150</v>
      </c>
      <c r="BN1" s="21" t="s">
        <v>151</v>
      </c>
      <c r="BO1" s="21" t="s">
        <v>152</v>
      </c>
      <c r="BP1" s="21" t="s">
        <v>153</v>
      </c>
      <c r="BQ1" s="21" t="s">
        <v>200</v>
      </c>
      <c r="BR1" s="21" t="s">
        <v>201</v>
      </c>
      <c r="BS1" s="21" t="s">
        <v>202</v>
      </c>
      <c r="BT1" s="21" t="s">
        <v>203</v>
      </c>
      <c r="BU1" s="22" t="s">
        <v>123</v>
      </c>
      <c r="BV1" s="22" t="s">
        <v>204</v>
      </c>
      <c r="BW1" s="22" t="s">
        <v>154</v>
      </c>
      <c r="BX1" s="22" t="s">
        <v>155</v>
      </c>
      <c r="BY1" s="22" t="s">
        <v>156</v>
      </c>
      <c r="BZ1" s="22" t="s">
        <v>157</v>
      </c>
      <c r="CA1" s="22" t="s">
        <v>205</v>
      </c>
      <c r="CB1" s="22" t="s">
        <v>206</v>
      </c>
      <c r="CC1" s="22" t="s">
        <v>207</v>
      </c>
      <c r="CD1" s="22" t="s">
        <v>208</v>
      </c>
      <c r="CE1" s="21" t="s">
        <v>124</v>
      </c>
      <c r="CF1" s="21" t="s">
        <v>209</v>
      </c>
      <c r="CG1" s="21" t="s">
        <v>158</v>
      </c>
      <c r="CH1" s="21" t="s">
        <v>159</v>
      </c>
      <c r="CI1" s="21" t="s">
        <v>160</v>
      </c>
      <c r="CJ1" s="21" t="s">
        <v>161</v>
      </c>
      <c r="CK1" s="21" t="s">
        <v>210</v>
      </c>
      <c r="CL1" s="21" t="s">
        <v>211</v>
      </c>
      <c r="CM1" s="21" t="s">
        <v>212</v>
      </c>
      <c r="CN1" s="21" t="s">
        <v>213</v>
      </c>
      <c r="CO1" s="22" t="s">
        <v>125</v>
      </c>
      <c r="CP1" s="22" t="s">
        <v>214</v>
      </c>
      <c r="CQ1" s="22" t="s">
        <v>162</v>
      </c>
      <c r="CR1" s="22" t="s">
        <v>163</v>
      </c>
      <c r="CS1" s="22" t="s">
        <v>164</v>
      </c>
      <c r="CT1" s="22" t="s">
        <v>165</v>
      </c>
      <c r="CU1" s="22" t="s">
        <v>215</v>
      </c>
      <c r="CV1" s="22" t="s">
        <v>216</v>
      </c>
      <c r="CW1" s="22" t="s">
        <v>217</v>
      </c>
      <c r="CX1" s="22" t="s">
        <v>218</v>
      </c>
      <c r="CY1" s="22" t="s">
        <v>219</v>
      </c>
      <c r="CZ1" s="22" t="s">
        <v>115</v>
      </c>
    </row>
    <row r="2" spans="1:104" ht="30" customHeight="1">
      <c r="A2" s="11">
        <v>60</v>
      </c>
      <c r="B2" s="12">
        <v>2</v>
      </c>
      <c r="C2" s="11" t="s">
        <v>27</v>
      </c>
      <c r="D2" s="11">
        <v>28</v>
      </c>
      <c r="E2" s="11">
        <v>6</v>
      </c>
      <c r="F2" s="11">
        <v>8</v>
      </c>
      <c r="G2" s="11">
        <v>0</v>
      </c>
      <c r="H2" s="11">
        <v>0</v>
      </c>
      <c r="I2" s="11">
        <v>0</v>
      </c>
      <c r="J2" s="11">
        <v>1</v>
      </c>
      <c r="K2" s="11">
        <v>0</v>
      </c>
      <c r="L2" s="11">
        <v>0</v>
      </c>
      <c r="M2" s="12" t="s">
        <v>33</v>
      </c>
      <c r="N2" s="12">
        <v>4</v>
      </c>
      <c r="O2" s="12">
        <v>1</v>
      </c>
      <c r="P2" s="12">
        <v>1</v>
      </c>
      <c r="Q2" s="12">
        <v>0</v>
      </c>
      <c r="R2" s="12">
        <v>0</v>
      </c>
      <c r="S2" s="12">
        <v>0</v>
      </c>
      <c r="T2" s="12">
        <v>0</v>
      </c>
      <c r="U2" s="12">
        <v>0</v>
      </c>
      <c r="V2" s="12">
        <v>0</v>
      </c>
      <c r="W2" s="11"/>
      <c r="X2" s="11">
        <v>0</v>
      </c>
      <c r="Y2" s="11">
        <v>0</v>
      </c>
      <c r="Z2" s="11">
        <v>0</v>
      </c>
      <c r="AA2" s="11">
        <v>0</v>
      </c>
      <c r="AB2" s="11">
        <v>0</v>
      </c>
      <c r="AC2" s="11">
        <v>0</v>
      </c>
      <c r="AD2" s="11">
        <v>0</v>
      </c>
      <c r="AE2" s="11">
        <v>0</v>
      </c>
      <c r="AF2" s="11">
        <v>0</v>
      </c>
      <c r="AG2" s="12"/>
      <c r="AH2" s="12">
        <v>0</v>
      </c>
      <c r="AI2" s="12">
        <v>0</v>
      </c>
      <c r="AJ2" s="12">
        <v>0</v>
      </c>
      <c r="AK2" s="12">
        <v>0</v>
      </c>
      <c r="AL2" s="12">
        <v>0</v>
      </c>
      <c r="AM2" s="12">
        <v>0</v>
      </c>
      <c r="AN2" s="12">
        <v>0</v>
      </c>
      <c r="AO2" s="12">
        <v>0</v>
      </c>
      <c r="AP2" s="12">
        <v>0</v>
      </c>
      <c r="AQ2" s="11"/>
      <c r="AR2" s="11">
        <v>0</v>
      </c>
      <c r="AS2" s="11">
        <v>0</v>
      </c>
      <c r="AT2" s="11">
        <v>0</v>
      </c>
      <c r="AU2" s="11">
        <v>0</v>
      </c>
      <c r="AV2" s="11">
        <v>0</v>
      </c>
      <c r="AW2" s="11">
        <v>0</v>
      </c>
      <c r="AX2" s="11">
        <v>0</v>
      </c>
      <c r="AY2" s="11">
        <v>0</v>
      </c>
      <c r="AZ2" s="11">
        <v>0</v>
      </c>
      <c r="BA2" s="12"/>
      <c r="BB2" s="12">
        <v>0</v>
      </c>
      <c r="BC2" s="12">
        <v>0</v>
      </c>
      <c r="BD2" s="12">
        <v>0</v>
      </c>
      <c r="BE2" s="12">
        <v>0</v>
      </c>
      <c r="BF2" s="12">
        <v>0</v>
      </c>
      <c r="BG2" s="12">
        <v>0</v>
      </c>
      <c r="BH2" s="12">
        <v>0</v>
      </c>
      <c r="BI2" s="12">
        <v>0</v>
      </c>
      <c r="BJ2" s="12">
        <v>0</v>
      </c>
      <c r="BK2" s="11"/>
      <c r="BL2" s="11">
        <v>0</v>
      </c>
      <c r="BM2" s="11">
        <v>0</v>
      </c>
      <c r="BN2" s="11">
        <v>0</v>
      </c>
      <c r="BO2" s="11">
        <v>0</v>
      </c>
      <c r="BP2" s="11">
        <v>0</v>
      </c>
      <c r="BQ2" s="11">
        <v>0</v>
      </c>
      <c r="BR2" s="11">
        <v>0</v>
      </c>
      <c r="BS2" s="11">
        <v>0</v>
      </c>
      <c r="BT2" s="11">
        <v>0</v>
      </c>
      <c r="BU2" s="12"/>
      <c r="BV2" s="12">
        <v>0</v>
      </c>
      <c r="BW2" s="12">
        <v>0</v>
      </c>
      <c r="BX2" s="12">
        <v>0</v>
      </c>
      <c r="BY2" s="12">
        <v>0</v>
      </c>
      <c r="BZ2" s="12">
        <v>0</v>
      </c>
      <c r="CA2" s="12">
        <v>0</v>
      </c>
      <c r="CB2" s="12">
        <v>0</v>
      </c>
      <c r="CC2" s="12">
        <v>0</v>
      </c>
      <c r="CD2" s="12">
        <v>0</v>
      </c>
      <c r="CE2" s="11"/>
      <c r="CF2" s="11">
        <v>0</v>
      </c>
      <c r="CG2" s="11">
        <v>0</v>
      </c>
      <c r="CH2" s="11">
        <v>0</v>
      </c>
      <c r="CI2" s="11">
        <v>0</v>
      </c>
      <c r="CJ2" s="11">
        <v>0</v>
      </c>
      <c r="CK2" s="11">
        <v>0</v>
      </c>
      <c r="CL2" s="11">
        <v>0</v>
      </c>
      <c r="CM2" s="11">
        <v>0</v>
      </c>
      <c r="CN2" s="11">
        <v>0</v>
      </c>
      <c r="CO2" s="12"/>
      <c r="CP2" s="12">
        <v>0</v>
      </c>
      <c r="CQ2" s="12">
        <v>0</v>
      </c>
      <c r="CR2" s="12">
        <v>0</v>
      </c>
      <c r="CS2" s="12">
        <v>0</v>
      </c>
      <c r="CT2" s="12">
        <v>0</v>
      </c>
      <c r="CU2" s="12">
        <v>0</v>
      </c>
      <c r="CV2" s="12">
        <v>0</v>
      </c>
      <c r="CW2" s="12">
        <v>0</v>
      </c>
      <c r="CX2" s="12">
        <v>0</v>
      </c>
      <c r="CY2" s="12"/>
      <c r="CZ2" s="12"/>
    </row>
    <row r="3" spans="1:104" ht="30" customHeight="1">
      <c r="A3" s="11">
        <v>59</v>
      </c>
      <c r="B3" s="12">
        <v>2</v>
      </c>
      <c r="C3" s="11"/>
      <c r="D3" s="11">
        <v>0</v>
      </c>
      <c r="E3" s="11">
        <v>0</v>
      </c>
      <c r="F3" s="11">
        <v>0</v>
      </c>
      <c r="G3" s="11">
        <v>0</v>
      </c>
      <c r="H3" s="11">
        <v>0</v>
      </c>
      <c r="I3" s="11">
        <v>0</v>
      </c>
      <c r="J3" s="11">
        <v>0</v>
      </c>
      <c r="K3" s="11">
        <v>0</v>
      </c>
      <c r="L3" s="11">
        <v>0</v>
      </c>
      <c r="M3" s="12" t="s">
        <v>33</v>
      </c>
      <c r="N3" s="12">
        <v>22</v>
      </c>
      <c r="O3" s="12">
        <v>9</v>
      </c>
      <c r="P3" s="12">
        <v>2</v>
      </c>
      <c r="Q3" s="12">
        <v>0</v>
      </c>
      <c r="R3" s="12">
        <v>0</v>
      </c>
      <c r="S3" s="12">
        <v>0</v>
      </c>
      <c r="T3" s="12">
        <v>0</v>
      </c>
      <c r="U3" s="12">
        <v>0</v>
      </c>
      <c r="V3" s="12">
        <v>0</v>
      </c>
      <c r="W3" s="11"/>
      <c r="X3" s="11">
        <v>0</v>
      </c>
      <c r="Y3" s="11">
        <v>0</v>
      </c>
      <c r="Z3" s="11">
        <v>0</v>
      </c>
      <c r="AA3" s="11">
        <v>0</v>
      </c>
      <c r="AB3" s="11">
        <v>0</v>
      </c>
      <c r="AC3" s="11">
        <v>0</v>
      </c>
      <c r="AD3" s="11">
        <v>0</v>
      </c>
      <c r="AE3" s="11">
        <v>0</v>
      </c>
      <c r="AF3" s="11">
        <v>0</v>
      </c>
      <c r="AG3" s="12"/>
      <c r="AH3" s="12">
        <v>0</v>
      </c>
      <c r="AI3" s="12">
        <v>0</v>
      </c>
      <c r="AJ3" s="12">
        <v>0</v>
      </c>
      <c r="AK3" s="12">
        <v>0</v>
      </c>
      <c r="AL3" s="12">
        <v>0</v>
      </c>
      <c r="AM3" s="12">
        <v>0</v>
      </c>
      <c r="AN3" s="12">
        <v>0</v>
      </c>
      <c r="AO3" s="12">
        <v>0</v>
      </c>
      <c r="AP3" s="12">
        <v>0</v>
      </c>
      <c r="AQ3" s="11" t="s">
        <v>40</v>
      </c>
      <c r="AR3" s="11">
        <v>2</v>
      </c>
      <c r="AS3" s="11">
        <v>1</v>
      </c>
      <c r="AT3" s="11">
        <v>0</v>
      </c>
      <c r="AU3" s="11">
        <v>0</v>
      </c>
      <c r="AV3" s="11">
        <v>0</v>
      </c>
      <c r="AW3" s="11">
        <v>0</v>
      </c>
      <c r="AX3" s="11">
        <v>0</v>
      </c>
      <c r="AY3" s="11">
        <v>0</v>
      </c>
      <c r="AZ3" s="11">
        <v>0</v>
      </c>
      <c r="BA3" s="12" t="s">
        <v>79</v>
      </c>
      <c r="BB3" s="12">
        <v>8</v>
      </c>
      <c r="BC3" s="12">
        <v>3</v>
      </c>
      <c r="BD3" s="12">
        <v>1</v>
      </c>
      <c r="BE3" s="12">
        <v>0</v>
      </c>
      <c r="BF3" s="12">
        <v>0</v>
      </c>
      <c r="BG3" s="12">
        <v>0</v>
      </c>
      <c r="BH3" s="12">
        <v>0</v>
      </c>
      <c r="BI3" s="12">
        <v>0</v>
      </c>
      <c r="BJ3" s="12">
        <v>0</v>
      </c>
      <c r="BK3" s="11"/>
      <c r="BL3" s="11">
        <v>0</v>
      </c>
      <c r="BM3" s="11">
        <v>0</v>
      </c>
      <c r="BN3" s="11">
        <v>0</v>
      </c>
      <c r="BO3" s="11">
        <v>0</v>
      </c>
      <c r="BP3" s="11">
        <v>0</v>
      </c>
      <c r="BQ3" s="11">
        <v>0</v>
      </c>
      <c r="BR3" s="11">
        <v>0</v>
      </c>
      <c r="BS3" s="11">
        <v>0</v>
      </c>
      <c r="BT3" s="11">
        <v>0</v>
      </c>
      <c r="BU3" s="12"/>
      <c r="BV3" s="12">
        <v>0</v>
      </c>
      <c r="BW3" s="12">
        <v>0</v>
      </c>
      <c r="BX3" s="12">
        <v>0</v>
      </c>
      <c r="BY3" s="12">
        <v>0</v>
      </c>
      <c r="BZ3" s="12">
        <v>0</v>
      </c>
      <c r="CA3" s="12">
        <v>0</v>
      </c>
      <c r="CB3" s="12">
        <v>0</v>
      </c>
      <c r="CC3" s="12">
        <v>0</v>
      </c>
      <c r="CD3" s="12">
        <v>0</v>
      </c>
      <c r="CE3" s="11"/>
      <c r="CF3" s="11">
        <v>0</v>
      </c>
      <c r="CG3" s="11">
        <v>0</v>
      </c>
      <c r="CH3" s="11">
        <v>0</v>
      </c>
      <c r="CI3" s="11">
        <v>0</v>
      </c>
      <c r="CJ3" s="11">
        <v>0</v>
      </c>
      <c r="CK3" s="11">
        <v>0</v>
      </c>
      <c r="CL3" s="11">
        <v>0</v>
      </c>
      <c r="CM3" s="11">
        <v>0</v>
      </c>
      <c r="CN3" s="11">
        <v>0</v>
      </c>
      <c r="CO3" s="12"/>
      <c r="CP3" s="12">
        <v>0</v>
      </c>
      <c r="CQ3" s="12">
        <v>0</v>
      </c>
      <c r="CR3" s="12">
        <v>0</v>
      </c>
      <c r="CS3" s="12">
        <v>0</v>
      </c>
      <c r="CT3" s="12">
        <v>0</v>
      </c>
      <c r="CU3" s="12">
        <v>0</v>
      </c>
      <c r="CV3" s="12">
        <v>0</v>
      </c>
      <c r="CW3" s="12">
        <v>0</v>
      </c>
      <c r="CX3" s="12">
        <v>0</v>
      </c>
      <c r="CY3" s="12"/>
      <c r="CZ3" s="12"/>
    </row>
    <row r="4" spans="1:104" ht="30" customHeight="1">
      <c r="A4" s="11">
        <v>58</v>
      </c>
      <c r="B4" s="12">
        <v>2</v>
      </c>
      <c r="C4" s="11" t="s">
        <v>27</v>
      </c>
      <c r="D4" s="11">
        <v>12</v>
      </c>
      <c r="E4" s="11">
        <v>2</v>
      </c>
      <c r="F4" s="11">
        <v>4</v>
      </c>
      <c r="G4" s="11">
        <v>0</v>
      </c>
      <c r="H4" s="11">
        <v>0</v>
      </c>
      <c r="I4" s="11">
        <v>0</v>
      </c>
      <c r="J4" s="11">
        <v>0</v>
      </c>
      <c r="K4" s="11">
        <v>0</v>
      </c>
      <c r="L4" s="11">
        <v>0</v>
      </c>
      <c r="M4" s="12" t="s">
        <v>33</v>
      </c>
      <c r="N4" s="12">
        <v>10</v>
      </c>
      <c r="O4" s="12">
        <v>3</v>
      </c>
      <c r="P4" s="12">
        <v>0</v>
      </c>
      <c r="Q4" s="12">
        <v>2</v>
      </c>
      <c r="R4" s="12">
        <v>0</v>
      </c>
      <c r="S4" s="12">
        <v>0</v>
      </c>
      <c r="T4" s="12">
        <v>0</v>
      </c>
      <c r="U4" s="12">
        <v>0</v>
      </c>
      <c r="V4" s="12">
        <v>0</v>
      </c>
      <c r="W4" s="11"/>
      <c r="X4" s="11">
        <v>0</v>
      </c>
      <c r="Y4" s="11">
        <v>0</v>
      </c>
      <c r="Z4" s="11">
        <v>0</v>
      </c>
      <c r="AA4" s="11">
        <v>0</v>
      </c>
      <c r="AB4" s="11">
        <v>0</v>
      </c>
      <c r="AC4" s="11">
        <v>0</v>
      </c>
      <c r="AD4" s="11">
        <v>0</v>
      </c>
      <c r="AE4" s="11">
        <v>0</v>
      </c>
      <c r="AF4" s="11">
        <v>0</v>
      </c>
      <c r="AG4" s="12"/>
      <c r="AH4" s="12">
        <v>0</v>
      </c>
      <c r="AI4" s="12">
        <v>0</v>
      </c>
      <c r="AJ4" s="12">
        <v>0</v>
      </c>
      <c r="AK4" s="12">
        <v>0</v>
      </c>
      <c r="AL4" s="12">
        <v>0</v>
      </c>
      <c r="AM4" s="12">
        <v>0</v>
      </c>
      <c r="AN4" s="12">
        <v>0</v>
      </c>
      <c r="AO4" s="12">
        <v>0</v>
      </c>
      <c r="AP4" s="12">
        <v>0</v>
      </c>
      <c r="AQ4" s="11"/>
      <c r="AR4" s="11">
        <v>0</v>
      </c>
      <c r="AS4" s="11">
        <v>0</v>
      </c>
      <c r="AT4" s="11">
        <v>0</v>
      </c>
      <c r="AU4" s="11">
        <v>0</v>
      </c>
      <c r="AV4" s="11">
        <v>0</v>
      </c>
      <c r="AW4" s="11">
        <v>0</v>
      </c>
      <c r="AX4" s="11">
        <v>0</v>
      </c>
      <c r="AY4" s="11">
        <v>0</v>
      </c>
      <c r="AZ4" s="11">
        <v>0</v>
      </c>
      <c r="BA4" s="12"/>
      <c r="BB4" s="12">
        <v>0</v>
      </c>
      <c r="BC4" s="12">
        <v>0</v>
      </c>
      <c r="BD4" s="12">
        <v>0</v>
      </c>
      <c r="BE4" s="12">
        <v>0</v>
      </c>
      <c r="BF4" s="12">
        <v>0</v>
      </c>
      <c r="BG4" s="12">
        <v>0</v>
      </c>
      <c r="BH4" s="12">
        <v>0</v>
      </c>
      <c r="BI4" s="12">
        <v>0</v>
      </c>
      <c r="BJ4" s="12">
        <v>0</v>
      </c>
      <c r="BK4" s="11"/>
      <c r="BL4" s="11">
        <v>0</v>
      </c>
      <c r="BM4" s="11">
        <v>0</v>
      </c>
      <c r="BN4" s="11">
        <v>0</v>
      </c>
      <c r="BO4" s="11">
        <v>0</v>
      </c>
      <c r="BP4" s="11">
        <v>0</v>
      </c>
      <c r="BQ4" s="11">
        <v>0</v>
      </c>
      <c r="BR4" s="11">
        <v>0</v>
      </c>
      <c r="BS4" s="11">
        <v>0</v>
      </c>
      <c r="BT4" s="11">
        <v>0</v>
      </c>
      <c r="BU4" s="12"/>
      <c r="BV4" s="12">
        <v>0</v>
      </c>
      <c r="BW4" s="12">
        <v>0</v>
      </c>
      <c r="BX4" s="12">
        <v>0</v>
      </c>
      <c r="BY4" s="12">
        <v>0</v>
      </c>
      <c r="BZ4" s="12">
        <v>0</v>
      </c>
      <c r="CA4" s="12">
        <v>0</v>
      </c>
      <c r="CB4" s="12">
        <v>0</v>
      </c>
      <c r="CC4" s="12">
        <v>0</v>
      </c>
      <c r="CD4" s="12">
        <v>0</v>
      </c>
      <c r="CE4" s="11"/>
      <c r="CF4" s="11">
        <v>0</v>
      </c>
      <c r="CG4" s="11">
        <v>0</v>
      </c>
      <c r="CH4" s="11">
        <v>0</v>
      </c>
      <c r="CI4" s="11">
        <v>0</v>
      </c>
      <c r="CJ4" s="11">
        <v>0</v>
      </c>
      <c r="CK4" s="11">
        <v>0</v>
      </c>
      <c r="CL4" s="11">
        <v>0</v>
      </c>
      <c r="CM4" s="11">
        <v>0</v>
      </c>
      <c r="CN4" s="11">
        <v>0</v>
      </c>
      <c r="CO4" s="12"/>
      <c r="CP4" s="12">
        <v>0</v>
      </c>
      <c r="CQ4" s="12">
        <v>0</v>
      </c>
      <c r="CR4" s="12">
        <v>0</v>
      </c>
      <c r="CS4" s="12">
        <v>0</v>
      </c>
      <c r="CT4" s="12">
        <v>0</v>
      </c>
      <c r="CU4" s="12">
        <v>0</v>
      </c>
      <c r="CV4" s="12">
        <v>0</v>
      </c>
      <c r="CW4" s="12">
        <v>0</v>
      </c>
      <c r="CX4" s="12">
        <v>0</v>
      </c>
      <c r="CY4" s="12"/>
      <c r="CZ4" s="12"/>
    </row>
    <row r="5" spans="1:104" ht="30" customHeight="1">
      <c r="A5" s="11">
        <v>57</v>
      </c>
      <c r="B5" s="12">
        <v>2</v>
      </c>
      <c r="C5" s="11" t="s">
        <v>27</v>
      </c>
      <c r="D5" s="11">
        <v>24</v>
      </c>
      <c r="E5" s="11">
        <v>3</v>
      </c>
      <c r="F5" s="11">
        <v>8</v>
      </c>
      <c r="G5" s="11">
        <v>1</v>
      </c>
      <c r="H5" s="11">
        <v>0</v>
      </c>
      <c r="I5" s="11">
        <v>0</v>
      </c>
      <c r="J5" s="11">
        <v>0</v>
      </c>
      <c r="K5" s="11">
        <v>0</v>
      </c>
      <c r="L5" s="11">
        <v>0</v>
      </c>
      <c r="M5" s="12" t="s">
        <v>33</v>
      </c>
      <c r="N5" s="12">
        <v>2</v>
      </c>
      <c r="O5" s="12">
        <v>1</v>
      </c>
      <c r="P5" s="12">
        <v>0</v>
      </c>
      <c r="Q5" s="12">
        <v>0</v>
      </c>
      <c r="R5" s="12">
        <v>0</v>
      </c>
      <c r="S5" s="12">
        <v>0</v>
      </c>
      <c r="T5" s="12">
        <v>0</v>
      </c>
      <c r="U5" s="12">
        <v>0</v>
      </c>
      <c r="V5" s="12">
        <v>0</v>
      </c>
      <c r="W5" s="11"/>
      <c r="X5" s="11">
        <v>0</v>
      </c>
      <c r="Y5" s="11">
        <v>0</v>
      </c>
      <c r="Z5" s="11">
        <v>0</v>
      </c>
      <c r="AA5" s="11">
        <v>0</v>
      </c>
      <c r="AB5" s="11">
        <v>0</v>
      </c>
      <c r="AC5" s="11">
        <v>0</v>
      </c>
      <c r="AD5" s="11">
        <v>0</v>
      </c>
      <c r="AE5" s="11">
        <v>0</v>
      </c>
      <c r="AF5" s="11">
        <v>0</v>
      </c>
      <c r="AG5" s="12"/>
      <c r="AH5" s="12">
        <v>0</v>
      </c>
      <c r="AI5" s="12">
        <v>0</v>
      </c>
      <c r="AJ5" s="12">
        <v>0</v>
      </c>
      <c r="AK5" s="12">
        <v>0</v>
      </c>
      <c r="AL5" s="12">
        <v>0</v>
      </c>
      <c r="AM5" s="12">
        <v>0</v>
      </c>
      <c r="AN5" s="12">
        <v>0</v>
      </c>
      <c r="AO5" s="12">
        <v>0</v>
      </c>
      <c r="AP5" s="12">
        <v>0</v>
      </c>
      <c r="AQ5" s="11"/>
      <c r="AR5" s="11">
        <v>0</v>
      </c>
      <c r="AS5" s="11">
        <v>0</v>
      </c>
      <c r="AT5" s="11">
        <v>0</v>
      </c>
      <c r="AU5" s="11">
        <v>0</v>
      </c>
      <c r="AV5" s="11">
        <v>0</v>
      </c>
      <c r="AW5" s="11">
        <v>0</v>
      </c>
      <c r="AX5" s="11">
        <v>0</v>
      </c>
      <c r="AY5" s="11">
        <v>0</v>
      </c>
      <c r="AZ5" s="11">
        <v>0</v>
      </c>
      <c r="BA5" s="12"/>
      <c r="BB5" s="12">
        <v>0</v>
      </c>
      <c r="BC5" s="12">
        <v>0</v>
      </c>
      <c r="BD5" s="12">
        <v>0</v>
      </c>
      <c r="BE5" s="12">
        <v>0</v>
      </c>
      <c r="BF5" s="12">
        <v>0</v>
      </c>
      <c r="BG5" s="12">
        <v>0</v>
      </c>
      <c r="BH5" s="12">
        <v>0</v>
      </c>
      <c r="BI5" s="12">
        <v>0</v>
      </c>
      <c r="BJ5" s="12">
        <v>0</v>
      </c>
      <c r="BK5" s="11"/>
      <c r="BL5" s="11">
        <v>0</v>
      </c>
      <c r="BM5" s="11">
        <v>0</v>
      </c>
      <c r="BN5" s="11">
        <v>0</v>
      </c>
      <c r="BO5" s="11">
        <v>0</v>
      </c>
      <c r="BP5" s="11">
        <v>0</v>
      </c>
      <c r="BQ5" s="11">
        <v>0</v>
      </c>
      <c r="BR5" s="11">
        <v>0</v>
      </c>
      <c r="BS5" s="11">
        <v>0</v>
      </c>
      <c r="BT5" s="11">
        <v>0</v>
      </c>
      <c r="BU5" s="12"/>
      <c r="BV5" s="12">
        <v>0</v>
      </c>
      <c r="BW5" s="12">
        <v>0</v>
      </c>
      <c r="BX5" s="12">
        <v>0</v>
      </c>
      <c r="BY5" s="12">
        <v>0</v>
      </c>
      <c r="BZ5" s="12">
        <v>0</v>
      </c>
      <c r="CA5" s="12">
        <v>0</v>
      </c>
      <c r="CB5" s="12">
        <v>0</v>
      </c>
      <c r="CC5" s="12">
        <v>0</v>
      </c>
      <c r="CD5" s="12">
        <v>0</v>
      </c>
      <c r="CE5" s="11"/>
      <c r="CF5" s="11">
        <v>0</v>
      </c>
      <c r="CG5" s="11">
        <v>0</v>
      </c>
      <c r="CH5" s="11">
        <v>0</v>
      </c>
      <c r="CI5" s="11">
        <v>0</v>
      </c>
      <c r="CJ5" s="11">
        <v>0</v>
      </c>
      <c r="CK5" s="11">
        <v>0</v>
      </c>
      <c r="CL5" s="11">
        <v>0</v>
      </c>
      <c r="CM5" s="11">
        <v>0</v>
      </c>
      <c r="CN5" s="11">
        <v>0</v>
      </c>
      <c r="CO5" s="12"/>
      <c r="CP5" s="12">
        <v>0</v>
      </c>
      <c r="CQ5" s="12">
        <v>0</v>
      </c>
      <c r="CR5" s="12">
        <v>0</v>
      </c>
      <c r="CS5" s="12">
        <v>0</v>
      </c>
      <c r="CT5" s="12">
        <v>0</v>
      </c>
      <c r="CU5" s="12">
        <v>0</v>
      </c>
      <c r="CV5" s="12">
        <v>0</v>
      </c>
      <c r="CW5" s="12">
        <v>0</v>
      </c>
      <c r="CX5" s="12">
        <v>0</v>
      </c>
      <c r="CY5" s="12"/>
      <c r="CZ5" s="12"/>
    </row>
    <row r="6" spans="1:104" ht="30" customHeight="1">
      <c r="A6" s="11">
        <v>56</v>
      </c>
      <c r="B6" s="12">
        <v>2</v>
      </c>
      <c r="C6" s="11" t="s">
        <v>27</v>
      </c>
      <c r="D6" s="11">
        <v>32</v>
      </c>
      <c r="E6" s="11">
        <v>3</v>
      </c>
      <c r="F6" s="11">
        <v>13</v>
      </c>
      <c r="G6" s="11">
        <v>0</v>
      </c>
      <c r="H6" s="11">
        <v>0</v>
      </c>
      <c r="I6" s="11">
        <v>0</v>
      </c>
      <c r="J6" s="11">
        <v>0</v>
      </c>
      <c r="K6" s="11">
        <v>0</v>
      </c>
      <c r="L6" s="11">
        <v>0</v>
      </c>
      <c r="M6" s="12" t="s">
        <v>33</v>
      </c>
      <c r="N6" s="12">
        <v>12</v>
      </c>
      <c r="O6" s="12">
        <v>5</v>
      </c>
      <c r="P6" s="12">
        <v>1</v>
      </c>
      <c r="Q6" s="12">
        <v>0</v>
      </c>
      <c r="R6" s="12">
        <v>0</v>
      </c>
      <c r="S6" s="12">
        <v>0</v>
      </c>
      <c r="T6" s="12">
        <v>0</v>
      </c>
      <c r="U6" s="12">
        <v>0</v>
      </c>
      <c r="V6" s="12">
        <v>0</v>
      </c>
      <c r="W6" s="11"/>
      <c r="X6" s="11">
        <v>0</v>
      </c>
      <c r="Y6" s="11">
        <v>0</v>
      </c>
      <c r="Z6" s="11">
        <v>0</v>
      </c>
      <c r="AA6" s="11">
        <v>0</v>
      </c>
      <c r="AB6" s="11">
        <v>0</v>
      </c>
      <c r="AC6" s="11">
        <v>0</v>
      </c>
      <c r="AD6" s="11">
        <v>0</v>
      </c>
      <c r="AE6" s="11">
        <v>0</v>
      </c>
      <c r="AF6" s="11">
        <v>0</v>
      </c>
      <c r="AG6" s="12"/>
      <c r="AH6" s="12">
        <v>0</v>
      </c>
      <c r="AI6" s="12">
        <v>0</v>
      </c>
      <c r="AJ6" s="12">
        <v>0</v>
      </c>
      <c r="AK6" s="12">
        <v>0</v>
      </c>
      <c r="AL6" s="12">
        <v>0</v>
      </c>
      <c r="AM6" s="12">
        <v>0</v>
      </c>
      <c r="AN6" s="12">
        <v>0</v>
      </c>
      <c r="AO6" s="12">
        <v>0</v>
      </c>
      <c r="AP6" s="12">
        <v>0</v>
      </c>
      <c r="AQ6" s="11"/>
      <c r="AR6" s="11">
        <v>0</v>
      </c>
      <c r="AS6" s="11">
        <v>0</v>
      </c>
      <c r="AT6" s="11">
        <v>0</v>
      </c>
      <c r="AU6" s="11">
        <v>0</v>
      </c>
      <c r="AV6" s="11">
        <v>0</v>
      </c>
      <c r="AW6" s="11">
        <v>0</v>
      </c>
      <c r="AX6" s="11">
        <v>0</v>
      </c>
      <c r="AY6" s="11">
        <v>0</v>
      </c>
      <c r="AZ6" s="11">
        <v>0</v>
      </c>
      <c r="BA6" s="12"/>
      <c r="BB6" s="12">
        <v>0</v>
      </c>
      <c r="BC6" s="12">
        <v>0</v>
      </c>
      <c r="BD6" s="12">
        <v>0</v>
      </c>
      <c r="BE6" s="12">
        <v>0</v>
      </c>
      <c r="BF6" s="12">
        <v>0</v>
      </c>
      <c r="BG6" s="12">
        <v>0</v>
      </c>
      <c r="BH6" s="12">
        <v>0</v>
      </c>
      <c r="BI6" s="12">
        <v>0</v>
      </c>
      <c r="BJ6" s="12">
        <v>0</v>
      </c>
      <c r="BK6" s="11"/>
      <c r="BL6" s="11">
        <v>0</v>
      </c>
      <c r="BM6" s="11">
        <v>0</v>
      </c>
      <c r="BN6" s="11">
        <v>0</v>
      </c>
      <c r="BO6" s="11">
        <v>0</v>
      </c>
      <c r="BP6" s="11">
        <v>0</v>
      </c>
      <c r="BQ6" s="11">
        <v>0</v>
      </c>
      <c r="BR6" s="11">
        <v>0</v>
      </c>
      <c r="BS6" s="11">
        <v>0</v>
      </c>
      <c r="BT6" s="11">
        <v>0</v>
      </c>
      <c r="BU6" s="12"/>
      <c r="BV6" s="12">
        <v>0</v>
      </c>
      <c r="BW6" s="12">
        <v>0</v>
      </c>
      <c r="BX6" s="12">
        <v>0</v>
      </c>
      <c r="BY6" s="12">
        <v>0</v>
      </c>
      <c r="BZ6" s="12">
        <v>0</v>
      </c>
      <c r="CA6" s="12">
        <v>0</v>
      </c>
      <c r="CB6" s="12">
        <v>0</v>
      </c>
      <c r="CC6" s="12">
        <v>0</v>
      </c>
      <c r="CD6" s="12">
        <v>0</v>
      </c>
      <c r="CE6" s="11"/>
      <c r="CF6" s="11">
        <v>0</v>
      </c>
      <c r="CG6" s="11">
        <v>0</v>
      </c>
      <c r="CH6" s="11">
        <v>0</v>
      </c>
      <c r="CI6" s="11">
        <v>0</v>
      </c>
      <c r="CJ6" s="11">
        <v>0</v>
      </c>
      <c r="CK6" s="11">
        <v>0</v>
      </c>
      <c r="CL6" s="11">
        <v>0</v>
      </c>
      <c r="CM6" s="11">
        <v>0</v>
      </c>
      <c r="CN6" s="11">
        <v>0</v>
      </c>
      <c r="CO6" s="12"/>
      <c r="CP6" s="12">
        <v>0</v>
      </c>
      <c r="CQ6" s="12">
        <v>0</v>
      </c>
      <c r="CR6" s="12">
        <v>0</v>
      </c>
      <c r="CS6" s="12">
        <v>0</v>
      </c>
      <c r="CT6" s="12">
        <v>0</v>
      </c>
      <c r="CU6" s="12">
        <v>0</v>
      </c>
      <c r="CV6" s="12">
        <v>0</v>
      </c>
      <c r="CW6" s="12">
        <v>0</v>
      </c>
      <c r="CX6" s="12">
        <v>0</v>
      </c>
      <c r="CY6" s="12"/>
      <c r="CZ6" s="12"/>
    </row>
    <row r="7" spans="1:104" ht="30" customHeight="1">
      <c r="A7" s="11">
        <v>55</v>
      </c>
      <c r="B7" s="12">
        <v>2</v>
      </c>
      <c r="C7" s="11" t="s">
        <v>27</v>
      </c>
      <c r="D7" s="11">
        <v>22</v>
      </c>
      <c r="E7" s="11">
        <v>0</v>
      </c>
      <c r="F7" s="11">
        <v>3</v>
      </c>
      <c r="G7" s="11">
        <v>8</v>
      </c>
      <c r="H7" s="11">
        <v>0</v>
      </c>
      <c r="I7" s="11">
        <v>0</v>
      </c>
      <c r="J7" s="11">
        <v>0</v>
      </c>
      <c r="K7" s="11">
        <v>0</v>
      </c>
      <c r="L7" s="11">
        <v>0</v>
      </c>
      <c r="M7" s="12" t="s">
        <v>33</v>
      </c>
      <c r="N7" s="12">
        <v>4</v>
      </c>
      <c r="O7" s="12">
        <v>2</v>
      </c>
      <c r="P7" s="12">
        <v>0</v>
      </c>
      <c r="Q7" s="12">
        <v>0</v>
      </c>
      <c r="R7" s="12">
        <v>0</v>
      </c>
      <c r="S7" s="12">
        <v>0</v>
      </c>
      <c r="T7" s="12">
        <v>0</v>
      </c>
      <c r="U7" s="12">
        <v>0</v>
      </c>
      <c r="V7" s="12">
        <v>0</v>
      </c>
      <c r="W7" s="11"/>
      <c r="X7" s="11">
        <v>0</v>
      </c>
      <c r="Y7" s="11">
        <v>0</v>
      </c>
      <c r="Z7" s="11">
        <v>0</v>
      </c>
      <c r="AA7" s="11">
        <v>0</v>
      </c>
      <c r="AB7" s="11">
        <v>0</v>
      </c>
      <c r="AC7" s="11">
        <v>0</v>
      </c>
      <c r="AD7" s="11">
        <v>0</v>
      </c>
      <c r="AE7" s="11">
        <v>0</v>
      </c>
      <c r="AF7" s="11">
        <v>0</v>
      </c>
      <c r="AG7" s="12"/>
      <c r="AH7" s="12">
        <v>0</v>
      </c>
      <c r="AI7" s="12">
        <v>0</v>
      </c>
      <c r="AJ7" s="12">
        <v>0</v>
      </c>
      <c r="AK7" s="12">
        <v>0</v>
      </c>
      <c r="AL7" s="12">
        <v>0</v>
      </c>
      <c r="AM7" s="12">
        <v>0</v>
      </c>
      <c r="AN7" s="12">
        <v>0</v>
      </c>
      <c r="AO7" s="12">
        <v>0</v>
      </c>
      <c r="AP7" s="12">
        <v>0</v>
      </c>
      <c r="AQ7" s="11"/>
      <c r="AR7" s="11">
        <v>0</v>
      </c>
      <c r="AS7" s="11">
        <v>0</v>
      </c>
      <c r="AT7" s="11">
        <v>0</v>
      </c>
      <c r="AU7" s="11">
        <v>0</v>
      </c>
      <c r="AV7" s="11">
        <v>0</v>
      </c>
      <c r="AW7" s="11">
        <v>0</v>
      </c>
      <c r="AX7" s="11">
        <v>0</v>
      </c>
      <c r="AY7" s="11">
        <v>0</v>
      </c>
      <c r="AZ7" s="11">
        <v>0</v>
      </c>
      <c r="BA7" s="12"/>
      <c r="BB7" s="12">
        <v>0</v>
      </c>
      <c r="BC7" s="12">
        <v>0</v>
      </c>
      <c r="BD7" s="12">
        <v>0</v>
      </c>
      <c r="BE7" s="12">
        <v>0</v>
      </c>
      <c r="BF7" s="12">
        <v>0</v>
      </c>
      <c r="BG7" s="12">
        <v>0</v>
      </c>
      <c r="BH7" s="12">
        <v>0</v>
      </c>
      <c r="BI7" s="12">
        <v>0</v>
      </c>
      <c r="BJ7" s="12">
        <v>0</v>
      </c>
      <c r="BK7" s="11"/>
      <c r="BL7" s="11">
        <v>0</v>
      </c>
      <c r="BM7" s="11">
        <v>0</v>
      </c>
      <c r="BN7" s="11">
        <v>0</v>
      </c>
      <c r="BO7" s="11">
        <v>0</v>
      </c>
      <c r="BP7" s="11">
        <v>0</v>
      </c>
      <c r="BQ7" s="11">
        <v>0</v>
      </c>
      <c r="BR7" s="11">
        <v>0</v>
      </c>
      <c r="BS7" s="11">
        <v>0</v>
      </c>
      <c r="BT7" s="11">
        <v>0</v>
      </c>
      <c r="BU7" s="12"/>
      <c r="BV7" s="12">
        <v>0</v>
      </c>
      <c r="BW7" s="12">
        <v>0</v>
      </c>
      <c r="BX7" s="12">
        <v>0</v>
      </c>
      <c r="BY7" s="12">
        <v>0</v>
      </c>
      <c r="BZ7" s="12">
        <v>0</v>
      </c>
      <c r="CA7" s="12">
        <v>0</v>
      </c>
      <c r="CB7" s="12">
        <v>0</v>
      </c>
      <c r="CC7" s="12">
        <v>0</v>
      </c>
      <c r="CD7" s="12">
        <v>0</v>
      </c>
      <c r="CE7" s="11"/>
      <c r="CF7" s="11">
        <v>0</v>
      </c>
      <c r="CG7" s="11">
        <v>0</v>
      </c>
      <c r="CH7" s="11">
        <v>0</v>
      </c>
      <c r="CI7" s="11">
        <v>0</v>
      </c>
      <c r="CJ7" s="11">
        <v>0</v>
      </c>
      <c r="CK7" s="11">
        <v>0</v>
      </c>
      <c r="CL7" s="11">
        <v>0</v>
      </c>
      <c r="CM7" s="11">
        <v>0</v>
      </c>
      <c r="CN7" s="11">
        <v>0</v>
      </c>
      <c r="CO7" s="12"/>
      <c r="CP7" s="12">
        <v>0</v>
      </c>
      <c r="CQ7" s="12">
        <v>0</v>
      </c>
      <c r="CR7" s="12">
        <v>0</v>
      </c>
      <c r="CS7" s="12">
        <v>0</v>
      </c>
      <c r="CT7" s="12">
        <v>0</v>
      </c>
      <c r="CU7" s="12">
        <v>0</v>
      </c>
      <c r="CV7" s="12">
        <v>0</v>
      </c>
      <c r="CW7" s="12">
        <v>0</v>
      </c>
      <c r="CX7" s="12">
        <v>0</v>
      </c>
      <c r="CY7" s="12"/>
      <c r="CZ7" s="12"/>
    </row>
    <row r="8" spans="1:104" ht="30" customHeight="1">
      <c r="A8" s="11">
        <v>54</v>
      </c>
      <c r="B8" s="12">
        <v>2</v>
      </c>
      <c r="C8" s="11" t="s">
        <v>27</v>
      </c>
      <c r="D8" s="11">
        <v>4</v>
      </c>
      <c r="E8" s="11">
        <v>0</v>
      </c>
      <c r="F8" s="11">
        <v>0</v>
      </c>
      <c r="G8" s="11">
        <v>2</v>
      </c>
      <c r="H8" s="11">
        <v>0</v>
      </c>
      <c r="I8" s="11">
        <v>0</v>
      </c>
      <c r="J8" s="11">
        <v>0</v>
      </c>
      <c r="K8" s="11">
        <v>0</v>
      </c>
      <c r="L8" s="11">
        <v>0</v>
      </c>
      <c r="M8" s="12" t="s">
        <v>33</v>
      </c>
      <c r="N8" s="12">
        <v>8</v>
      </c>
      <c r="O8" s="12">
        <v>4</v>
      </c>
      <c r="P8" s="12">
        <v>0</v>
      </c>
      <c r="Q8" s="12">
        <v>0</v>
      </c>
      <c r="R8" s="12">
        <v>0</v>
      </c>
      <c r="S8" s="12">
        <v>0</v>
      </c>
      <c r="T8" s="12">
        <v>0</v>
      </c>
      <c r="U8" s="12">
        <v>0</v>
      </c>
      <c r="V8" s="12">
        <v>0</v>
      </c>
      <c r="W8" s="11"/>
      <c r="X8" s="11">
        <v>0</v>
      </c>
      <c r="Y8" s="11">
        <v>0</v>
      </c>
      <c r="Z8" s="11">
        <v>0</v>
      </c>
      <c r="AA8" s="11">
        <v>0</v>
      </c>
      <c r="AB8" s="11">
        <v>0</v>
      </c>
      <c r="AC8" s="11">
        <v>0</v>
      </c>
      <c r="AD8" s="11">
        <v>0</v>
      </c>
      <c r="AE8" s="11">
        <v>0</v>
      </c>
      <c r="AF8" s="11">
        <v>0</v>
      </c>
      <c r="AG8" s="12"/>
      <c r="AH8" s="12">
        <v>0</v>
      </c>
      <c r="AI8" s="12">
        <v>0</v>
      </c>
      <c r="AJ8" s="12">
        <v>0</v>
      </c>
      <c r="AK8" s="12">
        <v>0</v>
      </c>
      <c r="AL8" s="12">
        <v>0</v>
      </c>
      <c r="AM8" s="12">
        <v>0</v>
      </c>
      <c r="AN8" s="12">
        <v>0</v>
      </c>
      <c r="AO8" s="12">
        <v>0</v>
      </c>
      <c r="AP8" s="12">
        <v>0</v>
      </c>
      <c r="AQ8" s="11" t="s">
        <v>40</v>
      </c>
      <c r="AR8" s="11">
        <v>16</v>
      </c>
      <c r="AS8" s="11">
        <v>2</v>
      </c>
      <c r="AT8" s="11">
        <v>5</v>
      </c>
      <c r="AU8" s="11">
        <v>1</v>
      </c>
      <c r="AV8" s="11">
        <v>0</v>
      </c>
      <c r="AW8" s="11">
        <v>0</v>
      </c>
      <c r="AX8" s="11">
        <v>0</v>
      </c>
      <c r="AY8" s="11">
        <v>0</v>
      </c>
      <c r="AZ8" s="11">
        <v>0</v>
      </c>
      <c r="BA8" s="12"/>
      <c r="BB8" s="12">
        <v>0</v>
      </c>
      <c r="BC8" s="12">
        <v>0</v>
      </c>
      <c r="BD8" s="12">
        <v>0</v>
      </c>
      <c r="BE8" s="12">
        <v>0</v>
      </c>
      <c r="BF8" s="12">
        <v>0</v>
      </c>
      <c r="BG8" s="12">
        <v>0</v>
      </c>
      <c r="BH8" s="12">
        <v>0</v>
      </c>
      <c r="BI8" s="12">
        <v>0</v>
      </c>
      <c r="BJ8" s="12">
        <v>0</v>
      </c>
      <c r="BK8" s="11"/>
      <c r="BL8" s="11">
        <v>0</v>
      </c>
      <c r="BM8" s="11">
        <v>0</v>
      </c>
      <c r="BN8" s="11">
        <v>0</v>
      </c>
      <c r="BO8" s="11">
        <v>0</v>
      </c>
      <c r="BP8" s="11">
        <v>0</v>
      </c>
      <c r="BQ8" s="11">
        <v>0</v>
      </c>
      <c r="BR8" s="11">
        <v>0</v>
      </c>
      <c r="BS8" s="11">
        <v>0</v>
      </c>
      <c r="BT8" s="11">
        <v>0</v>
      </c>
      <c r="BU8" s="12"/>
      <c r="BV8" s="12">
        <v>0</v>
      </c>
      <c r="BW8" s="12">
        <v>0</v>
      </c>
      <c r="BX8" s="12">
        <v>0</v>
      </c>
      <c r="BY8" s="12">
        <v>0</v>
      </c>
      <c r="BZ8" s="12">
        <v>0</v>
      </c>
      <c r="CA8" s="12">
        <v>0</v>
      </c>
      <c r="CB8" s="12">
        <v>0</v>
      </c>
      <c r="CC8" s="12">
        <v>0</v>
      </c>
      <c r="CD8" s="12">
        <v>0</v>
      </c>
      <c r="CE8" s="11"/>
      <c r="CF8" s="11">
        <v>0</v>
      </c>
      <c r="CG8" s="11">
        <v>0</v>
      </c>
      <c r="CH8" s="11">
        <v>0</v>
      </c>
      <c r="CI8" s="11">
        <v>0</v>
      </c>
      <c r="CJ8" s="11">
        <v>0</v>
      </c>
      <c r="CK8" s="11">
        <v>0</v>
      </c>
      <c r="CL8" s="11">
        <v>0</v>
      </c>
      <c r="CM8" s="11">
        <v>0</v>
      </c>
      <c r="CN8" s="11">
        <v>0</v>
      </c>
      <c r="CO8" s="12"/>
      <c r="CP8" s="12">
        <v>0</v>
      </c>
      <c r="CQ8" s="12">
        <v>0</v>
      </c>
      <c r="CR8" s="12">
        <v>0</v>
      </c>
      <c r="CS8" s="12">
        <v>0</v>
      </c>
      <c r="CT8" s="12">
        <v>0</v>
      </c>
      <c r="CU8" s="12">
        <v>0</v>
      </c>
      <c r="CV8" s="12">
        <v>0</v>
      </c>
      <c r="CW8" s="12">
        <v>0</v>
      </c>
      <c r="CX8" s="12">
        <v>0</v>
      </c>
      <c r="CY8" s="12"/>
      <c r="CZ8" s="12"/>
    </row>
    <row r="9" spans="1:104" ht="30" customHeight="1">
      <c r="A9" s="11">
        <v>53</v>
      </c>
      <c r="B9" s="12">
        <v>2</v>
      </c>
      <c r="C9" s="11" t="s">
        <v>27</v>
      </c>
      <c r="D9" s="11">
        <v>20</v>
      </c>
      <c r="E9" s="11">
        <v>1</v>
      </c>
      <c r="F9" s="11">
        <v>4</v>
      </c>
      <c r="G9" s="11">
        <v>4</v>
      </c>
      <c r="H9" s="11">
        <v>1</v>
      </c>
      <c r="I9" s="11">
        <v>0</v>
      </c>
      <c r="J9" s="11">
        <v>2</v>
      </c>
      <c r="K9" s="11">
        <v>0</v>
      </c>
      <c r="L9" s="11">
        <v>0</v>
      </c>
      <c r="M9" s="12" t="s">
        <v>33</v>
      </c>
      <c r="N9" s="12">
        <v>8</v>
      </c>
      <c r="O9" s="12">
        <v>2</v>
      </c>
      <c r="P9" s="12">
        <v>1</v>
      </c>
      <c r="Q9" s="12">
        <v>1</v>
      </c>
      <c r="R9" s="12">
        <v>0</v>
      </c>
      <c r="S9" s="12">
        <v>0</v>
      </c>
      <c r="T9" s="12">
        <v>0</v>
      </c>
      <c r="U9" s="12">
        <v>0</v>
      </c>
      <c r="V9" s="12">
        <v>0</v>
      </c>
      <c r="W9" s="11"/>
      <c r="X9" s="11">
        <v>0</v>
      </c>
      <c r="Y9" s="11">
        <v>0</v>
      </c>
      <c r="Z9" s="11">
        <v>0</v>
      </c>
      <c r="AA9" s="11">
        <v>0</v>
      </c>
      <c r="AB9" s="11">
        <v>0</v>
      </c>
      <c r="AC9" s="11">
        <v>0</v>
      </c>
      <c r="AD9" s="11">
        <v>0</v>
      </c>
      <c r="AE9" s="11">
        <v>0</v>
      </c>
      <c r="AF9" s="11">
        <v>0</v>
      </c>
      <c r="AG9" s="12"/>
      <c r="AH9" s="12">
        <v>0</v>
      </c>
      <c r="AI9" s="12">
        <v>0</v>
      </c>
      <c r="AJ9" s="12">
        <v>0</v>
      </c>
      <c r="AK9" s="12">
        <v>0</v>
      </c>
      <c r="AL9" s="12">
        <v>0</v>
      </c>
      <c r="AM9" s="12">
        <v>0</v>
      </c>
      <c r="AN9" s="12">
        <v>0</v>
      </c>
      <c r="AO9" s="12">
        <v>0</v>
      </c>
      <c r="AP9" s="12">
        <v>0</v>
      </c>
      <c r="AQ9" s="11"/>
      <c r="AR9" s="11">
        <v>0</v>
      </c>
      <c r="AS9" s="11">
        <v>0</v>
      </c>
      <c r="AT9" s="11">
        <v>0</v>
      </c>
      <c r="AU9" s="11">
        <v>0</v>
      </c>
      <c r="AV9" s="11">
        <v>0</v>
      </c>
      <c r="AW9" s="11">
        <v>0</v>
      </c>
      <c r="AX9" s="11">
        <v>0</v>
      </c>
      <c r="AY9" s="11">
        <v>0</v>
      </c>
      <c r="AZ9" s="11">
        <v>0</v>
      </c>
      <c r="BA9" s="12"/>
      <c r="BB9" s="12">
        <v>0</v>
      </c>
      <c r="BC9" s="12">
        <v>0</v>
      </c>
      <c r="BD9" s="12">
        <v>0</v>
      </c>
      <c r="BE9" s="12">
        <v>0</v>
      </c>
      <c r="BF9" s="12">
        <v>0</v>
      </c>
      <c r="BG9" s="12">
        <v>0</v>
      </c>
      <c r="BH9" s="12">
        <v>0</v>
      </c>
      <c r="BI9" s="12">
        <v>0</v>
      </c>
      <c r="BJ9" s="12">
        <v>0</v>
      </c>
      <c r="BK9" s="11"/>
      <c r="BL9" s="11">
        <v>0</v>
      </c>
      <c r="BM9" s="11">
        <v>0</v>
      </c>
      <c r="BN9" s="11">
        <v>0</v>
      </c>
      <c r="BO9" s="11">
        <v>0</v>
      </c>
      <c r="BP9" s="11">
        <v>0</v>
      </c>
      <c r="BQ9" s="11">
        <v>0</v>
      </c>
      <c r="BR9" s="11">
        <v>0</v>
      </c>
      <c r="BS9" s="11">
        <v>0</v>
      </c>
      <c r="BT9" s="11">
        <v>0</v>
      </c>
      <c r="BU9" s="12"/>
      <c r="BV9" s="12">
        <v>0</v>
      </c>
      <c r="BW9" s="12">
        <v>0</v>
      </c>
      <c r="BX9" s="12">
        <v>0</v>
      </c>
      <c r="BY9" s="12">
        <v>0</v>
      </c>
      <c r="BZ9" s="12">
        <v>0</v>
      </c>
      <c r="CA9" s="12">
        <v>0</v>
      </c>
      <c r="CB9" s="12">
        <v>0</v>
      </c>
      <c r="CC9" s="12">
        <v>0</v>
      </c>
      <c r="CD9" s="12">
        <v>0</v>
      </c>
      <c r="CE9" s="11"/>
      <c r="CF9" s="11">
        <v>0</v>
      </c>
      <c r="CG9" s="11">
        <v>0</v>
      </c>
      <c r="CH9" s="11">
        <v>0</v>
      </c>
      <c r="CI9" s="11">
        <v>0</v>
      </c>
      <c r="CJ9" s="11">
        <v>0</v>
      </c>
      <c r="CK9" s="11">
        <v>0</v>
      </c>
      <c r="CL9" s="11">
        <v>0</v>
      </c>
      <c r="CM9" s="11">
        <v>0</v>
      </c>
      <c r="CN9" s="11">
        <v>0</v>
      </c>
      <c r="CO9" s="12"/>
      <c r="CP9" s="12">
        <v>0</v>
      </c>
      <c r="CQ9" s="12">
        <v>0</v>
      </c>
      <c r="CR9" s="12">
        <v>0</v>
      </c>
      <c r="CS9" s="12">
        <v>0</v>
      </c>
      <c r="CT9" s="12">
        <v>0</v>
      </c>
      <c r="CU9" s="12">
        <v>0</v>
      </c>
      <c r="CV9" s="12">
        <v>0</v>
      </c>
      <c r="CW9" s="12">
        <v>0</v>
      </c>
      <c r="CX9" s="12">
        <v>0</v>
      </c>
      <c r="CY9" s="12"/>
      <c r="CZ9" s="12"/>
    </row>
    <row r="10" spans="1:104" ht="30" customHeight="1">
      <c r="A10" s="11">
        <v>52</v>
      </c>
      <c r="B10" s="12">
        <v>2</v>
      </c>
      <c r="C10" s="11" t="s">
        <v>27</v>
      </c>
      <c r="D10" s="11">
        <v>28</v>
      </c>
      <c r="E10" s="11">
        <v>1</v>
      </c>
      <c r="F10" s="11">
        <v>10</v>
      </c>
      <c r="G10" s="11">
        <v>2</v>
      </c>
      <c r="H10" s="11">
        <v>1</v>
      </c>
      <c r="I10" s="11">
        <v>0</v>
      </c>
      <c r="J10" s="11">
        <v>0</v>
      </c>
      <c r="K10" s="11">
        <v>0</v>
      </c>
      <c r="L10" s="11">
        <v>0</v>
      </c>
      <c r="M10" s="12" t="s">
        <v>33</v>
      </c>
      <c r="N10" s="12">
        <v>6</v>
      </c>
      <c r="O10" s="12">
        <v>2</v>
      </c>
      <c r="P10" s="12">
        <v>0</v>
      </c>
      <c r="Q10" s="12">
        <v>1</v>
      </c>
      <c r="R10" s="12">
        <v>0</v>
      </c>
      <c r="S10" s="12">
        <v>0</v>
      </c>
      <c r="T10" s="12">
        <v>0</v>
      </c>
      <c r="U10" s="12">
        <v>0</v>
      </c>
      <c r="V10" s="12">
        <v>0</v>
      </c>
      <c r="W10" s="11"/>
      <c r="X10" s="11">
        <v>0</v>
      </c>
      <c r="Y10" s="11">
        <v>0</v>
      </c>
      <c r="Z10" s="11">
        <v>0</v>
      </c>
      <c r="AA10" s="11">
        <v>0</v>
      </c>
      <c r="AB10" s="11">
        <v>0</v>
      </c>
      <c r="AC10" s="11">
        <v>0</v>
      </c>
      <c r="AD10" s="11">
        <v>0</v>
      </c>
      <c r="AE10" s="11">
        <v>0</v>
      </c>
      <c r="AF10" s="11">
        <v>0</v>
      </c>
      <c r="AG10" s="12"/>
      <c r="AH10" s="12">
        <v>0</v>
      </c>
      <c r="AI10" s="12">
        <v>0</v>
      </c>
      <c r="AJ10" s="12">
        <v>0</v>
      </c>
      <c r="AK10" s="12">
        <v>0</v>
      </c>
      <c r="AL10" s="12">
        <v>0</v>
      </c>
      <c r="AM10" s="12">
        <v>0</v>
      </c>
      <c r="AN10" s="12">
        <v>0</v>
      </c>
      <c r="AO10" s="12">
        <v>0</v>
      </c>
      <c r="AP10" s="12">
        <v>0</v>
      </c>
      <c r="AQ10" s="11"/>
      <c r="AR10" s="11">
        <v>0</v>
      </c>
      <c r="AS10" s="11">
        <v>0</v>
      </c>
      <c r="AT10" s="11">
        <v>0</v>
      </c>
      <c r="AU10" s="11">
        <v>0</v>
      </c>
      <c r="AV10" s="11">
        <v>0</v>
      </c>
      <c r="AW10" s="11">
        <v>0</v>
      </c>
      <c r="AX10" s="11">
        <v>0</v>
      </c>
      <c r="AY10" s="11">
        <v>0</v>
      </c>
      <c r="AZ10" s="11">
        <v>0</v>
      </c>
      <c r="BA10" s="12"/>
      <c r="BB10" s="12">
        <v>0</v>
      </c>
      <c r="BC10" s="12">
        <v>0</v>
      </c>
      <c r="BD10" s="12">
        <v>0</v>
      </c>
      <c r="BE10" s="12">
        <v>0</v>
      </c>
      <c r="BF10" s="12">
        <v>0</v>
      </c>
      <c r="BG10" s="12">
        <v>0</v>
      </c>
      <c r="BH10" s="12">
        <v>0</v>
      </c>
      <c r="BI10" s="12">
        <v>0</v>
      </c>
      <c r="BJ10" s="12">
        <v>0</v>
      </c>
      <c r="BK10" s="11"/>
      <c r="BL10" s="11">
        <v>0</v>
      </c>
      <c r="BM10" s="11">
        <v>0</v>
      </c>
      <c r="BN10" s="11">
        <v>0</v>
      </c>
      <c r="BO10" s="11">
        <v>0</v>
      </c>
      <c r="BP10" s="11">
        <v>0</v>
      </c>
      <c r="BQ10" s="11">
        <v>0</v>
      </c>
      <c r="BR10" s="11">
        <v>0</v>
      </c>
      <c r="BS10" s="11">
        <v>0</v>
      </c>
      <c r="BT10" s="11">
        <v>0</v>
      </c>
      <c r="BU10" s="12"/>
      <c r="BV10" s="12">
        <v>0</v>
      </c>
      <c r="BW10" s="12">
        <v>0</v>
      </c>
      <c r="BX10" s="12">
        <v>0</v>
      </c>
      <c r="BY10" s="12">
        <v>0</v>
      </c>
      <c r="BZ10" s="12">
        <v>0</v>
      </c>
      <c r="CA10" s="12">
        <v>0</v>
      </c>
      <c r="CB10" s="12">
        <v>0</v>
      </c>
      <c r="CC10" s="12">
        <v>0</v>
      </c>
      <c r="CD10" s="12">
        <v>0</v>
      </c>
      <c r="CE10" s="11"/>
      <c r="CF10" s="11">
        <v>0</v>
      </c>
      <c r="CG10" s="11">
        <v>0</v>
      </c>
      <c r="CH10" s="11">
        <v>0</v>
      </c>
      <c r="CI10" s="11">
        <v>0</v>
      </c>
      <c r="CJ10" s="11">
        <v>0</v>
      </c>
      <c r="CK10" s="11">
        <v>0</v>
      </c>
      <c r="CL10" s="11">
        <v>0</v>
      </c>
      <c r="CM10" s="11">
        <v>0</v>
      </c>
      <c r="CN10" s="11">
        <v>0</v>
      </c>
      <c r="CO10" s="12"/>
      <c r="CP10" s="12">
        <v>0</v>
      </c>
      <c r="CQ10" s="12">
        <v>0</v>
      </c>
      <c r="CR10" s="12">
        <v>0</v>
      </c>
      <c r="CS10" s="12">
        <v>0</v>
      </c>
      <c r="CT10" s="12">
        <v>0</v>
      </c>
      <c r="CU10" s="12">
        <v>0</v>
      </c>
      <c r="CV10" s="12">
        <v>0</v>
      </c>
      <c r="CW10" s="12">
        <v>0</v>
      </c>
      <c r="CX10" s="12">
        <v>0</v>
      </c>
      <c r="CY10" s="12"/>
      <c r="CZ10" s="12"/>
    </row>
    <row r="11" spans="1:104" ht="30" customHeight="1">
      <c r="A11" s="11">
        <v>51</v>
      </c>
      <c r="B11" s="12">
        <v>2</v>
      </c>
      <c r="C11" s="11" t="s">
        <v>27</v>
      </c>
      <c r="D11" s="11">
        <v>26</v>
      </c>
      <c r="E11" s="11">
        <v>3</v>
      </c>
      <c r="F11" s="11">
        <v>9</v>
      </c>
      <c r="G11" s="11">
        <v>1</v>
      </c>
      <c r="H11" s="11">
        <v>0</v>
      </c>
      <c r="I11" s="11">
        <v>0</v>
      </c>
      <c r="J11" s="11">
        <v>1</v>
      </c>
      <c r="K11" s="11">
        <v>0</v>
      </c>
      <c r="L11" s="11">
        <v>0</v>
      </c>
      <c r="M11" s="12" t="s">
        <v>33</v>
      </c>
      <c r="N11" s="12">
        <v>6</v>
      </c>
      <c r="O11" s="12">
        <v>3</v>
      </c>
      <c r="P11" s="12">
        <v>0</v>
      </c>
      <c r="Q11" s="12">
        <v>0</v>
      </c>
      <c r="R11" s="12">
        <v>0</v>
      </c>
      <c r="S11" s="12">
        <v>0</v>
      </c>
      <c r="T11" s="12">
        <v>0</v>
      </c>
      <c r="U11" s="12">
        <v>0</v>
      </c>
      <c r="V11" s="12">
        <v>0</v>
      </c>
      <c r="W11" s="11"/>
      <c r="X11" s="11">
        <v>0</v>
      </c>
      <c r="Y11" s="11">
        <v>0</v>
      </c>
      <c r="Z11" s="11">
        <v>0</v>
      </c>
      <c r="AA11" s="11">
        <v>0</v>
      </c>
      <c r="AB11" s="11">
        <v>0</v>
      </c>
      <c r="AC11" s="11">
        <v>0</v>
      </c>
      <c r="AD11" s="11">
        <v>0</v>
      </c>
      <c r="AE11" s="11">
        <v>0</v>
      </c>
      <c r="AF11" s="11">
        <v>0</v>
      </c>
      <c r="AG11" s="12"/>
      <c r="AH11" s="12">
        <v>0</v>
      </c>
      <c r="AI11" s="12">
        <v>0</v>
      </c>
      <c r="AJ11" s="12">
        <v>0</v>
      </c>
      <c r="AK11" s="12">
        <v>0</v>
      </c>
      <c r="AL11" s="12">
        <v>0</v>
      </c>
      <c r="AM11" s="12">
        <v>0</v>
      </c>
      <c r="AN11" s="12">
        <v>0</v>
      </c>
      <c r="AO11" s="12">
        <v>0</v>
      </c>
      <c r="AP11" s="12">
        <v>0</v>
      </c>
      <c r="AQ11" s="11"/>
      <c r="AR11" s="11">
        <v>0</v>
      </c>
      <c r="AS11" s="11">
        <v>0</v>
      </c>
      <c r="AT11" s="11">
        <v>0</v>
      </c>
      <c r="AU11" s="11">
        <v>0</v>
      </c>
      <c r="AV11" s="11">
        <v>0</v>
      </c>
      <c r="AW11" s="11">
        <v>0</v>
      </c>
      <c r="AX11" s="11">
        <v>0</v>
      </c>
      <c r="AY11" s="11">
        <v>0</v>
      </c>
      <c r="AZ11" s="11">
        <v>0</v>
      </c>
      <c r="BA11" s="12"/>
      <c r="BB11" s="12">
        <v>0</v>
      </c>
      <c r="BC11" s="12">
        <v>0</v>
      </c>
      <c r="BD11" s="12">
        <v>0</v>
      </c>
      <c r="BE11" s="12">
        <v>0</v>
      </c>
      <c r="BF11" s="12">
        <v>0</v>
      </c>
      <c r="BG11" s="12">
        <v>0</v>
      </c>
      <c r="BH11" s="12">
        <v>0</v>
      </c>
      <c r="BI11" s="12">
        <v>0</v>
      </c>
      <c r="BJ11" s="12">
        <v>0</v>
      </c>
      <c r="BK11" s="11"/>
      <c r="BL11" s="11">
        <v>0</v>
      </c>
      <c r="BM11" s="11">
        <v>0</v>
      </c>
      <c r="BN11" s="11">
        <v>0</v>
      </c>
      <c r="BO11" s="11">
        <v>0</v>
      </c>
      <c r="BP11" s="11">
        <v>0</v>
      </c>
      <c r="BQ11" s="11">
        <v>0</v>
      </c>
      <c r="BR11" s="11">
        <v>0</v>
      </c>
      <c r="BS11" s="11">
        <v>0</v>
      </c>
      <c r="BT11" s="11">
        <v>0</v>
      </c>
      <c r="BU11" s="12"/>
      <c r="BV11" s="12">
        <v>0</v>
      </c>
      <c r="BW11" s="12">
        <v>0</v>
      </c>
      <c r="BX11" s="12">
        <v>0</v>
      </c>
      <c r="BY11" s="12">
        <v>0</v>
      </c>
      <c r="BZ11" s="12">
        <v>0</v>
      </c>
      <c r="CA11" s="12">
        <v>0</v>
      </c>
      <c r="CB11" s="12">
        <v>0</v>
      </c>
      <c r="CC11" s="12">
        <v>0</v>
      </c>
      <c r="CD11" s="12">
        <v>0</v>
      </c>
      <c r="CE11" s="11"/>
      <c r="CF11" s="11">
        <v>0</v>
      </c>
      <c r="CG11" s="11">
        <v>0</v>
      </c>
      <c r="CH11" s="11">
        <v>0</v>
      </c>
      <c r="CI11" s="11">
        <v>0</v>
      </c>
      <c r="CJ11" s="11">
        <v>0</v>
      </c>
      <c r="CK11" s="11">
        <v>0</v>
      </c>
      <c r="CL11" s="11">
        <v>0</v>
      </c>
      <c r="CM11" s="11">
        <v>0</v>
      </c>
      <c r="CN11" s="11">
        <v>0</v>
      </c>
      <c r="CO11" s="12"/>
      <c r="CP11" s="12">
        <v>0</v>
      </c>
      <c r="CQ11" s="12">
        <v>0</v>
      </c>
      <c r="CR11" s="12">
        <v>0</v>
      </c>
      <c r="CS11" s="12">
        <v>0</v>
      </c>
      <c r="CT11" s="12">
        <v>0</v>
      </c>
      <c r="CU11" s="12">
        <v>0</v>
      </c>
      <c r="CV11" s="12">
        <v>0</v>
      </c>
      <c r="CW11" s="12">
        <v>0</v>
      </c>
      <c r="CX11" s="12">
        <v>0</v>
      </c>
      <c r="CY11" s="12"/>
      <c r="CZ11" s="12"/>
    </row>
    <row r="12" spans="1:104" ht="30" customHeight="1">
      <c r="A12" s="11">
        <v>9</v>
      </c>
      <c r="B12" s="12">
        <v>2</v>
      </c>
      <c r="C12" s="11" t="s">
        <v>27</v>
      </c>
      <c r="D12" s="11">
        <v>32</v>
      </c>
      <c r="E12" s="11">
        <v>1</v>
      </c>
      <c r="F12" s="11">
        <v>15</v>
      </c>
      <c r="G12" s="11">
        <v>0</v>
      </c>
      <c r="H12" s="11">
        <v>0</v>
      </c>
      <c r="I12" s="11">
        <v>0</v>
      </c>
      <c r="J12" s="11">
        <v>0</v>
      </c>
      <c r="K12" s="11">
        <v>0</v>
      </c>
      <c r="L12" s="11">
        <v>0</v>
      </c>
      <c r="M12" s="12"/>
      <c r="N12" s="12">
        <v>0</v>
      </c>
      <c r="O12" s="12">
        <v>0</v>
      </c>
      <c r="P12" s="12">
        <v>0</v>
      </c>
      <c r="Q12" s="12">
        <v>0</v>
      </c>
      <c r="R12" s="12">
        <v>0</v>
      </c>
      <c r="S12" s="12">
        <v>0</v>
      </c>
      <c r="T12" s="12">
        <v>0</v>
      </c>
      <c r="U12" s="12">
        <v>0</v>
      </c>
      <c r="V12" s="12">
        <v>0</v>
      </c>
      <c r="W12" s="11"/>
      <c r="X12" s="11">
        <v>0</v>
      </c>
      <c r="Y12" s="11">
        <v>0</v>
      </c>
      <c r="Z12" s="11">
        <v>0</v>
      </c>
      <c r="AA12" s="11">
        <v>0</v>
      </c>
      <c r="AB12" s="11">
        <v>0</v>
      </c>
      <c r="AC12" s="11">
        <v>0</v>
      </c>
      <c r="AD12" s="11">
        <v>0</v>
      </c>
      <c r="AE12" s="11">
        <v>0</v>
      </c>
      <c r="AF12" s="11">
        <v>0</v>
      </c>
      <c r="AG12" s="12"/>
      <c r="AH12" s="12">
        <v>0</v>
      </c>
      <c r="AI12" s="12">
        <v>0</v>
      </c>
      <c r="AJ12" s="12">
        <v>0</v>
      </c>
      <c r="AK12" s="12">
        <v>0</v>
      </c>
      <c r="AL12" s="12">
        <v>0</v>
      </c>
      <c r="AM12" s="12">
        <v>0</v>
      </c>
      <c r="AN12" s="12">
        <v>0</v>
      </c>
      <c r="AO12" s="12">
        <v>0</v>
      </c>
      <c r="AP12" s="12">
        <v>0</v>
      </c>
      <c r="AQ12" s="11"/>
      <c r="AR12" s="11">
        <v>0</v>
      </c>
      <c r="AS12" s="11">
        <v>0</v>
      </c>
      <c r="AT12" s="11">
        <v>0</v>
      </c>
      <c r="AU12" s="11">
        <v>0</v>
      </c>
      <c r="AV12" s="11">
        <v>0</v>
      </c>
      <c r="AW12" s="11">
        <v>0</v>
      </c>
      <c r="AX12" s="11">
        <v>0</v>
      </c>
      <c r="AY12" s="11">
        <v>0</v>
      </c>
      <c r="AZ12" s="11">
        <v>0</v>
      </c>
      <c r="BA12" s="12" t="s">
        <v>79</v>
      </c>
      <c r="BB12" s="12">
        <v>4</v>
      </c>
      <c r="BC12" s="12">
        <v>2</v>
      </c>
      <c r="BD12" s="12">
        <v>0</v>
      </c>
      <c r="BE12" s="12">
        <v>0</v>
      </c>
      <c r="BF12" s="12">
        <v>0</v>
      </c>
      <c r="BG12" s="12">
        <v>0</v>
      </c>
      <c r="BH12" s="12">
        <v>0</v>
      </c>
      <c r="BI12" s="12">
        <v>0</v>
      </c>
      <c r="BJ12" s="12">
        <v>0</v>
      </c>
      <c r="BK12" s="11"/>
      <c r="BL12" s="11">
        <v>0</v>
      </c>
      <c r="BM12" s="11">
        <v>0</v>
      </c>
      <c r="BN12" s="11">
        <v>0</v>
      </c>
      <c r="BO12" s="11">
        <v>0</v>
      </c>
      <c r="BP12" s="11">
        <v>0</v>
      </c>
      <c r="BQ12" s="11">
        <v>0</v>
      </c>
      <c r="BR12" s="11">
        <v>0</v>
      </c>
      <c r="BS12" s="11">
        <v>0</v>
      </c>
      <c r="BT12" s="11">
        <v>0</v>
      </c>
      <c r="BU12" s="12"/>
      <c r="BV12" s="12">
        <v>0</v>
      </c>
      <c r="BW12" s="12">
        <v>0</v>
      </c>
      <c r="BX12" s="12">
        <v>0</v>
      </c>
      <c r="BY12" s="12">
        <v>0</v>
      </c>
      <c r="BZ12" s="12">
        <v>0</v>
      </c>
      <c r="CA12" s="12">
        <v>0</v>
      </c>
      <c r="CB12" s="12">
        <v>0</v>
      </c>
      <c r="CC12" s="12">
        <v>0</v>
      </c>
      <c r="CD12" s="12">
        <v>0</v>
      </c>
      <c r="CE12" s="11"/>
      <c r="CF12" s="11">
        <v>0</v>
      </c>
      <c r="CG12" s="11">
        <v>0</v>
      </c>
      <c r="CH12" s="11">
        <v>0</v>
      </c>
      <c r="CI12" s="11">
        <v>0</v>
      </c>
      <c r="CJ12" s="11">
        <v>0</v>
      </c>
      <c r="CK12" s="11">
        <v>0</v>
      </c>
      <c r="CL12" s="11">
        <v>0</v>
      </c>
      <c r="CM12" s="11">
        <v>0</v>
      </c>
      <c r="CN12" s="11">
        <v>0</v>
      </c>
      <c r="CO12" s="12"/>
      <c r="CP12" s="12">
        <v>0</v>
      </c>
      <c r="CQ12" s="12">
        <v>0</v>
      </c>
      <c r="CR12" s="12">
        <v>0</v>
      </c>
      <c r="CS12" s="12">
        <v>0</v>
      </c>
      <c r="CT12" s="12">
        <v>0</v>
      </c>
      <c r="CU12" s="12">
        <v>0</v>
      </c>
      <c r="CV12" s="12">
        <v>0</v>
      </c>
      <c r="CW12" s="12">
        <v>0</v>
      </c>
      <c r="CX12" s="12">
        <v>0</v>
      </c>
      <c r="CY12" s="12"/>
      <c r="CZ12" s="12"/>
    </row>
    <row r="13" spans="1:104" ht="30" customHeight="1">
      <c r="A13" s="11">
        <v>8</v>
      </c>
      <c r="B13" s="12">
        <v>2</v>
      </c>
      <c r="C13" s="11" t="s">
        <v>27</v>
      </c>
      <c r="D13" s="11">
        <v>22</v>
      </c>
      <c r="E13" s="11">
        <v>2</v>
      </c>
      <c r="F13" s="11">
        <v>8</v>
      </c>
      <c r="G13" s="11">
        <v>1</v>
      </c>
      <c r="H13" s="11">
        <v>0</v>
      </c>
      <c r="I13" s="11">
        <v>0</v>
      </c>
      <c r="J13" s="11">
        <v>1</v>
      </c>
      <c r="K13" s="11">
        <v>0</v>
      </c>
      <c r="L13" s="11">
        <v>0</v>
      </c>
      <c r="M13" s="12" t="s">
        <v>33</v>
      </c>
      <c r="N13" s="12">
        <v>4</v>
      </c>
      <c r="O13" s="12">
        <v>1</v>
      </c>
      <c r="P13" s="12">
        <v>1</v>
      </c>
      <c r="Q13" s="12">
        <v>0</v>
      </c>
      <c r="R13" s="12">
        <v>0</v>
      </c>
      <c r="S13" s="12">
        <v>0</v>
      </c>
      <c r="T13" s="12">
        <v>0</v>
      </c>
      <c r="U13" s="12">
        <v>0</v>
      </c>
      <c r="V13" s="12">
        <v>0</v>
      </c>
      <c r="W13" s="11"/>
      <c r="X13" s="11">
        <v>0</v>
      </c>
      <c r="Y13" s="11">
        <v>0</v>
      </c>
      <c r="Z13" s="11">
        <v>0</v>
      </c>
      <c r="AA13" s="11">
        <v>0</v>
      </c>
      <c r="AB13" s="11">
        <v>0</v>
      </c>
      <c r="AC13" s="11">
        <v>0</v>
      </c>
      <c r="AD13" s="11">
        <v>0</v>
      </c>
      <c r="AE13" s="11">
        <v>0</v>
      </c>
      <c r="AF13" s="11">
        <v>0</v>
      </c>
      <c r="AG13" s="12"/>
      <c r="AH13" s="12">
        <v>0</v>
      </c>
      <c r="AI13" s="12">
        <v>0</v>
      </c>
      <c r="AJ13" s="12">
        <v>0</v>
      </c>
      <c r="AK13" s="12">
        <v>0</v>
      </c>
      <c r="AL13" s="12">
        <v>0</v>
      </c>
      <c r="AM13" s="12">
        <v>0</v>
      </c>
      <c r="AN13" s="12">
        <v>0</v>
      </c>
      <c r="AO13" s="12">
        <v>0</v>
      </c>
      <c r="AP13" s="12">
        <v>0</v>
      </c>
      <c r="AQ13" s="11"/>
      <c r="AR13" s="11">
        <v>0</v>
      </c>
      <c r="AS13" s="11">
        <v>0</v>
      </c>
      <c r="AT13" s="11">
        <v>0</v>
      </c>
      <c r="AU13" s="11">
        <v>0</v>
      </c>
      <c r="AV13" s="11">
        <v>0</v>
      </c>
      <c r="AW13" s="11">
        <v>0</v>
      </c>
      <c r="AX13" s="11">
        <v>0</v>
      </c>
      <c r="AY13" s="11">
        <v>0</v>
      </c>
      <c r="AZ13" s="11">
        <v>0</v>
      </c>
      <c r="BA13" s="12" t="s">
        <v>79</v>
      </c>
      <c r="BB13" s="12">
        <v>4</v>
      </c>
      <c r="BC13" s="12">
        <v>2</v>
      </c>
      <c r="BD13" s="12">
        <v>0</v>
      </c>
      <c r="BE13" s="12">
        <v>0</v>
      </c>
      <c r="BF13" s="12">
        <v>0</v>
      </c>
      <c r="BG13" s="12">
        <v>0</v>
      </c>
      <c r="BH13" s="12">
        <v>0</v>
      </c>
      <c r="BI13" s="12">
        <v>0</v>
      </c>
      <c r="BJ13" s="12">
        <v>0</v>
      </c>
      <c r="BK13" s="11"/>
      <c r="BL13" s="11">
        <v>0</v>
      </c>
      <c r="BM13" s="11">
        <v>0</v>
      </c>
      <c r="BN13" s="11">
        <v>0</v>
      </c>
      <c r="BO13" s="11">
        <v>0</v>
      </c>
      <c r="BP13" s="11">
        <v>0</v>
      </c>
      <c r="BQ13" s="11">
        <v>0</v>
      </c>
      <c r="BR13" s="11">
        <v>0</v>
      </c>
      <c r="BS13" s="11">
        <v>0</v>
      </c>
      <c r="BT13" s="11">
        <v>0</v>
      </c>
      <c r="BU13" s="12"/>
      <c r="BV13" s="12">
        <v>0</v>
      </c>
      <c r="BW13" s="12">
        <v>0</v>
      </c>
      <c r="BX13" s="12">
        <v>0</v>
      </c>
      <c r="BY13" s="12">
        <v>0</v>
      </c>
      <c r="BZ13" s="12">
        <v>0</v>
      </c>
      <c r="CA13" s="12">
        <v>0</v>
      </c>
      <c r="CB13" s="12">
        <v>0</v>
      </c>
      <c r="CC13" s="12">
        <v>0</v>
      </c>
      <c r="CD13" s="12">
        <v>0</v>
      </c>
      <c r="CE13" s="11"/>
      <c r="CF13" s="11">
        <v>0</v>
      </c>
      <c r="CG13" s="11">
        <v>0</v>
      </c>
      <c r="CH13" s="11">
        <v>0</v>
      </c>
      <c r="CI13" s="11">
        <v>0</v>
      </c>
      <c r="CJ13" s="11">
        <v>0</v>
      </c>
      <c r="CK13" s="11">
        <v>0</v>
      </c>
      <c r="CL13" s="11">
        <v>0</v>
      </c>
      <c r="CM13" s="11">
        <v>0</v>
      </c>
      <c r="CN13" s="11">
        <v>0</v>
      </c>
      <c r="CO13" s="12"/>
      <c r="CP13" s="12">
        <v>0</v>
      </c>
      <c r="CQ13" s="12">
        <v>0</v>
      </c>
      <c r="CR13" s="12">
        <v>0</v>
      </c>
      <c r="CS13" s="12">
        <v>0</v>
      </c>
      <c r="CT13" s="12">
        <v>0</v>
      </c>
      <c r="CU13" s="12">
        <v>0</v>
      </c>
      <c r="CV13" s="12">
        <v>0</v>
      </c>
      <c r="CW13" s="12">
        <v>0</v>
      </c>
      <c r="CX13" s="12">
        <v>0</v>
      </c>
      <c r="CY13" s="12"/>
      <c r="CZ13" s="12"/>
    </row>
    <row r="14" spans="1:104" ht="30" customHeight="1">
      <c r="A14" s="11">
        <v>7</v>
      </c>
      <c r="B14" s="12">
        <v>2</v>
      </c>
      <c r="C14" s="11" t="s">
        <v>27</v>
      </c>
      <c r="D14" s="11">
        <v>22</v>
      </c>
      <c r="E14" s="11">
        <v>0</v>
      </c>
      <c r="F14" s="11">
        <v>9</v>
      </c>
      <c r="G14" s="11">
        <v>2</v>
      </c>
      <c r="H14" s="11">
        <v>0</v>
      </c>
      <c r="I14" s="11">
        <v>0</v>
      </c>
      <c r="J14" s="11">
        <v>0</v>
      </c>
      <c r="K14" s="11">
        <v>0</v>
      </c>
      <c r="L14" s="11">
        <v>0</v>
      </c>
      <c r="M14" s="12" t="s">
        <v>33</v>
      </c>
      <c r="N14" s="12">
        <v>2</v>
      </c>
      <c r="O14" s="12">
        <v>1</v>
      </c>
      <c r="P14" s="12">
        <v>0</v>
      </c>
      <c r="Q14" s="12">
        <v>0</v>
      </c>
      <c r="R14" s="12">
        <v>0</v>
      </c>
      <c r="S14" s="12">
        <v>0</v>
      </c>
      <c r="T14" s="12">
        <v>0</v>
      </c>
      <c r="U14" s="12">
        <v>0</v>
      </c>
      <c r="V14" s="12">
        <v>0</v>
      </c>
      <c r="W14" s="11"/>
      <c r="X14" s="11">
        <v>0</v>
      </c>
      <c r="Y14" s="11">
        <v>0</v>
      </c>
      <c r="Z14" s="11">
        <v>0</v>
      </c>
      <c r="AA14" s="11">
        <v>0</v>
      </c>
      <c r="AB14" s="11">
        <v>0</v>
      </c>
      <c r="AC14" s="11">
        <v>0</v>
      </c>
      <c r="AD14" s="11">
        <v>0</v>
      </c>
      <c r="AE14" s="11">
        <v>0</v>
      </c>
      <c r="AF14" s="11">
        <v>0</v>
      </c>
      <c r="AG14" s="12"/>
      <c r="AH14" s="12">
        <v>0</v>
      </c>
      <c r="AI14" s="12">
        <v>0</v>
      </c>
      <c r="AJ14" s="12">
        <v>0</v>
      </c>
      <c r="AK14" s="12">
        <v>0</v>
      </c>
      <c r="AL14" s="12">
        <v>0</v>
      </c>
      <c r="AM14" s="12">
        <v>0</v>
      </c>
      <c r="AN14" s="12">
        <v>0</v>
      </c>
      <c r="AO14" s="12">
        <v>0</v>
      </c>
      <c r="AP14" s="12">
        <v>0</v>
      </c>
      <c r="AQ14" s="11"/>
      <c r="AR14" s="11">
        <v>0</v>
      </c>
      <c r="AS14" s="11">
        <v>0</v>
      </c>
      <c r="AT14" s="11">
        <v>0</v>
      </c>
      <c r="AU14" s="11">
        <v>0</v>
      </c>
      <c r="AV14" s="11">
        <v>0</v>
      </c>
      <c r="AW14" s="11">
        <v>0</v>
      </c>
      <c r="AX14" s="11">
        <v>0</v>
      </c>
      <c r="AY14" s="11">
        <v>0</v>
      </c>
      <c r="AZ14" s="11">
        <v>0</v>
      </c>
      <c r="BA14" s="12"/>
      <c r="BB14" s="12">
        <v>0</v>
      </c>
      <c r="BC14" s="12">
        <v>0</v>
      </c>
      <c r="BD14" s="12">
        <v>0</v>
      </c>
      <c r="BE14" s="12">
        <v>0</v>
      </c>
      <c r="BF14" s="12">
        <v>0</v>
      </c>
      <c r="BG14" s="12">
        <v>0</v>
      </c>
      <c r="BH14" s="12">
        <v>0</v>
      </c>
      <c r="BI14" s="12">
        <v>0</v>
      </c>
      <c r="BJ14" s="12">
        <v>0</v>
      </c>
      <c r="BK14" s="11"/>
      <c r="BL14" s="11">
        <v>0</v>
      </c>
      <c r="BM14" s="11">
        <v>0</v>
      </c>
      <c r="BN14" s="11">
        <v>0</v>
      </c>
      <c r="BO14" s="11">
        <v>0</v>
      </c>
      <c r="BP14" s="11">
        <v>0</v>
      </c>
      <c r="BQ14" s="11">
        <v>0</v>
      </c>
      <c r="BR14" s="11">
        <v>0</v>
      </c>
      <c r="BS14" s="11">
        <v>0</v>
      </c>
      <c r="BT14" s="11">
        <v>0</v>
      </c>
      <c r="BU14" s="12"/>
      <c r="BV14" s="12">
        <v>0</v>
      </c>
      <c r="BW14" s="12">
        <v>0</v>
      </c>
      <c r="BX14" s="12">
        <v>0</v>
      </c>
      <c r="BY14" s="12">
        <v>0</v>
      </c>
      <c r="BZ14" s="12">
        <v>0</v>
      </c>
      <c r="CA14" s="12">
        <v>0</v>
      </c>
      <c r="CB14" s="12">
        <v>0</v>
      </c>
      <c r="CC14" s="12">
        <v>0</v>
      </c>
      <c r="CD14" s="12">
        <v>0</v>
      </c>
      <c r="CE14" s="11"/>
      <c r="CF14" s="11">
        <v>0</v>
      </c>
      <c r="CG14" s="11">
        <v>0</v>
      </c>
      <c r="CH14" s="11">
        <v>0</v>
      </c>
      <c r="CI14" s="11">
        <v>0</v>
      </c>
      <c r="CJ14" s="11">
        <v>0</v>
      </c>
      <c r="CK14" s="11">
        <v>0</v>
      </c>
      <c r="CL14" s="11">
        <v>0</v>
      </c>
      <c r="CM14" s="11">
        <v>0</v>
      </c>
      <c r="CN14" s="11">
        <v>0</v>
      </c>
      <c r="CO14" s="12"/>
      <c r="CP14" s="12">
        <v>0</v>
      </c>
      <c r="CQ14" s="12">
        <v>0</v>
      </c>
      <c r="CR14" s="12">
        <v>0</v>
      </c>
      <c r="CS14" s="12">
        <v>0</v>
      </c>
      <c r="CT14" s="12">
        <v>0</v>
      </c>
      <c r="CU14" s="12">
        <v>0</v>
      </c>
      <c r="CV14" s="12">
        <v>0</v>
      </c>
      <c r="CW14" s="12">
        <v>0</v>
      </c>
      <c r="CX14" s="12">
        <v>0</v>
      </c>
      <c r="CY14" s="12"/>
      <c r="CZ14" s="12"/>
    </row>
    <row r="15" spans="1:104" ht="30" customHeight="1">
      <c r="A15" s="11">
        <v>6</v>
      </c>
      <c r="B15" s="12">
        <v>2</v>
      </c>
      <c r="C15" s="11" t="s">
        <v>27</v>
      </c>
      <c r="D15" s="11">
        <v>24</v>
      </c>
      <c r="E15" s="11">
        <v>1</v>
      </c>
      <c r="F15" s="11">
        <v>10</v>
      </c>
      <c r="G15" s="11">
        <v>1</v>
      </c>
      <c r="H15" s="11">
        <v>0</v>
      </c>
      <c r="I15" s="11">
        <v>0</v>
      </c>
      <c r="J15" s="11">
        <v>0</v>
      </c>
      <c r="K15" s="11">
        <v>0</v>
      </c>
      <c r="L15" s="11">
        <v>0</v>
      </c>
      <c r="M15" s="12" t="s">
        <v>33</v>
      </c>
      <c r="N15" s="12">
        <v>6</v>
      </c>
      <c r="O15" s="12">
        <v>2</v>
      </c>
      <c r="P15" s="12">
        <v>0</v>
      </c>
      <c r="Q15" s="12">
        <v>1</v>
      </c>
      <c r="R15" s="12">
        <v>0</v>
      </c>
      <c r="S15" s="12">
        <v>0</v>
      </c>
      <c r="T15" s="12">
        <v>0</v>
      </c>
      <c r="U15" s="12">
        <v>0</v>
      </c>
      <c r="V15" s="12">
        <v>0</v>
      </c>
      <c r="W15" s="11"/>
      <c r="X15" s="11">
        <v>0</v>
      </c>
      <c r="Y15" s="11">
        <v>0</v>
      </c>
      <c r="Z15" s="11">
        <v>0</v>
      </c>
      <c r="AA15" s="11">
        <v>0</v>
      </c>
      <c r="AB15" s="11">
        <v>0</v>
      </c>
      <c r="AC15" s="11">
        <v>0</v>
      </c>
      <c r="AD15" s="11">
        <v>0</v>
      </c>
      <c r="AE15" s="11">
        <v>0</v>
      </c>
      <c r="AF15" s="11">
        <v>0</v>
      </c>
      <c r="AG15" s="12"/>
      <c r="AH15" s="12">
        <v>0</v>
      </c>
      <c r="AI15" s="12">
        <v>0</v>
      </c>
      <c r="AJ15" s="12">
        <v>0</v>
      </c>
      <c r="AK15" s="12">
        <v>0</v>
      </c>
      <c r="AL15" s="12">
        <v>0</v>
      </c>
      <c r="AM15" s="12">
        <v>0</v>
      </c>
      <c r="AN15" s="12">
        <v>0</v>
      </c>
      <c r="AO15" s="12">
        <v>0</v>
      </c>
      <c r="AP15" s="12">
        <v>0</v>
      </c>
      <c r="AQ15" s="11"/>
      <c r="AR15" s="11">
        <v>0</v>
      </c>
      <c r="AS15" s="11">
        <v>0</v>
      </c>
      <c r="AT15" s="11">
        <v>0</v>
      </c>
      <c r="AU15" s="11">
        <v>0</v>
      </c>
      <c r="AV15" s="11">
        <v>0</v>
      </c>
      <c r="AW15" s="11">
        <v>0</v>
      </c>
      <c r="AX15" s="11">
        <v>0</v>
      </c>
      <c r="AY15" s="11">
        <v>0</v>
      </c>
      <c r="AZ15" s="11">
        <v>0</v>
      </c>
      <c r="BA15" s="12"/>
      <c r="BB15" s="12">
        <v>0</v>
      </c>
      <c r="BC15" s="12">
        <v>0</v>
      </c>
      <c r="BD15" s="12">
        <v>0</v>
      </c>
      <c r="BE15" s="12">
        <v>0</v>
      </c>
      <c r="BF15" s="12">
        <v>0</v>
      </c>
      <c r="BG15" s="12">
        <v>0</v>
      </c>
      <c r="BH15" s="12">
        <v>0</v>
      </c>
      <c r="BI15" s="12">
        <v>0</v>
      </c>
      <c r="BJ15" s="12">
        <v>0</v>
      </c>
      <c r="BK15" s="11"/>
      <c r="BL15" s="11">
        <v>0</v>
      </c>
      <c r="BM15" s="11">
        <v>0</v>
      </c>
      <c r="BN15" s="11">
        <v>0</v>
      </c>
      <c r="BO15" s="11">
        <v>0</v>
      </c>
      <c r="BP15" s="11">
        <v>0</v>
      </c>
      <c r="BQ15" s="11">
        <v>0</v>
      </c>
      <c r="BR15" s="11">
        <v>0</v>
      </c>
      <c r="BS15" s="11">
        <v>0</v>
      </c>
      <c r="BT15" s="11">
        <v>0</v>
      </c>
      <c r="BU15" s="12"/>
      <c r="BV15" s="12">
        <v>0</v>
      </c>
      <c r="BW15" s="12">
        <v>0</v>
      </c>
      <c r="BX15" s="12">
        <v>0</v>
      </c>
      <c r="BY15" s="12">
        <v>0</v>
      </c>
      <c r="BZ15" s="12">
        <v>0</v>
      </c>
      <c r="CA15" s="12">
        <v>0</v>
      </c>
      <c r="CB15" s="12">
        <v>0</v>
      </c>
      <c r="CC15" s="12">
        <v>0</v>
      </c>
      <c r="CD15" s="12">
        <v>0</v>
      </c>
      <c r="CE15" s="11"/>
      <c r="CF15" s="11">
        <v>0</v>
      </c>
      <c r="CG15" s="11">
        <v>0</v>
      </c>
      <c r="CH15" s="11">
        <v>0</v>
      </c>
      <c r="CI15" s="11">
        <v>0</v>
      </c>
      <c r="CJ15" s="11">
        <v>0</v>
      </c>
      <c r="CK15" s="11">
        <v>0</v>
      </c>
      <c r="CL15" s="11">
        <v>0</v>
      </c>
      <c r="CM15" s="11">
        <v>0</v>
      </c>
      <c r="CN15" s="11">
        <v>0</v>
      </c>
      <c r="CO15" s="12"/>
      <c r="CP15" s="12">
        <v>0</v>
      </c>
      <c r="CQ15" s="12">
        <v>0</v>
      </c>
      <c r="CR15" s="12">
        <v>0</v>
      </c>
      <c r="CS15" s="12">
        <v>0</v>
      </c>
      <c r="CT15" s="12">
        <v>0</v>
      </c>
      <c r="CU15" s="12">
        <v>0</v>
      </c>
      <c r="CV15" s="12">
        <v>0</v>
      </c>
      <c r="CW15" s="12">
        <v>0</v>
      </c>
      <c r="CX15" s="12">
        <v>0</v>
      </c>
      <c r="CY15" s="12"/>
      <c r="CZ15" s="12"/>
    </row>
    <row r="16" spans="1:104" ht="30" customHeight="1">
      <c r="A16" s="11">
        <v>5</v>
      </c>
      <c r="B16" s="12">
        <v>2</v>
      </c>
      <c r="C16" s="11" t="s">
        <v>27</v>
      </c>
      <c r="D16" s="11">
        <v>28</v>
      </c>
      <c r="E16" s="11">
        <v>0</v>
      </c>
      <c r="F16" s="11">
        <v>13</v>
      </c>
      <c r="G16" s="11">
        <v>1</v>
      </c>
      <c r="H16" s="11">
        <v>0</v>
      </c>
      <c r="I16" s="11">
        <v>0</v>
      </c>
      <c r="J16" s="11">
        <v>0</v>
      </c>
      <c r="K16" s="11">
        <v>0</v>
      </c>
      <c r="L16" s="11">
        <v>0</v>
      </c>
      <c r="M16" s="12"/>
      <c r="N16" s="12">
        <v>0</v>
      </c>
      <c r="O16" s="12">
        <v>0</v>
      </c>
      <c r="P16" s="12">
        <v>0</v>
      </c>
      <c r="Q16" s="12">
        <v>0</v>
      </c>
      <c r="R16" s="12">
        <v>0</v>
      </c>
      <c r="S16" s="12">
        <v>0</v>
      </c>
      <c r="T16" s="12">
        <v>0</v>
      </c>
      <c r="U16" s="12">
        <v>0</v>
      </c>
      <c r="V16" s="12">
        <v>0</v>
      </c>
      <c r="W16" s="11"/>
      <c r="X16" s="11">
        <v>0</v>
      </c>
      <c r="Y16" s="11">
        <v>0</v>
      </c>
      <c r="Z16" s="11">
        <v>0</v>
      </c>
      <c r="AA16" s="11">
        <v>0</v>
      </c>
      <c r="AB16" s="11">
        <v>0</v>
      </c>
      <c r="AC16" s="11">
        <v>0</v>
      </c>
      <c r="AD16" s="11">
        <v>0</v>
      </c>
      <c r="AE16" s="11">
        <v>0</v>
      </c>
      <c r="AF16" s="11">
        <v>0</v>
      </c>
      <c r="AG16" s="12"/>
      <c r="AH16" s="12">
        <v>0</v>
      </c>
      <c r="AI16" s="12">
        <v>0</v>
      </c>
      <c r="AJ16" s="12">
        <v>0</v>
      </c>
      <c r="AK16" s="12">
        <v>0</v>
      </c>
      <c r="AL16" s="12">
        <v>0</v>
      </c>
      <c r="AM16" s="12">
        <v>0</v>
      </c>
      <c r="AN16" s="12">
        <v>0</v>
      </c>
      <c r="AO16" s="12">
        <v>0</v>
      </c>
      <c r="AP16" s="12">
        <v>0</v>
      </c>
      <c r="AQ16" s="11"/>
      <c r="AR16" s="11">
        <v>0</v>
      </c>
      <c r="AS16" s="11">
        <v>0</v>
      </c>
      <c r="AT16" s="11">
        <v>0</v>
      </c>
      <c r="AU16" s="11">
        <v>0</v>
      </c>
      <c r="AV16" s="11">
        <v>0</v>
      </c>
      <c r="AW16" s="11">
        <v>0</v>
      </c>
      <c r="AX16" s="11">
        <v>0</v>
      </c>
      <c r="AY16" s="11">
        <v>0</v>
      </c>
      <c r="AZ16" s="11">
        <v>0</v>
      </c>
      <c r="BA16" s="12"/>
      <c r="BB16" s="12">
        <v>0</v>
      </c>
      <c r="BC16" s="12">
        <v>0</v>
      </c>
      <c r="BD16" s="12">
        <v>0</v>
      </c>
      <c r="BE16" s="12">
        <v>0</v>
      </c>
      <c r="BF16" s="12">
        <v>0</v>
      </c>
      <c r="BG16" s="12">
        <v>0</v>
      </c>
      <c r="BH16" s="12">
        <v>0</v>
      </c>
      <c r="BI16" s="12">
        <v>0</v>
      </c>
      <c r="BJ16" s="12">
        <v>0</v>
      </c>
      <c r="BK16" s="11"/>
      <c r="BL16" s="11">
        <v>0</v>
      </c>
      <c r="BM16" s="11">
        <v>0</v>
      </c>
      <c r="BN16" s="11">
        <v>0</v>
      </c>
      <c r="BO16" s="11">
        <v>0</v>
      </c>
      <c r="BP16" s="11">
        <v>0</v>
      </c>
      <c r="BQ16" s="11">
        <v>0</v>
      </c>
      <c r="BR16" s="11">
        <v>0</v>
      </c>
      <c r="BS16" s="11">
        <v>0</v>
      </c>
      <c r="BT16" s="11">
        <v>0</v>
      </c>
      <c r="BU16" s="12"/>
      <c r="BV16" s="12">
        <v>0</v>
      </c>
      <c r="BW16" s="12">
        <v>0</v>
      </c>
      <c r="BX16" s="12">
        <v>0</v>
      </c>
      <c r="BY16" s="12">
        <v>0</v>
      </c>
      <c r="BZ16" s="12">
        <v>0</v>
      </c>
      <c r="CA16" s="12">
        <v>0</v>
      </c>
      <c r="CB16" s="12">
        <v>0</v>
      </c>
      <c r="CC16" s="12">
        <v>0</v>
      </c>
      <c r="CD16" s="12">
        <v>0</v>
      </c>
      <c r="CE16" s="11"/>
      <c r="CF16" s="11">
        <v>0</v>
      </c>
      <c r="CG16" s="11">
        <v>0</v>
      </c>
      <c r="CH16" s="11">
        <v>0</v>
      </c>
      <c r="CI16" s="11">
        <v>0</v>
      </c>
      <c r="CJ16" s="11">
        <v>0</v>
      </c>
      <c r="CK16" s="11">
        <v>0</v>
      </c>
      <c r="CL16" s="11">
        <v>0</v>
      </c>
      <c r="CM16" s="11">
        <v>0</v>
      </c>
      <c r="CN16" s="11">
        <v>0</v>
      </c>
      <c r="CO16" s="12"/>
      <c r="CP16" s="12">
        <v>0</v>
      </c>
      <c r="CQ16" s="12">
        <v>0</v>
      </c>
      <c r="CR16" s="12">
        <v>0</v>
      </c>
      <c r="CS16" s="12">
        <v>0</v>
      </c>
      <c r="CT16" s="12">
        <v>0</v>
      </c>
      <c r="CU16" s="12">
        <v>0</v>
      </c>
      <c r="CV16" s="12">
        <v>0</v>
      </c>
      <c r="CW16" s="12">
        <v>0</v>
      </c>
      <c r="CX16" s="12">
        <v>0</v>
      </c>
      <c r="CY16" s="12"/>
      <c r="CZ16" s="12"/>
    </row>
    <row r="17" spans="1:104" ht="30" customHeight="1">
      <c r="A17" s="11">
        <v>4</v>
      </c>
      <c r="B17" s="12">
        <v>2</v>
      </c>
      <c r="C17" s="11" t="s">
        <v>27</v>
      </c>
      <c r="D17" s="11">
        <v>22</v>
      </c>
      <c r="E17" s="11">
        <v>0</v>
      </c>
      <c r="F17" s="11">
        <v>11</v>
      </c>
      <c r="G17" s="11">
        <v>0</v>
      </c>
      <c r="H17" s="11">
        <v>0</v>
      </c>
      <c r="I17" s="11">
        <v>0</v>
      </c>
      <c r="J17" s="11">
        <v>0</v>
      </c>
      <c r="K17" s="11">
        <v>0</v>
      </c>
      <c r="L17" s="11">
        <v>0</v>
      </c>
      <c r="M17" s="12"/>
      <c r="N17" s="12">
        <v>0</v>
      </c>
      <c r="O17" s="12">
        <v>0</v>
      </c>
      <c r="P17" s="12">
        <v>0</v>
      </c>
      <c r="Q17" s="12">
        <v>0</v>
      </c>
      <c r="R17" s="12">
        <v>0</v>
      </c>
      <c r="S17" s="12">
        <v>0</v>
      </c>
      <c r="T17" s="12">
        <v>0</v>
      </c>
      <c r="U17" s="12">
        <v>0</v>
      </c>
      <c r="V17" s="12">
        <v>0</v>
      </c>
      <c r="W17" s="11"/>
      <c r="X17" s="11">
        <v>0</v>
      </c>
      <c r="Y17" s="11">
        <v>0</v>
      </c>
      <c r="Z17" s="11">
        <v>0</v>
      </c>
      <c r="AA17" s="11">
        <v>0</v>
      </c>
      <c r="AB17" s="11">
        <v>0</v>
      </c>
      <c r="AC17" s="11">
        <v>0</v>
      </c>
      <c r="AD17" s="11">
        <v>0</v>
      </c>
      <c r="AE17" s="11">
        <v>0</v>
      </c>
      <c r="AF17" s="11">
        <v>0</v>
      </c>
      <c r="AG17" s="12"/>
      <c r="AH17" s="12">
        <v>0</v>
      </c>
      <c r="AI17" s="12">
        <v>0</v>
      </c>
      <c r="AJ17" s="12">
        <v>0</v>
      </c>
      <c r="AK17" s="12">
        <v>0</v>
      </c>
      <c r="AL17" s="12">
        <v>0</v>
      </c>
      <c r="AM17" s="12">
        <v>0</v>
      </c>
      <c r="AN17" s="12">
        <v>0</v>
      </c>
      <c r="AO17" s="12">
        <v>0</v>
      </c>
      <c r="AP17" s="12">
        <v>0</v>
      </c>
      <c r="AQ17" s="11"/>
      <c r="AR17" s="11">
        <v>0</v>
      </c>
      <c r="AS17" s="11">
        <v>0</v>
      </c>
      <c r="AT17" s="11">
        <v>0</v>
      </c>
      <c r="AU17" s="11">
        <v>0</v>
      </c>
      <c r="AV17" s="11">
        <v>0</v>
      </c>
      <c r="AW17" s="11">
        <v>0</v>
      </c>
      <c r="AX17" s="11">
        <v>0</v>
      </c>
      <c r="AY17" s="11">
        <v>0</v>
      </c>
      <c r="AZ17" s="11">
        <v>0</v>
      </c>
      <c r="BA17" s="12"/>
      <c r="BB17" s="12">
        <v>0</v>
      </c>
      <c r="BC17" s="12">
        <v>0</v>
      </c>
      <c r="BD17" s="12">
        <v>0</v>
      </c>
      <c r="BE17" s="12">
        <v>0</v>
      </c>
      <c r="BF17" s="12">
        <v>0</v>
      </c>
      <c r="BG17" s="12">
        <v>0</v>
      </c>
      <c r="BH17" s="12">
        <v>0</v>
      </c>
      <c r="BI17" s="12">
        <v>0</v>
      </c>
      <c r="BJ17" s="12">
        <v>0</v>
      </c>
      <c r="BK17" s="11"/>
      <c r="BL17" s="11">
        <v>0</v>
      </c>
      <c r="BM17" s="11">
        <v>0</v>
      </c>
      <c r="BN17" s="11">
        <v>0</v>
      </c>
      <c r="BO17" s="11">
        <v>0</v>
      </c>
      <c r="BP17" s="11">
        <v>0</v>
      </c>
      <c r="BQ17" s="11">
        <v>0</v>
      </c>
      <c r="BR17" s="11">
        <v>0</v>
      </c>
      <c r="BS17" s="11">
        <v>0</v>
      </c>
      <c r="BT17" s="11">
        <v>0</v>
      </c>
      <c r="BU17" s="12"/>
      <c r="BV17" s="12">
        <v>0</v>
      </c>
      <c r="BW17" s="12">
        <v>0</v>
      </c>
      <c r="BX17" s="12">
        <v>0</v>
      </c>
      <c r="BY17" s="12">
        <v>0</v>
      </c>
      <c r="BZ17" s="12">
        <v>0</v>
      </c>
      <c r="CA17" s="12">
        <v>0</v>
      </c>
      <c r="CB17" s="12">
        <v>0</v>
      </c>
      <c r="CC17" s="12">
        <v>0</v>
      </c>
      <c r="CD17" s="12">
        <v>0</v>
      </c>
      <c r="CE17" s="11"/>
      <c r="CF17" s="11">
        <v>0</v>
      </c>
      <c r="CG17" s="11">
        <v>0</v>
      </c>
      <c r="CH17" s="11">
        <v>0</v>
      </c>
      <c r="CI17" s="11">
        <v>0</v>
      </c>
      <c r="CJ17" s="11">
        <v>0</v>
      </c>
      <c r="CK17" s="11">
        <v>0</v>
      </c>
      <c r="CL17" s="11">
        <v>0</v>
      </c>
      <c r="CM17" s="11">
        <v>0</v>
      </c>
      <c r="CN17" s="11">
        <v>0</v>
      </c>
      <c r="CO17" s="12"/>
      <c r="CP17" s="12">
        <v>0</v>
      </c>
      <c r="CQ17" s="12">
        <v>0</v>
      </c>
      <c r="CR17" s="12">
        <v>0</v>
      </c>
      <c r="CS17" s="12">
        <v>0</v>
      </c>
      <c r="CT17" s="12">
        <v>0</v>
      </c>
      <c r="CU17" s="12">
        <v>0</v>
      </c>
      <c r="CV17" s="12">
        <v>0</v>
      </c>
      <c r="CW17" s="12">
        <v>0</v>
      </c>
      <c r="CX17" s="12">
        <v>0</v>
      </c>
      <c r="CY17" s="12"/>
      <c r="CZ17" s="12"/>
    </row>
    <row r="18" spans="1:104" ht="30" customHeight="1">
      <c r="A18" s="11">
        <v>3</v>
      </c>
      <c r="B18" s="12">
        <v>2</v>
      </c>
      <c r="C18" s="11" t="s">
        <v>27</v>
      </c>
      <c r="D18" s="11">
        <v>12</v>
      </c>
      <c r="E18" s="11">
        <v>0</v>
      </c>
      <c r="F18" s="11">
        <v>5</v>
      </c>
      <c r="G18" s="11">
        <v>1</v>
      </c>
      <c r="H18" s="11">
        <v>0</v>
      </c>
      <c r="I18" s="11">
        <v>0</v>
      </c>
      <c r="J18" s="11">
        <v>2</v>
      </c>
      <c r="K18" s="11">
        <v>0</v>
      </c>
      <c r="L18" s="11">
        <v>0</v>
      </c>
      <c r="M18" s="12" t="s">
        <v>33</v>
      </c>
      <c r="N18" s="12">
        <v>6</v>
      </c>
      <c r="O18" s="12">
        <v>1</v>
      </c>
      <c r="P18" s="12">
        <v>1</v>
      </c>
      <c r="Q18" s="12">
        <v>0</v>
      </c>
      <c r="R18" s="12">
        <v>1</v>
      </c>
      <c r="S18" s="12">
        <v>0</v>
      </c>
      <c r="T18" s="12">
        <v>0</v>
      </c>
      <c r="U18" s="12">
        <v>0</v>
      </c>
      <c r="V18" s="12">
        <v>0</v>
      </c>
      <c r="W18" s="11"/>
      <c r="X18" s="11">
        <v>0</v>
      </c>
      <c r="Y18" s="11">
        <v>0</v>
      </c>
      <c r="Z18" s="11">
        <v>0</v>
      </c>
      <c r="AA18" s="11">
        <v>0</v>
      </c>
      <c r="AB18" s="11">
        <v>0</v>
      </c>
      <c r="AC18" s="11">
        <v>0</v>
      </c>
      <c r="AD18" s="11">
        <v>0</v>
      </c>
      <c r="AE18" s="11">
        <v>0</v>
      </c>
      <c r="AF18" s="11">
        <v>0</v>
      </c>
      <c r="AG18" s="12"/>
      <c r="AH18" s="12">
        <v>0</v>
      </c>
      <c r="AI18" s="12">
        <v>0</v>
      </c>
      <c r="AJ18" s="12">
        <v>0</v>
      </c>
      <c r="AK18" s="12">
        <v>0</v>
      </c>
      <c r="AL18" s="12">
        <v>0</v>
      </c>
      <c r="AM18" s="12">
        <v>0</v>
      </c>
      <c r="AN18" s="12">
        <v>0</v>
      </c>
      <c r="AO18" s="12">
        <v>0</v>
      </c>
      <c r="AP18" s="12">
        <v>0</v>
      </c>
      <c r="AQ18" s="11" t="s">
        <v>40</v>
      </c>
      <c r="AR18" s="11">
        <v>6</v>
      </c>
      <c r="AS18" s="11">
        <v>0</v>
      </c>
      <c r="AT18" s="11">
        <v>3</v>
      </c>
      <c r="AU18" s="11">
        <v>0</v>
      </c>
      <c r="AV18" s="11">
        <v>0</v>
      </c>
      <c r="AW18" s="11">
        <v>0</v>
      </c>
      <c r="AX18" s="11">
        <v>0</v>
      </c>
      <c r="AY18" s="11">
        <v>0</v>
      </c>
      <c r="AZ18" s="11">
        <v>0</v>
      </c>
      <c r="BA18" s="12"/>
      <c r="BB18" s="12">
        <v>0</v>
      </c>
      <c r="BC18" s="12">
        <v>0</v>
      </c>
      <c r="BD18" s="12">
        <v>0</v>
      </c>
      <c r="BE18" s="12">
        <v>0</v>
      </c>
      <c r="BF18" s="12">
        <v>0</v>
      </c>
      <c r="BG18" s="12">
        <v>0</v>
      </c>
      <c r="BH18" s="12">
        <v>0</v>
      </c>
      <c r="BI18" s="12">
        <v>0</v>
      </c>
      <c r="BJ18" s="12">
        <v>0</v>
      </c>
      <c r="BK18" s="11"/>
      <c r="BL18" s="11">
        <v>0</v>
      </c>
      <c r="BM18" s="11">
        <v>0</v>
      </c>
      <c r="BN18" s="11">
        <v>0</v>
      </c>
      <c r="BO18" s="11">
        <v>0</v>
      </c>
      <c r="BP18" s="11">
        <v>0</v>
      </c>
      <c r="BQ18" s="11">
        <v>0</v>
      </c>
      <c r="BR18" s="11">
        <v>0</v>
      </c>
      <c r="BS18" s="11">
        <v>0</v>
      </c>
      <c r="BT18" s="11">
        <v>0</v>
      </c>
      <c r="BU18" s="12"/>
      <c r="BV18" s="12">
        <v>0</v>
      </c>
      <c r="BW18" s="12">
        <v>0</v>
      </c>
      <c r="BX18" s="12">
        <v>0</v>
      </c>
      <c r="BY18" s="12">
        <v>0</v>
      </c>
      <c r="BZ18" s="12">
        <v>0</v>
      </c>
      <c r="CA18" s="12">
        <v>0</v>
      </c>
      <c r="CB18" s="12">
        <v>0</v>
      </c>
      <c r="CC18" s="12">
        <v>0</v>
      </c>
      <c r="CD18" s="12">
        <v>0</v>
      </c>
      <c r="CE18" s="11"/>
      <c r="CF18" s="11">
        <v>0</v>
      </c>
      <c r="CG18" s="11">
        <v>0</v>
      </c>
      <c r="CH18" s="11">
        <v>0</v>
      </c>
      <c r="CI18" s="11">
        <v>0</v>
      </c>
      <c r="CJ18" s="11">
        <v>0</v>
      </c>
      <c r="CK18" s="11">
        <v>0</v>
      </c>
      <c r="CL18" s="11">
        <v>0</v>
      </c>
      <c r="CM18" s="11">
        <v>0</v>
      </c>
      <c r="CN18" s="11">
        <v>0</v>
      </c>
      <c r="CO18" s="12"/>
      <c r="CP18" s="12">
        <v>0</v>
      </c>
      <c r="CQ18" s="12">
        <v>0</v>
      </c>
      <c r="CR18" s="12">
        <v>0</v>
      </c>
      <c r="CS18" s="12">
        <v>0</v>
      </c>
      <c r="CT18" s="12">
        <v>0</v>
      </c>
      <c r="CU18" s="12">
        <v>0</v>
      </c>
      <c r="CV18" s="12">
        <v>0</v>
      </c>
      <c r="CW18" s="12">
        <v>0</v>
      </c>
      <c r="CX18" s="12">
        <v>0</v>
      </c>
      <c r="CY18" s="12"/>
      <c r="CZ18" s="12"/>
    </row>
    <row r="19" spans="1:104" ht="30" customHeight="1">
      <c r="A19" s="11">
        <v>2</v>
      </c>
      <c r="B19" s="12">
        <v>2</v>
      </c>
      <c r="C19" s="11" t="s">
        <v>27</v>
      </c>
      <c r="D19" s="11">
        <v>12</v>
      </c>
      <c r="E19" s="11">
        <v>0</v>
      </c>
      <c r="F19" s="11">
        <v>5</v>
      </c>
      <c r="G19" s="11">
        <v>1</v>
      </c>
      <c r="H19" s="11">
        <v>0</v>
      </c>
      <c r="I19" s="11">
        <v>2</v>
      </c>
      <c r="J19" s="11">
        <v>1</v>
      </c>
      <c r="K19" s="11">
        <v>0</v>
      </c>
      <c r="L19" s="11">
        <v>0</v>
      </c>
      <c r="M19" s="12" t="s">
        <v>33</v>
      </c>
      <c r="N19" s="12">
        <v>12</v>
      </c>
      <c r="O19" s="12">
        <v>3</v>
      </c>
      <c r="P19" s="12">
        <v>0</v>
      </c>
      <c r="Q19" s="12">
        <v>1</v>
      </c>
      <c r="R19" s="12">
        <v>2</v>
      </c>
      <c r="S19" s="12">
        <v>0</v>
      </c>
      <c r="T19" s="12">
        <v>0</v>
      </c>
      <c r="U19" s="12">
        <v>0</v>
      </c>
      <c r="V19" s="12">
        <v>0</v>
      </c>
      <c r="W19" s="11"/>
      <c r="X19" s="11">
        <v>0</v>
      </c>
      <c r="Y19" s="11">
        <v>0</v>
      </c>
      <c r="Z19" s="11">
        <v>0</v>
      </c>
      <c r="AA19" s="11">
        <v>0</v>
      </c>
      <c r="AB19" s="11">
        <v>0</v>
      </c>
      <c r="AC19" s="11">
        <v>0</v>
      </c>
      <c r="AD19" s="11">
        <v>0</v>
      </c>
      <c r="AE19" s="11">
        <v>0</v>
      </c>
      <c r="AF19" s="11">
        <v>0</v>
      </c>
      <c r="AG19" s="12"/>
      <c r="AH19" s="12">
        <v>0</v>
      </c>
      <c r="AI19" s="12">
        <v>0</v>
      </c>
      <c r="AJ19" s="12">
        <v>0</v>
      </c>
      <c r="AK19" s="12">
        <v>0</v>
      </c>
      <c r="AL19" s="12">
        <v>0</v>
      </c>
      <c r="AM19" s="12">
        <v>0</v>
      </c>
      <c r="AN19" s="12">
        <v>0</v>
      </c>
      <c r="AO19" s="12">
        <v>0</v>
      </c>
      <c r="AP19" s="12">
        <v>0</v>
      </c>
      <c r="AQ19" s="11"/>
      <c r="AR19" s="11">
        <v>0</v>
      </c>
      <c r="AS19" s="11">
        <v>0</v>
      </c>
      <c r="AT19" s="11">
        <v>0</v>
      </c>
      <c r="AU19" s="11">
        <v>0</v>
      </c>
      <c r="AV19" s="11">
        <v>0</v>
      </c>
      <c r="AW19" s="11">
        <v>0</v>
      </c>
      <c r="AX19" s="11">
        <v>0</v>
      </c>
      <c r="AY19" s="11">
        <v>0</v>
      </c>
      <c r="AZ19" s="11">
        <v>0</v>
      </c>
      <c r="BA19" s="12"/>
      <c r="BB19" s="12">
        <v>0</v>
      </c>
      <c r="BC19" s="12">
        <v>0</v>
      </c>
      <c r="BD19" s="12">
        <v>0</v>
      </c>
      <c r="BE19" s="12">
        <v>0</v>
      </c>
      <c r="BF19" s="12">
        <v>0</v>
      </c>
      <c r="BG19" s="12">
        <v>0</v>
      </c>
      <c r="BH19" s="12">
        <v>0</v>
      </c>
      <c r="BI19" s="12">
        <v>0</v>
      </c>
      <c r="BJ19" s="12">
        <v>0</v>
      </c>
      <c r="BK19" s="11"/>
      <c r="BL19" s="11">
        <v>0</v>
      </c>
      <c r="BM19" s="11">
        <v>0</v>
      </c>
      <c r="BN19" s="11">
        <v>0</v>
      </c>
      <c r="BO19" s="11">
        <v>0</v>
      </c>
      <c r="BP19" s="11">
        <v>0</v>
      </c>
      <c r="BQ19" s="11">
        <v>0</v>
      </c>
      <c r="BR19" s="11">
        <v>0</v>
      </c>
      <c r="BS19" s="11">
        <v>0</v>
      </c>
      <c r="BT19" s="11">
        <v>0</v>
      </c>
      <c r="BU19" s="12"/>
      <c r="BV19" s="12">
        <v>0</v>
      </c>
      <c r="BW19" s="12">
        <v>0</v>
      </c>
      <c r="BX19" s="12">
        <v>0</v>
      </c>
      <c r="BY19" s="12">
        <v>0</v>
      </c>
      <c r="BZ19" s="12">
        <v>0</v>
      </c>
      <c r="CA19" s="12">
        <v>0</v>
      </c>
      <c r="CB19" s="12">
        <v>0</v>
      </c>
      <c r="CC19" s="12">
        <v>0</v>
      </c>
      <c r="CD19" s="12">
        <v>0</v>
      </c>
      <c r="CE19" s="11"/>
      <c r="CF19" s="11">
        <v>0</v>
      </c>
      <c r="CG19" s="11">
        <v>0</v>
      </c>
      <c r="CH19" s="11">
        <v>0</v>
      </c>
      <c r="CI19" s="11">
        <v>0</v>
      </c>
      <c r="CJ19" s="11">
        <v>0</v>
      </c>
      <c r="CK19" s="11">
        <v>0</v>
      </c>
      <c r="CL19" s="11">
        <v>0</v>
      </c>
      <c r="CM19" s="11">
        <v>0</v>
      </c>
      <c r="CN19" s="11">
        <v>0</v>
      </c>
      <c r="CO19" s="12"/>
      <c r="CP19" s="12">
        <v>0</v>
      </c>
      <c r="CQ19" s="12">
        <v>0</v>
      </c>
      <c r="CR19" s="12">
        <v>0</v>
      </c>
      <c r="CS19" s="12">
        <v>0</v>
      </c>
      <c r="CT19" s="12">
        <v>0</v>
      </c>
      <c r="CU19" s="12">
        <v>0</v>
      </c>
      <c r="CV19" s="12">
        <v>0</v>
      </c>
      <c r="CW19" s="12">
        <v>0</v>
      </c>
      <c r="CX19" s="12">
        <v>0</v>
      </c>
      <c r="CY19" s="12"/>
      <c r="CZ19" s="12"/>
    </row>
    <row r="20" spans="1:104" ht="30" customHeight="1">
      <c r="A20" s="11">
        <v>1</v>
      </c>
      <c r="B20" s="12">
        <v>2</v>
      </c>
      <c r="C20" s="11" t="s">
        <v>27</v>
      </c>
      <c r="D20" s="11">
        <v>22</v>
      </c>
      <c r="E20" s="11">
        <v>0</v>
      </c>
      <c r="F20" s="11">
        <v>10</v>
      </c>
      <c r="G20" s="11">
        <v>1</v>
      </c>
      <c r="H20" s="11">
        <v>0</v>
      </c>
      <c r="I20" s="11">
        <v>0</v>
      </c>
      <c r="J20" s="11">
        <v>0</v>
      </c>
      <c r="K20" s="11">
        <v>0</v>
      </c>
      <c r="L20" s="11">
        <v>0</v>
      </c>
      <c r="M20" s="12" t="s">
        <v>33</v>
      </c>
      <c r="N20" s="12">
        <v>6</v>
      </c>
      <c r="O20" s="12">
        <v>3</v>
      </c>
      <c r="P20" s="12">
        <v>0</v>
      </c>
      <c r="Q20" s="12">
        <v>0</v>
      </c>
      <c r="R20" s="12">
        <v>0</v>
      </c>
      <c r="S20" s="12">
        <v>0</v>
      </c>
      <c r="T20" s="12">
        <v>0</v>
      </c>
      <c r="U20" s="12">
        <v>0</v>
      </c>
      <c r="V20" s="12">
        <v>0</v>
      </c>
      <c r="W20" s="11" t="s">
        <v>82</v>
      </c>
      <c r="X20" s="11">
        <v>4</v>
      </c>
      <c r="Y20" s="11">
        <v>0</v>
      </c>
      <c r="Z20" s="11">
        <v>0</v>
      </c>
      <c r="AA20" s="11">
        <v>2</v>
      </c>
      <c r="AB20" s="11">
        <v>0</v>
      </c>
      <c r="AC20" s="11">
        <v>0</v>
      </c>
      <c r="AD20" s="11">
        <v>0</v>
      </c>
      <c r="AE20" s="11">
        <v>0</v>
      </c>
      <c r="AF20" s="11">
        <v>0</v>
      </c>
      <c r="AG20" s="12" t="s">
        <v>83</v>
      </c>
      <c r="AH20" s="12">
        <v>2</v>
      </c>
      <c r="AI20" s="12">
        <v>0</v>
      </c>
      <c r="AJ20" s="12">
        <v>1</v>
      </c>
      <c r="AK20" s="12">
        <v>0</v>
      </c>
      <c r="AL20" s="12">
        <v>0</v>
      </c>
      <c r="AM20" s="12">
        <v>0</v>
      </c>
      <c r="AN20" s="12">
        <v>0</v>
      </c>
      <c r="AO20" s="12">
        <v>0</v>
      </c>
      <c r="AP20" s="12">
        <v>0</v>
      </c>
      <c r="AQ20" s="11"/>
      <c r="AR20" s="11">
        <v>0</v>
      </c>
      <c r="AS20" s="11">
        <v>0</v>
      </c>
      <c r="AT20" s="11">
        <v>0</v>
      </c>
      <c r="AU20" s="11">
        <v>0</v>
      </c>
      <c r="AV20" s="11">
        <v>0</v>
      </c>
      <c r="AW20" s="11">
        <v>0</v>
      </c>
      <c r="AX20" s="11">
        <v>0</v>
      </c>
      <c r="AY20" s="11">
        <v>0</v>
      </c>
      <c r="AZ20" s="11">
        <v>0</v>
      </c>
      <c r="BA20" s="12"/>
      <c r="BB20" s="12">
        <v>0</v>
      </c>
      <c r="BC20" s="12">
        <v>0</v>
      </c>
      <c r="BD20" s="12">
        <v>0</v>
      </c>
      <c r="BE20" s="12">
        <v>0</v>
      </c>
      <c r="BF20" s="12">
        <v>0</v>
      </c>
      <c r="BG20" s="12">
        <v>0</v>
      </c>
      <c r="BH20" s="12">
        <v>0</v>
      </c>
      <c r="BI20" s="12">
        <v>0</v>
      </c>
      <c r="BJ20" s="12">
        <v>0</v>
      </c>
      <c r="BK20" s="11"/>
      <c r="BL20" s="11">
        <v>0</v>
      </c>
      <c r="BM20" s="11">
        <v>0</v>
      </c>
      <c r="BN20" s="11">
        <v>0</v>
      </c>
      <c r="BO20" s="11">
        <v>0</v>
      </c>
      <c r="BP20" s="11">
        <v>0</v>
      </c>
      <c r="BQ20" s="11">
        <v>0</v>
      </c>
      <c r="BR20" s="11">
        <v>0</v>
      </c>
      <c r="BS20" s="11">
        <v>0</v>
      </c>
      <c r="BT20" s="11">
        <v>0</v>
      </c>
      <c r="BU20" s="12"/>
      <c r="BV20" s="12">
        <v>0</v>
      </c>
      <c r="BW20" s="12">
        <v>0</v>
      </c>
      <c r="BX20" s="12">
        <v>0</v>
      </c>
      <c r="BY20" s="12">
        <v>0</v>
      </c>
      <c r="BZ20" s="12">
        <v>0</v>
      </c>
      <c r="CA20" s="12">
        <v>0</v>
      </c>
      <c r="CB20" s="12">
        <v>0</v>
      </c>
      <c r="CC20" s="12">
        <v>0</v>
      </c>
      <c r="CD20" s="12">
        <v>0</v>
      </c>
      <c r="CE20" s="11"/>
      <c r="CF20" s="11">
        <v>0</v>
      </c>
      <c r="CG20" s="11">
        <v>0</v>
      </c>
      <c r="CH20" s="11">
        <v>0</v>
      </c>
      <c r="CI20" s="11">
        <v>0</v>
      </c>
      <c r="CJ20" s="11">
        <v>0</v>
      </c>
      <c r="CK20" s="11">
        <v>0</v>
      </c>
      <c r="CL20" s="11">
        <v>0</v>
      </c>
      <c r="CM20" s="11">
        <v>0</v>
      </c>
      <c r="CN20" s="11">
        <v>0</v>
      </c>
      <c r="CO20" s="12"/>
      <c r="CP20" s="12">
        <v>0</v>
      </c>
      <c r="CQ20" s="12">
        <v>0</v>
      </c>
      <c r="CR20" s="12">
        <v>0</v>
      </c>
      <c r="CS20" s="12">
        <v>0</v>
      </c>
      <c r="CT20" s="12">
        <v>0</v>
      </c>
      <c r="CU20" s="12">
        <v>0</v>
      </c>
      <c r="CV20" s="12">
        <v>0</v>
      </c>
      <c r="CW20" s="12">
        <v>0</v>
      </c>
      <c r="CX20" s="12">
        <v>0</v>
      </c>
      <c r="CY20" s="12"/>
      <c r="CZ20" s="12"/>
    </row>
    <row r="21" spans="1:104" s="1" customFormat="1" ht="30" customHeight="1">
      <c r="A21"/>
      <c r="B21"/>
    </row>
    <row r="22" spans="1:104" ht="30" customHeight="1">
      <c r="E22" s="10"/>
      <c r="F22" s="10"/>
      <c r="G22" s="10"/>
      <c r="H22" s="10"/>
    </row>
    <row r="23" spans="1:104" ht="30" customHeight="1"/>
    <row r="24" spans="1:104" ht="30" customHeight="1"/>
    <row r="25" spans="1:104" ht="30" customHeight="1"/>
    <row r="26" spans="1:104" ht="30" customHeight="1"/>
    <row r="27" spans="1:104" ht="30" customHeight="1"/>
    <row r="28" spans="1:104" ht="30" customHeight="1"/>
    <row r="29" spans="1:104" ht="30" customHeight="1"/>
    <row r="30" spans="1:104" ht="30" customHeight="1"/>
    <row r="31" spans="1:104" ht="30" customHeight="1"/>
    <row r="32" spans="1:104" ht="30" customHeight="1"/>
    <row r="36" ht="30" customHeight="1"/>
    <row r="38" ht="30" customHeight="1"/>
  </sheetData>
  <phoneticPr fontId="5" type="noConversion"/>
  <printOptions horizontalCentered="1" verticalCentered="1"/>
  <pageMargins left="0.7" right="0.7" top="0.75" bottom="0.75" header="0.3" footer="0.3"/>
  <pageSetup paperSize="9" scale="56"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3B0E1-BB71-034C-98A5-9954C48136A6}">
  <sheetPr codeName="Feuil2"/>
  <dimension ref="A2:AH37"/>
  <sheetViews>
    <sheetView workbookViewId="0">
      <selection activeCell="U25" sqref="U25"/>
    </sheetView>
  </sheetViews>
  <sheetFormatPr baseColWidth="10" defaultRowHeight="16"/>
  <cols>
    <col min="1" max="1" width="20" bestFit="1" customWidth="1"/>
    <col min="2" max="2" width="4.6640625" bestFit="1" customWidth="1"/>
    <col min="3" max="11" width="11.1640625" bestFit="1" customWidth="1"/>
    <col min="12" max="12" width="12.1640625" bestFit="1" customWidth="1"/>
    <col min="13" max="13" width="8" bestFit="1" customWidth="1"/>
    <col min="14" max="14" width="8.33203125" bestFit="1" customWidth="1"/>
    <col min="15" max="15" width="8.1640625" bestFit="1" customWidth="1"/>
    <col min="16" max="16" width="9" bestFit="1" customWidth="1"/>
    <col min="17" max="17" width="5.5" bestFit="1" customWidth="1"/>
    <col min="18" max="18" width="11.1640625" bestFit="1" customWidth="1"/>
    <col min="19" max="19" width="5.83203125" bestFit="1" customWidth="1"/>
    <col min="20" max="20" width="12.6640625" bestFit="1" customWidth="1"/>
    <col min="21" max="21" width="12" bestFit="1" customWidth="1"/>
    <col min="22" max="22" width="14.83203125" bestFit="1" customWidth="1"/>
    <col min="23" max="23" width="10" bestFit="1" customWidth="1"/>
    <col min="24" max="24" width="9.33203125" bestFit="1" customWidth="1"/>
    <col min="34" max="34" width="118.83203125" customWidth="1"/>
  </cols>
  <sheetData>
    <row r="2" spans="1:34" ht="17.5" thickBot="1">
      <c r="C2" s="57" t="str">
        <f ca="1">LOOKUP("zz",OFFSET('Données brutes'!C1,1,0,Formulaire!$U$4,1))</f>
        <v>CHENE</v>
      </c>
      <c r="D2" s="57" t="str">
        <f ca="1">LOOKUP("zz",OFFSET('Données brutes'!M1,1,0,Formulaire!$U$4,1))</f>
        <v>HETRE</v>
      </c>
      <c r="E2" s="57" t="str">
        <f ca="1">LOOKUP("zz",OFFSET('Données brutes'!W1,1,0,Formulaire!$U$4,1))</f>
        <v>DOUGLAS</v>
      </c>
      <c r="F2" s="57" t="str">
        <f ca="1">LOOKUP("zz",OFFSET('Données brutes'!AG1,1,0,Formulaire!$U$4,1))</f>
        <v>SAPIN</v>
      </c>
      <c r="G2" s="57" t="str">
        <f ca="1">LOOKUP("zz",OFFSET('Données brutes'!AQ1,1,0,Formulaire!$U$4,1))</f>
        <v>BOULEAU</v>
      </c>
      <c r="H2" s="57" t="str">
        <f ca="1">LOOKUP("zz",OFFSET('Données brutes'!BA1,1,0,Formulaire!$U$4,1))</f>
        <v>EPICEA</v>
      </c>
      <c r="I2" s="57" t="e">
        <f ca="1">LOOKUP("zz",OFFSET('Données brutes'!BK1,1,0,Formulaire!$U$4,1))</f>
        <v>#N/A</v>
      </c>
      <c r="J2" s="57" t="e">
        <f ca="1">LOOKUP("zz",OFFSET('Données brutes'!BU1,1,0,Formulaire!$U$4,1))</f>
        <v>#N/A</v>
      </c>
      <c r="K2" s="57" t="e">
        <f ca="1">LOOKUP("zz",OFFSET('Données brutes'!CE1,1,0,Formulaire!$U$4,1))</f>
        <v>#N/A</v>
      </c>
      <c r="L2" s="57" t="e">
        <f ca="1">LOOKUP("zz",OFFSET('Données brutes'!CO1,1,0,Formulaire!$U$4,1))</f>
        <v>#N/A</v>
      </c>
      <c r="AH2" t="s">
        <v>253</v>
      </c>
    </row>
    <row r="3" spans="1:34">
      <c r="A3" s="151" t="s">
        <v>381</v>
      </c>
      <c r="B3" s="150" t="s">
        <v>0</v>
      </c>
      <c r="C3" s="1" t="s">
        <v>359</v>
      </c>
      <c r="D3" s="1" t="s">
        <v>360</v>
      </c>
      <c r="E3" s="1" t="s">
        <v>361</v>
      </c>
      <c r="F3" s="1" t="s">
        <v>362</v>
      </c>
      <c r="G3" s="1" t="s">
        <v>363</v>
      </c>
      <c r="H3" s="1" t="s">
        <v>364</v>
      </c>
      <c r="I3" s="1" t="s">
        <v>365</v>
      </c>
      <c r="J3" s="1" t="s">
        <v>366</v>
      </c>
      <c r="K3" s="1" t="s">
        <v>367</v>
      </c>
      <c r="L3" s="1" t="s">
        <v>368</v>
      </c>
      <c r="M3" s="1" t="s">
        <v>369</v>
      </c>
      <c r="N3" s="1" t="s">
        <v>370</v>
      </c>
      <c r="O3" s="1" t="s">
        <v>371</v>
      </c>
      <c r="P3" s="1" t="s">
        <v>372</v>
      </c>
      <c r="Q3" s="1" t="s">
        <v>373</v>
      </c>
      <c r="R3" s="1" t="s">
        <v>374</v>
      </c>
      <c r="S3" s="1" t="s">
        <v>375</v>
      </c>
      <c r="T3" s="1" t="s">
        <v>376</v>
      </c>
      <c r="U3" s="1" t="s">
        <v>377</v>
      </c>
      <c r="V3" s="1" t="s">
        <v>378</v>
      </c>
      <c r="W3" s="1" t="s">
        <v>379</v>
      </c>
      <c r="X3" s="1" t="s">
        <v>380</v>
      </c>
      <c r="AH3" s="58" t="s">
        <v>251</v>
      </c>
    </row>
    <row r="4" spans="1:34">
      <c r="A4" s="1">
        <v>1</v>
      </c>
      <c r="B4" s="1">
        <v>34</v>
      </c>
      <c r="C4" s="55">
        <v>0.6470588235294118</v>
      </c>
      <c r="D4" s="55">
        <v>0.17647058823529413</v>
      </c>
      <c r="E4" s="55">
        <v>5.8823529411764705E-2</v>
      </c>
      <c r="F4" s="55">
        <v>0</v>
      </c>
      <c r="G4" s="55">
        <v>0.11764705882352941</v>
      </c>
      <c r="H4" s="55">
        <v>0</v>
      </c>
      <c r="I4" s="1">
        <v>0</v>
      </c>
      <c r="J4" s="1">
        <v>0</v>
      </c>
      <c r="K4" s="1">
        <v>0</v>
      </c>
      <c r="L4" s="1">
        <v>0</v>
      </c>
      <c r="M4" s="55">
        <v>0.17647058823529413</v>
      </c>
      <c r="N4" s="55">
        <v>0.6470588235294118</v>
      </c>
      <c r="O4" s="55">
        <v>0.17647058823529413</v>
      </c>
      <c r="P4" s="55">
        <v>0</v>
      </c>
      <c r="Q4" s="1">
        <v>34</v>
      </c>
      <c r="R4" s="55">
        <v>0</v>
      </c>
      <c r="S4" s="1">
        <v>34</v>
      </c>
      <c r="T4" s="55">
        <v>0</v>
      </c>
      <c r="U4" s="1"/>
      <c r="V4" s="1"/>
      <c r="W4" s="1">
        <v>0</v>
      </c>
      <c r="X4" s="1">
        <v>0</v>
      </c>
      <c r="AH4" s="59" t="s">
        <v>249</v>
      </c>
    </row>
    <row r="5" spans="1:34">
      <c r="A5" s="1">
        <v>2</v>
      </c>
      <c r="B5" s="1">
        <v>24</v>
      </c>
      <c r="C5" s="55">
        <v>0.5</v>
      </c>
      <c r="D5" s="55">
        <v>0.5</v>
      </c>
      <c r="E5" s="55">
        <v>0</v>
      </c>
      <c r="F5" s="55">
        <v>0</v>
      </c>
      <c r="G5" s="55">
        <v>0</v>
      </c>
      <c r="H5" s="55">
        <v>0</v>
      </c>
      <c r="I5" s="1">
        <v>0</v>
      </c>
      <c r="J5" s="1">
        <v>0</v>
      </c>
      <c r="K5" s="1">
        <v>0</v>
      </c>
      <c r="L5" s="1">
        <v>0</v>
      </c>
      <c r="M5" s="55">
        <v>0.25</v>
      </c>
      <c r="N5" s="55">
        <v>0.41666666666666669</v>
      </c>
      <c r="O5" s="55">
        <v>0.16666666666666666</v>
      </c>
      <c r="P5" s="55">
        <v>0.16666666666666666</v>
      </c>
      <c r="Q5" s="1">
        <v>26</v>
      </c>
      <c r="R5" s="55">
        <v>7.6923076923076927E-2</v>
      </c>
      <c r="S5" s="1">
        <v>27</v>
      </c>
      <c r="T5" s="55">
        <v>3.7037037037037035E-2</v>
      </c>
      <c r="U5" s="1"/>
      <c r="V5" s="1"/>
      <c r="W5" s="1">
        <v>0</v>
      </c>
      <c r="X5" s="1">
        <v>0</v>
      </c>
      <c r="AH5" s="59" t="s">
        <v>246</v>
      </c>
    </row>
    <row r="6" spans="1:34">
      <c r="A6" s="1">
        <v>3</v>
      </c>
      <c r="B6" s="1">
        <v>24</v>
      </c>
      <c r="C6" s="55">
        <v>0.5</v>
      </c>
      <c r="D6" s="55">
        <v>0.25</v>
      </c>
      <c r="E6" s="55">
        <v>0</v>
      </c>
      <c r="F6" s="55">
        <v>0.25</v>
      </c>
      <c r="G6" s="55">
        <v>0</v>
      </c>
      <c r="H6" s="55">
        <v>0</v>
      </c>
      <c r="I6" s="1">
        <v>0</v>
      </c>
      <c r="J6" s="1">
        <v>0</v>
      </c>
      <c r="K6" s="1">
        <v>0</v>
      </c>
      <c r="L6" s="1">
        <v>0</v>
      </c>
      <c r="M6" s="55">
        <v>8.3333333333333329E-2</v>
      </c>
      <c r="N6" s="55">
        <v>0.75</v>
      </c>
      <c r="O6" s="55">
        <v>8.3333333333333329E-2</v>
      </c>
      <c r="P6" s="55">
        <v>8.3333333333333329E-2</v>
      </c>
      <c r="Q6" s="1">
        <v>24</v>
      </c>
      <c r="R6" s="55">
        <v>0</v>
      </c>
      <c r="S6" s="1">
        <v>26</v>
      </c>
      <c r="T6" s="55">
        <v>7.6923076923076927E-2</v>
      </c>
      <c r="U6" s="1"/>
      <c r="V6" s="1"/>
      <c r="W6" s="1">
        <v>0</v>
      </c>
      <c r="X6" s="1">
        <v>0</v>
      </c>
      <c r="AH6" s="59" t="s">
        <v>247</v>
      </c>
    </row>
    <row r="7" spans="1:34" ht="16" customHeight="1">
      <c r="A7" s="1">
        <v>4</v>
      </c>
      <c r="B7" s="1">
        <v>22</v>
      </c>
      <c r="C7" s="55">
        <v>1</v>
      </c>
      <c r="D7" s="55">
        <v>0</v>
      </c>
      <c r="E7" s="55">
        <v>0</v>
      </c>
      <c r="F7" s="55">
        <v>0</v>
      </c>
      <c r="G7" s="55">
        <v>0</v>
      </c>
      <c r="H7" s="55">
        <v>0</v>
      </c>
      <c r="I7" s="1">
        <v>0</v>
      </c>
      <c r="J7" s="1">
        <v>0</v>
      </c>
      <c r="K7" s="1">
        <v>0</v>
      </c>
      <c r="L7" s="1">
        <v>0</v>
      </c>
      <c r="M7" s="55">
        <v>0</v>
      </c>
      <c r="N7" s="55">
        <v>1</v>
      </c>
      <c r="O7" s="55">
        <v>0</v>
      </c>
      <c r="P7" s="55">
        <v>0</v>
      </c>
      <c r="Q7" s="1">
        <v>22</v>
      </c>
      <c r="R7" s="55">
        <v>0</v>
      </c>
      <c r="S7" s="1">
        <v>22</v>
      </c>
      <c r="T7" s="55">
        <v>0</v>
      </c>
      <c r="U7" s="1"/>
      <c r="V7" s="1"/>
      <c r="W7" s="1">
        <v>0</v>
      </c>
      <c r="X7" s="1">
        <v>0</v>
      </c>
      <c r="AH7" s="197" t="s">
        <v>250</v>
      </c>
    </row>
    <row r="8" spans="1:34">
      <c r="A8" s="1">
        <v>5</v>
      </c>
      <c r="B8" s="1">
        <v>28</v>
      </c>
      <c r="C8" s="55">
        <v>1</v>
      </c>
      <c r="D8" s="55">
        <v>0</v>
      </c>
      <c r="E8" s="55">
        <v>0</v>
      </c>
      <c r="F8" s="55">
        <v>0</v>
      </c>
      <c r="G8" s="55">
        <v>0</v>
      </c>
      <c r="H8" s="55">
        <v>0</v>
      </c>
      <c r="I8" s="1">
        <v>0</v>
      </c>
      <c r="J8" s="1">
        <v>0</v>
      </c>
      <c r="K8" s="1">
        <v>0</v>
      </c>
      <c r="L8" s="1">
        <v>0</v>
      </c>
      <c r="M8" s="55">
        <v>0</v>
      </c>
      <c r="N8" s="55">
        <v>0.9285714285714286</v>
      </c>
      <c r="O8" s="55">
        <v>7.1428571428571425E-2</v>
      </c>
      <c r="P8" s="55">
        <v>0</v>
      </c>
      <c r="Q8" s="1">
        <v>28</v>
      </c>
      <c r="R8" s="55">
        <v>0</v>
      </c>
      <c r="S8" s="1">
        <v>28</v>
      </c>
      <c r="T8" s="55">
        <v>0</v>
      </c>
      <c r="U8" s="1"/>
      <c r="V8" s="1"/>
      <c r="W8" s="1">
        <v>0</v>
      </c>
      <c r="X8" s="1">
        <v>0</v>
      </c>
      <c r="AH8" s="197"/>
    </row>
    <row r="9" spans="1:34">
      <c r="A9" s="1">
        <v>6</v>
      </c>
      <c r="B9" s="1">
        <v>30</v>
      </c>
      <c r="C9" s="55">
        <v>0.8</v>
      </c>
      <c r="D9" s="55">
        <v>0.2</v>
      </c>
      <c r="E9" s="55">
        <v>0</v>
      </c>
      <c r="F9" s="55">
        <v>0</v>
      </c>
      <c r="G9" s="55">
        <v>0</v>
      </c>
      <c r="H9" s="55">
        <v>0</v>
      </c>
      <c r="I9" s="1">
        <v>0</v>
      </c>
      <c r="J9" s="1">
        <v>0</v>
      </c>
      <c r="K9" s="1">
        <v>0</v>
      </c>
      <c r="L9" s="1">
        <v>0</v>
      </c>
      <c r="M9" s="55">
        <v>0.2</v>
      </c>
      <c r="N9" s="55">
        <v>0.66666666666666663</v>
      </c>
      <c r="O9" s="55">
        <v>0.13333333333333333</v>
      </c>
      <c r="P9" s="55">
        <v>0</v>
      </c>
      <c r="Q9" s="1">
        <v>30</v>
      </c>
      <c r="R9" s="55">
        <v>0</v>
      </c>
      <c r="S9" s="1">
        <v>30</v>
      </c>
      <c r="T9" s="55">
        <v>0</v>
      </c>
      <c r="U9" s="1"/>
      <c r="V9" s="1"/>
      <c r="W9" s="1">
        <v>0</v>
      </c>
      <c r="X9" s="1">
        <v>0</v>
      </c>
      <c r="AH9" s="197"/>
    </row>
    <row r="10" spans="1:34">
      <c r="A10" s="1">
        <v>7</v>
      </c>
      <c r="B10" s="1">
        <v>24</v>
      </c>
      <c r="C10" s="55">
        <v>0.91666666666666663</v>
      </c>
      <c r="D10" s="55">
        <v>8.3333333333333329E-2</v>
      </c>
      <c r="E10" s="55">
        <v>0</v>
      </c>
      <c r="F10" s="55">
        <v>0</v>
      </c>
      <c r="G10" s="55">
        <v>0</v>
      </c>
      <c r="H10" s="55">
        <v>0</v>
      </c>
      <c r="I10" s="1">
        <v>0</v>
      </c>
      <c r="J10" s="1">
        <v>0</v>
      </c>
      <c r="K10" s="1">
        <v>0</v>
      </c>
      <c r="L10" s="1">
        <v>0</v>
      </c>
      <c r="M10" s="55">
        <v>8.3333333333333329E-2</v>
      </c>
      <c r="N10" s="55">
        <v>0.75</v>
      </c>
      <c r="O10" s="55">
        <v>0.16666666666666666</v>
      </c>
      <c r="P10" s="55">
        <v>0</v>
      </c>
      <c r="Q10" s="1">
        <v>24</v>
      </c>
      <c r="R10" s="55">
        <v>0</v>
      </c>
      <c r="S10" s="1">
        <v>24</v>
      </c>
      <c r="T10" s="55">
        <v>0</v>
      </c>
      <c r="U10" s="1"/>
      <c r="V10" s="1"/>
      <c r="W10" s="1">
        <v>0</v>
      </c>
      <c r="X10" s="1">
        <v>0</v>
      </c>
      <c r="AH10" s="59" t="s">
        <v>248</v>
      </c>
    </row>
    <row r="11" spans="1:34">
      <c r="A11" s="1">
        <v>8</v>
      </c>
      <c r="B11" s="1">
        <v>30</v>
      </c>
      <c r="C11" s="55">
        <v>0.73333333333333328</v>
      </c>
      <c r="D11" s="55">
        <v>0.13333333333333333</v>
      </c>
      <c r="E11" s="55">
        <v>0</v>
      </c>
      <c r="F11" s="55">
        <v>0</v>
      </c>
      <c r="G11" s="55">
        <v>0</v>
      </c>
      <c r="H11" s="55">
        <v>0.13333333333333333</v>
      </c>
      <c r="I11" s="1">
        <v>0</v>
      </c>
      <c r="J11" s="1">
        <v>0</v>
      </c>
      <c r="K11" s="1">
        <v>0</v>
      </c>
      <c r="L11" s="1">
        <v>0</v>
      </c>
      <c r="M11" s="55">
        <v>0.33333333333333331</v>
      </c>
      <c r="N11" s="55">
        <v>0.6</v>
      </c>
      <c r="O11" s="55">
        <v>6.6666666666666666E-2</v>
      </c>
      <c r="P11" s="55">
        <v>0</v>
      </c>
      <c r="Q11" s="1">
        <v>30</v>
      </c>
      <c r="R11" s="55">
        <v>0</v>
      </c>
      <c r="S11" s="1">
        <v>31</v>
      </c>
      <c r="T11" s="55">
        <v>3.2258064516129031E-2</v>
      </c>
      <c r="U11" s="1"/>
      <c r="V11" s="1"/>
      <c r="W11" s="1">
        <v>0</v>
      </c>
      <c r="X11" s="1">
        <v>0</v>
      </c>
      <c r="AH11" s="59" t="s">
        <v>252</v>
      </c>
    </row>
    <row r="12" spans="1:34">
      <c r="A12" s="1">
        <v>9</v>
      </c>
      <c r="B12" s="1">
        <v>36</v>
      </c>
      <c r="C12" s="55">
        <v>0.88888888888888884</v>
      </c>
      <c r="D12" s="55">
        <v>0</v>
      </c>
      <c r="E12" s="55">
        <v>0</v>
      </c>
      <c r="F12" s="55">
        <v>0</v>
      </c>
      <c r="G12" s="55">
        <v>0</v>
      </c>
      <c r="H12" s="55">
        <v>0.1111111111111111</v>
      </c>
      <c r="I12" s="1">
        <v>0</v>
      </c>
      <c r="J12" s="1">
        <v>0</v>
      </c>
      <c r="K12" s="1">
        <v>0</v>
      </c>
      <c r="L12" s="1">
        <v>0</v>
      </c>
      <c r="M12" s="55">
        <v>0.16666666666666666</v>
      </c>
      <c r="N12" s="55">
        <v>0.83333333333333337</v>
      </c>
      <c r="O12" s="55">
        <v>0</v>
      </c>
      <c r="P12" s="55">
        <v>0</v>
      </c>
      <c r="Q12" s="1">
        <v>36</v>
      </c>
      <c r="R12" s="55">
        <v>0</v>
      </c>
      <c r="S12" s="1">
        <v>36</v>
      </c>
      <c r="T12" s="55">
        <v>0</v>
      </c>
      <c r="U12" s="1"/>
      <c r="V12" s="1"/>
      <c r="W12" s="1">
        <v>0</v>
      </c>
      <c r="X12" s="1">
        <v>0</v>
      </c>
      <c r="AH12" s="198" t="s">
        <v>260</v>
      </c>
    </row>
    <row r="13" spans="1:34">
      <c r="A13" s="1">
        <v>51</v>
      </c>
      <c r="B13" s="1">
        <v>32</v>
      </c>
      <c r="C13" s="55">
        <v>0.8125</v>
      </c>
      <c r="D13" s="55">
        <v>0.1875</v>
      </c>
      <c r="E13" s="55">
        <v>0</v>
      </c>
      <c r="F13" s="55">
        <v>0</v>
      </c>
      <c r="G13" s="55">
        <v>0</v>
      </c>
      <c r="H13" s="55">
        <v>0</v>
      </c>
      <c r="I13" s="1">
        <v>0</v>
      </c>
      <c r="J13" s="1">
        <v>0</v>
      </c>
      <c r="K13" s="1">
        <v>0</v>
      </c>
      <c r="L13" s="1">
        <v>0</v>
      </c>
      <c r="M13" s="55">
        <v>0.375</v>
      </c>
      <c r="N13" s="55">
        <v>0.5625</v>
      </c>
      <c r="O13" s="55">
        <v>6.25E-2</v>
      </c>
      <c r="P13" s="55">
        <v>0</v>
      </c>
      <c r="Q13" s="1">
        <v>32</v>
      </c>
      <c r="R13" s="55">
        <v>0</v>
      </c>
      <c r="S13" s="1">
        <v>33</v>
      </c>
      <c r="T13" s="55">
        <v>3.0303030303030304E-2</v>
      </c>
      <c r="U13" s="1"/>
      <c r="V13" s="1"/>
      <c r="W13" s="1">
        <v>0</v>
      </c>
      <c r="X13" s="1">
        <v>0</v>
      </c>
      <c r="AH13" s="198"/>
    </row>
    <row r="14" spans="1:34">
      <c r="A14" s="1">
        <v>52</v>
      </c>
      <c r="B14" s="1">
        <v>34</v>
      </c>
      <c r="C14" s="55">
        <v>0.82352941176470584</v>
      </c>
      <c r="D14" s="55">
        <v>0.17647058823529413</v>
      </c>
      <c r="E14" s="55">
        <v>0</v>
      </c>
      <c r="F14" s="55">
        <v>0</v>
      </c>
      <c r="G14" s="55">
        <v>0</v>
      </c>
      <c r="H14" s="55">
        <v>0</v>
      </c>
      <c r="I14" s="1">
        <v>0</v>
      </c>
      <c r="J14" s="1">
        <v>0</v>
      </c>
      <c r="K14" s="1">
        <v>0</v>
      </c>
      <c r="L14" s="1">
        <v>0</v>
      </c>
      <c r="M14" s="55">
        <v>0.17647058823529413</v>
      </c>
      <c r="N14" s="55">
        <v>0.58823529411764708</v>
      </c>
      <c r="O14" s="55">
        <v>0.17647058823529413</v>
      </c>
      <c r="P14" s="55">
        <v>5.8823529411764705E-2</v>
      </c>
      <c r="Q14" s="1">
        <v>34</v>
      </c>
      <c r="R14" s="55">
        <v>0</v>
      </c>
      <c r="S14" s="1">
        <v>34</v>
      </c>
      <c r="T14" s="55">
        <v>0</v>
      </c>
      <c r="U14" s="1"/>
      <c r="V14" s="1"/>
      <c r="W14" s="1">
        <v>0</v>
      </c>
      <c r="X14" s="1">
        <v>0</v>
      </c>
      <c r="AH14" s="198" t="s">
        <v>259</v>
      </c>
    </row>
    <row r="15" spans="1:34">
      <c r="A15" s="1">
        <v>53</v>
      </c>
      <c r="B15" s="1">
        <v>28</v>
      </c>
      <c r="C15" s="55">
        <v>0.7142857142857143</v>
      </c>
      <c r="D15" s="55">
        <v>0.2857142857142857</v>
      </c>
      <c r="E15" s="55">
        <v>0</v>
      </c>
      <c r="F15" s="55">
        <v>0</v>
      </c>
      <c r="G15" s="55">
        <v>0</v>
      </c>
      <c r="H15" s="55">
        <v>0</v>
      </c>
      <c r="I15" s="1">
        <v>0</v>
      </c>
      <c r="J15" s="1">
        <v>0</v>
      </c>
      <c r="K15" s="1">
        <v>0</v>
      </c>
      <c r="L15" s="1">
        <v>0</v>
      </c>
      <c r="M15" s="55">
        <v>0.21428571428571427</v>
      </c>
      <c r="N15" s="55">
        <v>0.35714285714285715</v>
      </c>
      <c r="O15" s="55">
        <v>0.35714285714285715</v>
      </c>
      <c r="P15" s="55">
        <v>7.1428571428571425E-2</v>
      </c>
      <c r="Q15" s="1">
        <v>28</v>
      </c>
      <c r="R15" s="55">
        <v>0</v>
      </c>
      <c r="S15" s="1">
        <v>30</v>
      </c>
      <c r="T15" s="55">
        <v>6.6666666666666666E-2</v>
      </c>
      <c r="U15" s="1"/>
      <c r="V15" s="1"/>
      <c r="W15" s="1">
        <v>0</v>
      </c>
      <c r="X15" s="1">
        <v>0</v>
      </c>
      <c r="AH15" s="198"/>
    </row>
    <row r="16" spans="1:34">
      <c r="A16" s="1">
        <v>54</v>
      </c>
      <c r="B16" s="1">
        <v>28</v>
      </c>
      <c r="C16" s="55">
        <v>0.14285714285714285</v>
      </c>
      <c r="D16" s="55">
        <v>0.2857142857142857</v>
      </c>
      <c r="E16" s="55">
        <v>0</v>
      </c>
      <c r="F16" s="55">
        <v>0.5714285714285714</v>
      </c>
      <c r="G16" s="55">
        <v>0</v>
      </c>
      <c r="H16" s="55">
        <v>0</v>
      </c>
      <c r="I16" s="1">
        <v>0</v>
      </c>
      <c r="J16" s="1">
        <v>0</v>
      </c>
      <c r="K16" s="1">
        <v>0</v>
      </c>
      <c r="L16" s="1">
        <v>0</v>
      </c>
      <c r="M16" s="55">
        <v>0.42857142857142855</v>
      </c>
      <c r="N16" s="55">
        <v>0.35714285714285715</v>
      </c>
      <c r="O16" s="55">
        <v>0.21428571428571427</v>
      </c>
      <c r="P16" s="55">
        <v>0</v>
      </c>
      <c r="Q16" s="1">
        <v>28</v>
      </c>
      <c r="R16" s="55">
        <v>0</v>
      </c>
      <c r="S16" s="1">
        <v>28</v>
      </c>
      <c r="T16" s="55">
        <v>0</v>
      </c>
      <c r="U16" s="1"/>
      <c r="V16" s="1"/>
      <c r="W16" s="1">
        <v>0</v>
      </c>
      <c r="X16" s="1">
        <v>0</v>
      </c>
      <c r="AH16" s="199" t="s">
        <v>258</v>
      </c>
    </row>
    <row r="17" spans="1:34" ht="16.5" thickBot="1">
      <c r="A17" s="1">
        <v>55</v>
      </c>
      <c r="B17" s="1">
        <v>26</v>
      </c>
      <c r="C17" s="55">
        <v>0.84615384615384615</v>
      </c>
      <c r="D17" s="55">
        <v>0.15384615384615385</v>
      </c>
      <c r="E17" s="55">
        <v>0</v>
      </c>
      <c r="F17" s="55">
        <v>0</v>
      </c>
      <c r="G17" s="55">
        <v>0</v>
      </c>
      <c r="H17" s="55">
        <v>0</v>
      </c>
      <c r="I17" s="1">
        <v>0</v>
      </c>
      <c r="J17" s="1">
        <v>0</v>
      </c>
      <c r="K17" s="1">
        <v>0</v>
      </c>
      <c r="L17" s="1">
        <v>0</v>
      </c>
      <c r="M17" s="55">
        <v>0.15384615384615385</v>
      </c>
      <c r="N17" s="55">
        <v>0.23076923076923078</v>
      </c>
      <c r="O17" s="55">
        <v>0.61538461538461542</v>
      </c>
      <c r="P17" s="55">
        <v>0</v>
      </c>
      <c r="Q17" s="1">
        <v>26</v>
      </c>
      <c r="R17" s="55">
        <v>0</v>
      </c>
      <c r="S17" s="1">
        <v>26</v>
      </c>
      <c r="T17" s="55">
        <v>0</v>
      </c>
      <c r="U17" s="1"/>
      <c r="V17" s="1"/>
      <c r="W17" s="1">
        <v>0</v>
      </c>
      <c r="X17" s="1">
        <v>0</v>
      </c>
      <c r="AH17" s="200"/>
    </row>
    <row r="18" spans="1:34">
      <c r="A18" s="1">
        <v>56</v>
      </c>
      <c r="B18" s="1">
        <v>44</v>
      </c>
      <c r="C18" s="55">
        <v>0.72727272727272729</v>
      </c>
      <c r="D18" s="55">
        <v>0.27272727272727271</v>
      </c>
      <c r="E18" s="55">
        <v>0</v>
      </c>
      <c r="F18" s="55">
        <v>0</v>
      </c>
      <c r="G18" s="55">
        <v>0</v>
      </c>
      <c r="H18" s="55">
        <v>0</v>
      </c>
      <c r="I18" s="1">
        <v>0</v>
      </c>
      <c r="J18" s="1">
        <v>0</v>
      </c>
      <c r="K18" s="1">
        <v>0</v>
      </c>
      <c r="L18" s="1">
        <v>0</v>
      </c>
      <c r="M18" s="55">
        <v>0.36363636363636365</v>
      </c>
      <c r="N18" s="55">
        <v>0.63636363636363635</v>
      </c>
      <c r="O18" s="55">
        <v>0</v>
      </c>
      <c r="P18" s="55">
        <v>0</v>
      </c>
      <c r="Q18" s="1">
        <v>44</v>
      </c>
      <c r="R18" s="55">
        <v>0</v>
      </c>
      <c r="S18" s="1">
        <v>44</v>
      </c>
      <c r="T18" s="55">
        <v>0</v>
      </c>
      <c r="U18" s="1"/>
      <c r="V18" s="1"/>
      <c r="W18" s="1">
        <v>0</v>
      </c>
      <c r="X18" s="1">
        <v>0</v>
      </c>
    </row>
    <row r="19" spans="1:34">
      <c r="A19" s="1">
        <v>57</v>
      </c>
      <c r="B19" s="1">
        <v>26</v>
      </c>
      <c r="C19" s="55">
        <v>0.92307692307692313</v>
      </c>
      <c r="D19" s="55">
        <v>7.6923076923076927E-2</v>
      </c>
      <c r="E19" s="55">
        <v>0</v>
      </c>
      <c r="F19" s="55">
        <v>0</v>
      </c>
      <c r="G19" s="55">
        <v>0</v>
      </c>
      <c r="H19" s="55">
        <v>0</v>
      </c>
      <c r="I19" s="1">
        <v>0</v>
      </c>
      <c r="J19" s="1">
        <v>0</v>
      </c>
      <c r="K19" s="1">
        <v>0</v>
      </c>
      <c r="L19" s="1">
        <v>0</v>
      </c>
      <c r="M19" s="55">
        <v>0.30769230769230771</v>
      </c>
      <c r="N19" s="55">
        <v>0.61538461538461542</v>
      </c>
      <c r="O19" s="55">
        <v>7.6923076923076927E-2</v>
      </c>
      <c r="P19" s="55">
        <v>0</v>
      </c>
      <c r="Q19" s="1">
        <v>26</v>
      </c>
      <c r="R19" s="55">
        <v>0</v>
      </c>
      <c r="S19" s="1">
        <v>26</v>
      </c>
      <c r="T19" s="55">
        <v>0</v>
      </c>
      <c r="U19" s="1"/>
      <c r="V19" s="1"/>
      <c r="W19" s="1">
        <v>0</v>
      </c>
      <c r="X19" s="1">
        <v>0</v>
      </c>
    </row>
    <row r="20" spans="1:34">
      <c r="A20" s="1">
        <v>58</v>
      </c>
      <c r="B20" s="1">
        <v>22</v>
      </c>
      <c r="C20" s="55">
        <v>0.54545454545454541</v>
      </c>
      <c r="D20" s="55">
        <v>0.45454545454545453</v>
      </c>
      <c r="E20" s="55">
        <v>0</v>
      </c>
      <c r="F20" s="55">
        <v>0</v>
      </c>
      <c r="G20" s="55">
        <v>0</v>
      </c>
      <c r="H20" s="55">
        <v>0</v>
      </c>
      <c r="I20" s="1">
        <v>0</v>
      </c>
      <c r="J20" s="1">
        <v>0</v>
      </c>
      <c r="K20" s="1">
        <v>0</v>
      </c>
      <c r="L20" s="1">
        <v>0</v>
      </c>
      <c r="M20" s="55">
        <v>0.45454545454545453</v>
      </c>
      <c r="N20" s="55">
        <v>0.36363636363636365</v>
      </c>
      <c r="O20" s="55">
        <v>0.18181818181818182</v>
      </c>
      <c r="P20" s="55">
        <v>0</v>
      </c>
      <c r="Q20" s="1">
        <v>22</v>
      </c>
      <c r="R20" s="55">
        <v>0</v>
      </c>
      <c r="S20" s="1">
        <v>22</v>
      </c>
      <c r="T20" s="55">
        <v>0</v>
      </c>
      <c r="U20" s="1"/>
      <c r="V20" s="1"/>
      <c r="W20" s="1">
        <v>0</v>
      </c>
      <c r="X20" s="1">
        <v>0</v>
      </c>
    </row>
    <row r="21" spans="1:34">
      <c r="A21" s="1">
        <v>59</v>
      </c>
      <c r="B21" s="1">
        <v>32</v>
      </c>
      <c r="C21" s="55">
        <v>0</v>
      </c>
      <c r="D21" s="55">
        <v>0.6875</v>
      </c>
      <c r="E21" s="55">
        <v>0</v>
      </c>
      <c r="F21" s="55">
        <v>6.25E-2</v>
      </c>
      <c r="G21" s="55">
        <v>0</v>
      </c>
      <c r="H21" s="55">
        <v>0.25</v>
      </c>
      <c r="I21" s="1">
        <v>0</v>
      </c>
      <c r="J21" s="1">
        <v>0</v>
      </c>
      <c r="K21" s="1">
        <v>0</v>
      </c>
      <c r="L21" s="1">
        <v>0</v>
      </c>
      <c r="M21" s="55">
        <v>0.8125</v>
      </c>
      <c r="N21" s="55">
        <v>0.1875</v>
      </c>
      <c r="O21" s="55">
        <v>0</v>
      </c>
      <c r="P21" s="55">
        <v>0</v>
      </c>
      <c r="Q21" s="1">
        <v>32</v>
      </c>
      <c r="R21" s="55">
        <v>0</v>
      </c>
      <c r="S21" s="1">
        <v>32</v>
      </c>
      <c r="T21" s="55">
        <v>0</v>
      </c>
      <c r="U21" s="1"/>
      <c r="V21" s="1"/>
      <c r="W21" s="1">
        <v>0</v>
      </c>
      <c r="X21" s="1">
        <v>0</v>
      </c>
    </row>
    <row r="22" spans="1:34">
      <c r="A22" s="1">
        <v>60</v>
      </c>
      <c r="B22" s="1">
        <v>32</v>
      </c>
      <c r="C22" s="55">
        <v>0.875</v>
      </c>
      <c r="D22" s="55">
        <v>0.125</v>
      </c>
      <c r="E22" s="55">
        <v>0</v>
      </c>
      <c r="F22" s="55">
        <v>0</v>
      </c>
      <c r="G22" s="55">
        <v>0</v>
      </c>
      <c r="H22" s="55">
        <v>0</v>
      </c>
      <c r="I22" s="1">
        <v>0</v>
      </c>
      <c r="J22" s="1">
        <v>0</v>
      </c>
      <c r="K22" s="1">
        <v>0</v>
      </c>
      <c r="L22" s="1">
        <v>0</v>
      </c>
      <c r="M22" s="55">
        <v>0.4375</v>
      </c>
      <c r="N22" s="55">
        <v>0.5625</v>
      </c>
      <c r="O22" s="55">
        <v>0</v>
      </c>
      <c r="P22" s="55">
        <v>0</v>
      </c>
      <c r="Q22" s="1">
        <v>32</v>
      </c>
      <c r="R22" s="55">
        <v>0</v>
      </c>
      <c r="S22" s="1">
        <v>33</v>
      </c>
      <c r="T22" s="55">
        <v>3.0303030303030304E-2</v>
      </c>
      <c r="U22" s="1"/>
      <c r="V22" s="1"/>
      <c r="W22" s="1">
        <v>0</v>
      </c>
      <c r="X22" s="1">
        <v>0</v>
      </c>
    </row>
    <row r="23" spans="1:34">
      <c r="A23" s="1" t="s">
        <v>237</v>
      </c>
      <c r="B23" s="1">
        <v>556</v>
      </c>
      <c r="C23" s="55">
        <v>0.70503597122302153</v>
      </c>
      <c r="D23" s="55">
        <v>0.21223021582733814</v>
      </c>
      <c r="E23" s="55">
        <v>3.5971223021582736E-3</v>
      </c>
      <c r="F23" s="55">
        <v>4.3165467625899283E-2</v>
      </c>
      <c r="G23" s="55">
        <v>7.1942446043165471E-3</v>
      </c>
      <c r="H23" s="55">
        <v>2.8776978417266189E-2</v>
      </c>
      <c r="I23" s="1">
        <v>0</v>
      </c>
      <c r="J23" s="1">
        <v>0</v>
      </c>
      <c r="K23" s="1">
        <v>0</v>
      </c>
      <c r="L23" s="1">
        <v>0</v>
      </c>
      <c r="M23" s="55">
        <v>0.2733812949640288</v>
      </c>
      <c r="N23" s="55">
        <v>0.58273381294964033</v>
      </c>
      <c r="O23" s="55">
        <v>0.12589928057553956</v>
      </c>
      <c r="P23" s="55">
        <v>1.7985611510791366E-2</v>
      </c>
      <c r="Q23" s="1">
        <v>558</v>
      </c>
      <c r="R23" s="55">
        <v>3.5842293906810036E-3</v>
      </c>
      <c r="S23" s="1">
        <v>566</v>
      </c>
      <c r="T23" s="55">
        <v>1.4134275618374558E-2</v>
      </c>
      <c r="U23" s="1"/>
      <c r="V23" s="1"/>
      <c r="W23" s="1">
        <v>0</v>
      </c>
      <c r="X23" s="1">
        <v>0</v>
      </c>
    </row>
    <row r="25" spans="1:34">
      <c r="A25" s="52" t="s">
        <v>15</v>
      </c>
      <c r="B25" s="2">
        <f ca="1">AVERAGE(OFFSET(B1,3,0,Formulaire!$U$4,1))</f>
        <v>29.263157894736842</v>
      </c>
      <c r="C25" s="53">
        <f ca="1">AVERAGE(OFFSET(C1,3,0,Formulaire!$U$4,1))</f>
        <v>0.70505673806757396</v>
      </c>
      <c r="D25" s="53">
        <f ca="1">AVERAGE(OFFSET(D1,3,0,Formulaire!$U$4,1))</f>
        <v>0.21310938803198864</v>
      </c>
      <c r="E25" s="53">
        <f ca="1">AVERAGE(OFFSET(E1,3,0,Formulaire!$U$4,1))</f>
        <v>3.0959752321981422E-3</v>
      </c>
      <c r="F25" s="53">
        <f ca="1">AVERAGE(OFFSET(F1,3,0,Formulaire!$U$4,1))</f>
        <v>4.6522556390977444E-2</v>
      </c>
      <c r="G25" s="53">
        <f ca="1">AVERAGE(OFFSET(G1,3,0,Formulaire!$U$4,1))</f>
        <v>6.1919504643962843E-3</v>
      </c>
      <c r="H25" s="53">
        <f ca="1">AVERAGE(OFFSET(H1,3,0,Formulaire!$U$4,1))</f>
        <v>2.6023391812865497E-2</v>
      </c>
      <c r="I25" s="53">
        <f ca="1">AVERAGE(OFFSET(I1,3,0,Formulaire!$U$4,1))</f>
        <v>0</v>
      </c>
      <c r="J25" s="53">
        <f ca="1">AVERAGE(OFFSET(J1,3,0,Formulaire!$U$4,1))</f>
        <v>0</v>
      </c>
      <c r="K25" s="53">
        <f ca="1">AVERAGE(OFFSET(K1,3,0,Formulaire!$U$4,1))</f>
        <v>0</v>
      </c>
      <c r="L25" s="53">
        <f ca="1">AVERAGE(OFFSET(L1,3,0,Formulaire!$U$4,1))</f>
        <v>0</v>
      </c>
      <c r="M25" s="53">
        <f ca="1">AVERAGE(OFFSET(M1,3,0,Formulaire!$U$4,1))</f>
        <v>0.26406238240603569</v>
      </c>
      <c r="N25" s="53">
        <f ca="1">AVERAGE(OFFSET(N1,3,0,Formulaire!$U$4,1))</f>
        <v>0.581761672280248</v>
      </c>
      <c r="O25" s="53">
        <f ca="1">AVERAGE(OFFSET(O1,3,0,Formulaire!$U$4,1))</f>
        <v>0.13416267684843536</v>
      </c>
      <c r="P25" s="53">
        <f ca="1">AVERAGE(OFFSET(P1,3,0,Formulaire!$U$4,1))</f>
        <v>2.0013268465280849E-2</v>
      </c>
      <c r="Q25" s="2">
        <f ca="1">AVERAGE(OFFSET(Q1,3,0,Formulaire!$U$4,1))</f>
        <v>29.368421052631579</v>
      </c>
      <c r="R25" s="146">
        <f ca="1">AVERAGE(OFFSET(R1,3,0,Formulaire!$U$4,1))</f>
        <v>4.048582995951417E-3</v>
      </c>
      <c r="S25" s="2">
        <f ca="1">AVERAGE(OFFSET(S1,3,0,Formulaire!$U$4,1))</f>
        <v>29.789473684210527</v>
      </c>
      <c r="T25" s="146">
        <f ca="1">AVERAGE(OFFSET(T1,3,0,Formulaire!$U$4,1))</f>
        <v>1.4394258197314226E-2</v>
      </c>
      <c r="U25" s="146" t="e">
        <f ca="1">AVERAGE(OFFSET(U1,3,0,Formulaire!$U$4,1))</f>
        <v>#DIV/0!</v>
      </c>
      <c r="V25" s="146" t="e">
        <f ca="1">AVERAGE(OFFSET(V1,3,0,Formulaire!$U$4,1))</f>
        <v>#DIV/0!</v>
      </c>
      <c r="W25" s="2">
        <f ca="1">AVERAGE(OFFSET(W1,3,0,Formulaire!$U$4,1))</f>
        <v>0</v>
      </c>
      <c r="X25" s="2">
        <f ca="1">AVERAGE(OFFSET(X1,3,0,Formulaire!$U$4,1))</f>
        <v>0</v>
      </c>
    </row>
    <row r="26" spans="1:34">
      <c r="A26" s="52" t="s">
        <v>16</v>
      </c>
      <c r="B26" s="3">
        <f ca="1">MEDIAN(OFFSET(B1,3,0,Formulaire!$U$4,1))</f>
        <v>28</v>
      </c>
      <c r="C26" s="53">
        <f ca="1">MEDIAN(OFFSET(C1,3,0,Formulaire!$U$4,1))</f>
        <v>0.8</v>
      </c>
      <c r="D26" s="53">
        <f ca="1">MEDIAN(OFFSET(D1,3,0,Formulaire!$U$4,1))</f>
        <v>0.17647058823529413</v>
      </c>
      <c r="E26" s="53">
        <f ca="1">MEDIAN(OFFSET(E1,3,0,Formulaire!$U$4,1))</f>
        <v>0</v>
      </c>
      <c r="F26" s="53">
        <f ca="1">MEDIAN(OFFSET(F1,3,0,Formulaire!$U$4,1))</f>
        <v>0</v>
      </c>
      <c r="G26" s="53">
        <f ca="1">MEDIAN(OFFSET(G1,3,0,Formulaire!$U$4,1))</f>
        <v>0</v>
      </c>
      <c r="H26" s="53">
        <f ca="1">MEDIAN(OFFSET(H1,3,0,Formulaire!$U$4,1))</f>
        <v>0</v>
      </c>
      <c r="I26" s="53">
        <f ca="1">MEDIAN(OFFSET(I1,3,0,Formulaire!$U$4,1))</f>
        <v>0</v>
      </c>
      <c r="J26" s="53">
        <f ca="1">MEDIAN(OFFSET(J1,3,0,Formulaire!$U$4,1))</f>
        <v>0</v>
      </c>
      <c r="K26" s="53">
        <f ca="1">MEDIAN(OFFSET(K1,3,0,Formulaire!$U$4,1))</f>
        <v>0</v>
      </c>
      <c r="L26" s="53">
        <f ca="1">MEDIAN(OFFSET(L1,3,0,Formulaire!$U$4,1))</f>
        <v>0</v>
      </c>
      <c r="M26" s="53">
        <f ca="1">MEDIAN(OFFSET(M1,3,0,Formulaire!$U$4,1))</f>
        <v>0.21428571428571427</v>
      </c>
      <c r="N26" s="53">
        <f ca="1">MEDIAN(OFFSET(N1,3,0,Formulaire!$U$4,1))</f>
        <v>0.6</v>
      </c>
      <c r="O26" s="53">
        <f ca="1">MEDIAN(OFFSET(O1,3,0,Formulaire!$U$4,1))</f>
        <v>8.3333333333333329E-2</v>
      </c>
      <c r="P26" s="53">
        <f ca="1">MEDIAN(OFFSET(P1,3,0,Formulaire!$U$4,1))</f>
        <v>0</v>
      </c>
      <c r="Q26" s="3">
        <f ca="1">MEDIAN(OFFSET(Q1,3,0,Formulaire!$U$4,1))</f>
        <v>28</v>
      </c>
      <c r="R26" s="53">
        <f ca="1">MEDIAN(OFFSET(R1,3,0,Formulaire!$U$4,1))</f>
        <v>0</v>
      </c>
      <c r="S26" s="3">
        <f ca="1">MEDIAN(OFFSET(S1,3,0,Formulaire!$U$4,1))</f>
        <v>30</v>
      </c>
      <c r="T26" s="53">
        <f ca="1">MEDIAN(OFFSET(T1,3,0,Formulaire!$U$4,1))</f>
        <v>0</v>
      </c>
      <c r="U26" s="53" t="e">
        <f ca="1">MEDIAN(OFFSET(U1,3,0,Formulaire!$U$4,1))</f>
        <v>#NUM!</v>
      </c>
      <c r="V26" s="53" t="e">
        <f ca="1">MEDIAN(OFFSET(V1,3,0,Formulaire!$U$4,1))</f>
        <v>#NUM!</v>
      </c>
      <c r="W26" s="3">
        <f ca="1">MEDIAN(OFFSET(W1,3,0,Formulaire!$U$4,1))</f>
        <v>0</v>
      </c>
      <c r="X26" s="3">
        <f ca="1">MEDIAN(OFFSET(X1,3,0,Formulaire!$U$4,1))</f>
        <v>0</v>
      </c>
    </row>
    <row r="27" spans="1:34">
      <c r="A27" s="52" t="s">
        <v>17</v>
      </c>
      <c r="B27" s="4">
        <f ca="1">_xlfn.STDEV.S(OFFSET(B1,3,0,Formulaire!$U$4,1))</f>
        <v>5.5059776128934779</v>
      </c>
      <c r="C27" s="53">
        <f ca="1">_xlfn.STDEV.S(OFFSET(C1,3,0,Formulaire!$U$4,1))</f>
        <v>0.2698720751132741</v>
      </c>
      <c r="D27" s="53">
        <f ca="1">_xlfn.STDEV.S(OFFSET(D1,3,0,Formulaire!$U$4,1))</f>
        <v>0.17855744261575962</v>
      </c>
      <c r="E27" s="53">
        <f ca="1">_xlfn.STDEV.S(OFFSET(E1,3,0,Formulaire!$U$4,1))</f>
        <v>1.3495043168856575E-2</v>
      </c>
      <c r="F27" s="53">
        <f ca="1">_xlfn.STDEV.S(OFFSET(F1,3,0,Formulaire!$U$4,1))</f>
        <v>0.13980427696426492</v>
      </c>
      <c r="G27" s="53">
        <f ca="1">_xlfn.STDEV.S(OFFSET(G1,3,0,Formulaire!$U$4,1))</f>
        <v>2.6990086337713149E-2</v>
      </c>
      <c r="H27" s="53">
        <f ca="1">_xlfn.STDEV.S(OFFSET(H1,3,0,Formulaire!$U$4,1))</f>
        <v>6.6565062275211889E-2</v>
      </c>
      <c r="I27" s="53">
        <f ca="1">_xlfn.STDEV.S(OFFSET(I1,3,0,Formulaire!$U$4,1))</f>
        <v>0</v>
      </c>
      <c r="J27" s="53">
        <f ca="1">_xlfn.STDEV.S(OFFSET(J1,3,0,Formulaire!$U$4,1))</f>
        <v>0</v>
      </c>
      <c r="K27" s="53">
        <f ca="1">_xlfn.STDEV.S(OFFSET(K1,3,0,Formulaire!$U$4,1))</f>
        <v>0</v>
      </c>
      <c r="L27" s="53">
        <f ca="1">_xlfn.STDEV.S(OFFSET(L1,3,0,Formulaire!$U$4,1))</f>
        <v>0</v>
      </c>
      <c r="M27" s="53">
        <f ca="1">_xlfn.STDEV.S(OFFSET(M1,3,0,Formulaire!$U$4,1))</f>
        <v>0.19317193374649716</v>
      </c>
      <c r="N27" s="53">
        <f ca="1">_xlfn.STDEV.S(OFFSET(N1,3,0,Formulaire!$U$4,1))</f>
        <v>0.22188311401665095</v>
      </c>
      <c r="O27" s="53">
        <f ca="1">_xlfn.STDEV.S(OFFSET(O1,3,0,Formulaire!$U$4,1))</f>
        <v>0.15003037106408934</v>
      </c>
      <c r="P27" s="53">
        <f ca="1">_xlfn.STDEV.S(OFFSET(P1,3,0,Formulaire!$U$4,1))</f>
        <v>4.4518649820047836E-2</v>
      </c>
      <c r="Q27" s="4">
        <f ca="1">_xlfn.STDEV.S(OFFSET(Q1,3,0,Formulaire!$U$4,1))</f>
        <v>5.418184672581666</v>
      </c>
      <c r="R27" s="53">
        <f ca="1">_xlfn.STDEV.S(OFFSET(R1,3,0,Formulaire!$U$4,1))</f>
        <v>1.7647364143889368E-2</v>
      </c>
      <c r="S27" s="4">
        <f ca="1">_xlfn.STDEV.S(OFFSET(S1,3,0,Formulaire!$U$4,1))</f>
        <v>5.3497554187958674</v>
      </c>
      <c r="T27" s="53">
        <f ca="1">_xlfn.STDEV.S(OFFSET(T1,3,0,Formulaire!$U$4,1))</f>
        <v>2.4351337660830859E-2</v>
      </c>
      <c r="U27" s="53" t="e">
        <f ca="1">_xlfn.STDEV.S(OFFSET(U1,3,0,Formulaire!$U$4,1))</f>
        <v>#DIV/0!</v>
      </c>
      <c r="V27" s="53" t="e">
        <f ca="1">_xlfn.STDEV.S(OFFSET(V1,3,0,Formulaire!$U$4,1))</f>
        <v>#DIV/0!</v>
      </c>
      <c r="W27" s="4">
        <f ca="1">_xlfn.STDEV.S(OFFSET(W1,3,0,Formulaire!$U$4,1))</f>
        <v>0</v>
      </c>
      <c r="X27" s="4">
        <f ca="1">_xlfn.STDEV.S(OFFSET(X1,3,0,Formulaire!$U$4,1))</f>
        <v>0</v>
      </c>
    </row>
    <row r="28" spans="1:34">
      <c r="A28" s="52" t="s">
        <v>254</v>
      </c>
      <c r="B28" s="4">
        <f ca="1">B25+B27</f>
        <v>34.769135507630324</v>
      </c>
      <c r="C28" s="9">
        <f ca="1">C25+C27</f>
        <v>0.97492881318084801</v>
      </c>
      <c r="D28" s="9">
        <f t="shared" ref="D28:T28" ca="1" si="0">D25+D27</f>
        <v>0.39166683064774827</v>
      </c>
      <c r="E28" s="9">
        <f t="shared" ca="1" si="0"/>
        <v>1.6591018401054716E-2</v>
      </c>
      <c r="F28" s="9">
        <f t="shared" ca="1" si="0"/>
        <v>0.18632683335524236</v>
      </c>
      <c r="G28" s="9">
        <f t="shared" ca="1" si="0"/>
        <v>3.3182036802109433E-2</v>
      </c>
      <c r="H28" s="9">
        <f t="shared" ca="1" si="0"/>
        <v>9.2588454088077393E-2</v>
      </c>
      <c r="I28" s="9">
        <f t="shared" ca="1" si="0"/>
        <v>0</v>
      </c>
      <c r="J28" s="9">
        <f t="shared" ca="1" si="0"/>
        <v>0</v>
      </c>
      <c r="K28" s="9">
        <f t="shared" ca="1" si="0"/>
        <v>0</v>
      </c>
      <c r="L28" s="9">
        <f t="shared" ca="1" si="0"/>
        <v>0</v>
      </c>
      <c r="M28" s="9">
        <f t="shared" ca="1" si="0"/>
        <v>0.45723431615253285</v>
      </c>
      <c r="N28" s="9">
        <f t="shared" ca="1" si="0"/>
        <v>0.80364478629689895</v>
      </c>
      <c r="O28" s="9">
        <f t="shared" ca="1" si="0"/>
        <v>0.2841930479125247</v>
      </c>
      <c r="P28" s="9">
        <f t="shared" ca="1" si="0"/>
        <v>6.4531918285328685E-2</v>
      </c>
      <c r="Q28" s="4">
        <f ca="1">Q25+Q27</f>
        <v>34.786605725213242</v>
      </c>
      <c r="R28" s="9">
        <f t="shared" ca="1" si="0"/>
        <v>2.1695947139840785E-2</v>
      </c>
      <c r="S28" s="4">
        <f ca="1">S25+S27</f>
        <v>35.139229103006393</v>
      </c>
      <c r="T28" s="9">
        <f t="shared" ca="1" si="0"/>
        <v>3.8745595858145084E-2</v>
      </c>
      <c r="U28" s="9" t="e">
        <f t="shared" ref="U28" ca="1" si="1">U25+U27</f>
        <v>#DIV/0!</v>
      </c>
      <c r="V28" s="9" t="e">
        <f t="shared" ref="V28:X28" ca="1" si="2">V25+V27</f>
        <v>#DIV/0!</v>
      </c>
      <c r="W28" s="4">
        <f t="shared" ca="1" si="2"/>
        <v>0</v>
      </c>
      <c r="X28" s="4">
        <f t="shared" ca="1" si="2"/>
        <v>0</v>
      </c>
    </row>
    <row r="29" spans="1:34">
      <c r="A29" s="52" t="s">
        <v>255</v>
      </c>
      <c r="B29" s="4">
        <f ca="1">B25-B27</f>
        <v>23.757180281843365</v>
      </c>
      <c r="C29" s="9">
        <f ca="1">C25-C27</f>
        <v>0.43518466295429986</v>
      </c>
      <c r="D29" s="9">
        <f t="shared" ref="D29:P29" ca="1" si="3">D25-D27</f>
        <v>3.4551945416229024E-2</v>
      </c>
      <c r="E29" s="9">
        <f t="shared" ca="1" si="3"/>
        <v>-1.0399067936658433E-2</v>
      </c>
      <c r="F29" s="9">
        <f t="shared" ca="1" si="3"/>
        <v>-9.3281720573287485E-2</v>
      </c>
      <c r="G29" s="9">
        <f t="shared" ca="1" si="3"/>
        <v>-2.0798135873316866E-2</v>
      </c>
      <c r="H29" s="9">
        <f t="shared" ca="1" si="3"/>
        <v>-4.0541670462346392E-2</v>
      </c>
      <c r="I29" s="9">
        <f t="shared" ca="1" si="3"/>
        <v>0</v>
      </c>
      <c r="J29" s="9">
        <f t="shared" ca="1" si="3"/>
        <v>0</v>
      </c>
      <c r="K29" s="9">
        <f t="shared" ca="1" si="3"/>
        <v>0</v>
      </c>
      <c r="L29" s="9">
        <f t="shared" ca="1" si="3"/>
        <v>0</v>
      </c>
      <c r="M29" s="9">
        <f t="shared" ca="1" si="3"/>
        <v>7.089044865953853E-2</v>
      </c>
      <c r="N29" s="9">
        <f t="shared" ca="1" si="3"/>
        <v>0.35987855826359705</v>
      </c>
      <c r="O29" s="9">
        <f t="shared" ca="1" si="3"/>
        <v>-1.5867694215653982E-2</v>
      </c>
      <c r="P29" s="9">
        <f t="shared" ca="1" si="3"/>
        <v>-2.4505381354766986E-2</v>
      </c>
      <c r="Q29" s="4">
        <f ca="1">Q25-Q27</f>
        <v>23.950236380049912</v>
      </c>
      <c r="R29" s="9">
        <f t="shared" ref="R29" ca="1" si="4">R25-R27</f>
        <v>-1.3598781147937951E-2</v>
      </c>
      <c r="S29" s="4">
        <f ca="1">S25-S27</f>
        <v>24.439718265414662</v>
      </c>
      <c r="T29" s="9">
        <f t="shared" ref="T29:X29" ca="1" si="5">T25-T27</f>
        <v>-9.9570794635166337E-3</v>
      </c>
      <c r="U29" s="9" t="e">
        <f t="shared" ca="1" si="5"/>
        <v>#DIV/0!</v>
      </c>
      <c r="V29" s="9" t="e">
        <f t="shared" ca="1" si="5"/>
        <v>#DIV/0!</v>
      </c>
      <c r="W29" s="4">
        <f t="shared" ca="1" si="5"/>
        <v>0</v>
      </c>
      <c r="X29" s="4">
        <f t="shared" ca="1" si="5"/>
        <v>0</v>
      </c>
    </row>
    <row r="30" spans="1:34">
      <c r="A30" s="52" t="s">
        <v>18</v>
      </c>
      <c r="B30" s="5">
        <f ca="1">AVEDEV(OFFSET(B1,3,0,Formulaire!$U$4,1))</f>
        <v>4.2770083102493075</v>
      </c>
      <c r="C30" s="53">
        <f ca="1">AVEDEV(OFFSET(C1,3,0,Formulaire!$U$4,1))</f>
        <v>0.19947051753308886</v>
      </c>
      <c r="D30" s="53">
        <f ca="1">AVEDEV(OFFSET(D1,3,0,Formulaire!$U$4,1))</f>
        <v>0.13099321920814502</v>
      </c>
      <c r="E30" s="53">
        <f ca="1">AVEDEV(OFFSET(E1,3,0,Formulaire!$U$4,1))</f>
        <v>5.8660583346912126E-3</v>
      </c>
      <c r="F30" s="53">
        <f ca="1">AVEDEV(OFFSET(F1,3,0,Formulaire!$U$4,1))</f>
        <v>7.8353779184804129E-2</v>
      </c>
      <c r="G30" s="53">
        <f ca="1">AVEDEV(OFFSET(G1,3,0,Formulaire!$U$4,1))</f>
        <v>1.1732116669382425E-2</v>
      </c>
      <c r="H30" s="53">
        <f ca="1">AVEDEV(OFFSET(H1,3,0,Formulaire!$U$4,1))</f>
        <v>4.3828870421668206E-2</v>
      </c>
      <c r="I30" s="53">
        <f ca="1">AVEDEV(OFFSET(I1,3,0,Formulaire!$U$4,1))</f>
        <v>0</v>
      </c>
      <c r="J30" s="53">
        <f ca="1">AVEDEV(OFFSET(J1,3,0,Formulaire!$U$4,1))</f>
        <v>0</v>
      </c>
      <c r="K30" s="53">
        <f ca="1">AVEDEV(OFFSET(K1,3,0,Formulaire!$U$4,1))</f>
        <v>0</v>
      </c>
      <c r="L30" s="53">
        <f ca="1">AVEDEV(OFFSET(L1,3,0,Formulaire!$U$4,1))</f>
        <v>0</v>
      </c>
      <c r="M30" s="53">
        <f ca="1">AVEDEV(OFFSET(M1,3,0,Formulaire!$U$4,1))</f>
        <v>0.14739787668743184</v>
      </c>
      <c r="N30" s="53">
        <f ca="1">AVEDEV(OFFSET(N1,3,0,Formulaire!$U$4,1))</f>
        <v>0.17013004240884319</v>
      </c>
      <c r="O30" s="53">
        <f ca="1">AVEDEV(OFFSET(O1,3,0,Formulaire!$U$4,1))</f>
        <v>0.10332678564713764</v>
      </c>
      <c r="P30" s="53">
        <f ca="1">AVEDEV(OFFSET(P1,3,0,Formulaire!$U$4,1))</f>
        <v>3.1599897576759232E-2</v>
      </c>
      <c r="Q30" s="5">
        <f ca="1">AVEDEV(OFFSET(Q1,3,0,Formulaire!$U$4,1))</f>
        <v>4.1772853185595569</v>
      </c>
      <c r="R30" s="146">
        <f ca="1">AVEDEV(OFFSET(R1,3,0,Formulaire!$U$4,1))</f>
        <v>7.6709993607500544E-3</v>
      </c>
      <c r="S30" s="5">
        <f ca="1">AVEDEV(OFFSET(S1,3,0,Formulaire!$U$4,1))</f>
        <v>4.1163434903047094</v>
      </c>
      <c r="T30" s="146">
        <f ca="1">AVEDEV(OFFSET(T1,3,0,Formulaire!$U$4,1))</f>
        <v>1.9697405954219455E-2</v>
      </c>
      <c r="U30" s="146" t="e">
        <f ca="1">AVEDEV(OFFSET(U1,3,0,Formulaire!$U$4,1))</f>
        <v>#NUM!</v>
      </c>
      <c r="V30" s="146" t="e">
        <f ca="1">AVEDEV(OFFSET(V1,3,0,Formulaire!$U$4,1))</f>
        <v>#NUM!</v>
      </c>
      <c r="W30" s="5">
        <f ca="1">AVEDEV(OFFSET(W1,3,0,Formulaire!$U$4,1))</f>
        <v>0</v>
      </c>
      <c r="X30" s="5">
        <f ca="1">AVEDEV(OFFSET(X1,3,0,Formulaire!$U$4,1))</f>
        <v>0</v>
      </c>
    </row>
    <row r="31" spans="1:34">
      <c r="A31" s="52" t="s">
        <v>19</v>
      </c>
      <c r="B31" s="6">
        <f ca="1">B27/B25</f>
        <v>0.18815391123197137</v>
      </c>
      <c r="C31" s="53">
        <f t="shared" ref="C31:R31" ca="1" si="6">C27/C25</f>
        <v>0.38276646479961596</v>
      </c>
      <c r="D31" s="53">
        <f t="shared" ref="D31:P31" ca="1" si="7">D27/D25</f>
        <v>0.83786755836846272</v>
      </c>
      <c r="E31" s="53">
        <f t="shared" ca="1" si="7"/>
        <v>4.358898943540674</v>
      </c>
      <c r="F31" s="53">
        <f ca="1">F27/F25</f>
        <v>3.0050858725248055</v>
      </c>
      <c r="G31" s="53">
        <f t="shared" ca="1" si="7"/>
        <v>4.358898943540674</v>
      </c>
      <c r="H31" s="53">
        <f t="shared" ca="1" si="7"/>
        <v>2.5578934042834232</v>
      </c>
      <c r="I31" s="53" t="e">
        <f t="shared" ca="1" si="7"/>
        <v>#DIV/0!</v>
      </c>
      <c r="J31" s="53" t="e">
        <f t="shared" ca="1" si="7"/>
        <v>#DIV/0!</v>
      </c>
      <c r="K31" s="53" t="e">
        <f t="shared" ca="1" si="7"/>
        <v>#DIV/0!</v>
      </c>
      <c r="L31" s="53" t="e">
        <f t="shared" ca="1" si="7"/>
        <v>#DIV/0!</v>
      </c>
      <c r="M31" s="53">
        <f t="shared" ca="1" si="7"/>
        <v>0.73153900978393138</v>
      </c>
      <c r="N31" s="53">
        <f t="shared" ca="1" si="7"/>
        <v>0.38139864585263489</v>
      </c>
      <c r="O31" s="53">
        <f t="shared" ca="1" si="7"/>
        <v>1.1182720454629855</v>
      </c>
      <c r="P31" s="53">
        <f t="shared" ca="1" si="7"/>
        <v>2.2244567346547659</v>
      </c>
      <c r="Q31" s="6">
        <f t="shared" ca="1" si="6"/>
        <v>0.18449015910224312</v>
      </c>
      <c r="R31" s="53">
        <f t="shared" ca="1" si="6"/>
        <v>4.358898943540674</v>
      </c>
      <c r="S31" s="6">
        <f t="shared" ref="S31:T31" ca="1" si="8">S27/S25</f>
        <v>0.1795854292528648</v>
      </c>
      <c r="T31" s="53">
        <f t="shared" ca="1" si="8"/>
        <v>1.6917396733493699</v>
      </c>
      <c r="U31" s="53" t="e">
        <f t="shared" ref="U31:X31" ca="1" si="9">U27/U25</f>
        <v>#DIV/0!</v>
      </c>
      <c r="V31" s="53" t="e">
        <f t="shared" ca="1" si="9"/>
        <v>#DIV/0!</v>
      </c>
      <c r="W31" s="6" t="e">
        <f t="shared" ca="1" si="9"/>
        <v>#DIV/0!</v>
      </c>
      <c r="X31" s="6" t="e">
        <f t="shared" ca="1" si="9"/>
        <v>#DIV/0!</v>
      </c>
    </row>
    <row r="32" spans="1:34">
      <c r="A32" s="52" t="s">
        <v>20</v>
      </c>
      <c r="B32" s="7">
        <f ca="1">_xlfn.CONFIDENCE.T(0.05,B27,20)</f>
        <v>2.5768768442597083</v>
      </c>
      <c r="C32" s="53">
        <f t="shared" ref="C32:R32" ca="1" si="10">_xlfn.CONFIDENCE.T(0.05,C27,20)</f>
        <v>0.12630401904345101</v>
      </c>
      <c r="D32" s="53">
        <f t="shared" ref="D32:P32" ca="1" si="11">_xlfn.CONFIDENCE.T(0.05,D27,20)</f>
        <v>8.3567455517673639E-2</v>
      </c>
      <c r="E32" s="53">
        <f t="shared" ca="1" si="11"/>
        <v>6.315874618283604E-3</v>
      </c>
      <c r="F32" s="53">
        <f ca="1">_xlfn.CONFIDENCE.T(0.05,F27,20)</f>
        <v>6.5430415698396527E-2</v>
      </c>
      <c r="G32" s="53">
        <f t="shared" ca="1" si="11"/>
        <v>1.2631749236567208E-2</v>
      </c>
      <c r="H32" s="53">
        <f t="shared" ca="1" si="11"/>
        <v>3.1153408109038293E-2</v>
      </c>
      <c r="I32" s="53" t="e">
        <f t="shared" ca="1" si="11"/>
        <v>#NUM!</v>
      </c>
      <c r="J32" s="53" t="e">
        <f t="shared" ca="1" si="11"/>
        <v>#NUM!</v>
      </c>
      <c r="K32" s="53" t="e">
        <f t="shared" ca="1" si="11"/>
        <v>#NUM!</v>
      </c>
      <c r="L32" s="53" t="e">
        <f t="shared" ca="1" si="11"/>
        <v>#NUM!</v>
      </c>
      <c r="M32" s="53">
        <f t="shared" ca="1" si="11"/>
        <v>9.0407247909354949E-2</v>
      </c>
      <c r="N32" s="53">
        <f t="shared" ca="1" si="11"/>
        <v>0.1038444939011063</v>
      </c>
      <c r="O32" s="53">
        <f t="shared" ca="1" si="11"/>
        <v>7.0216375058520089E-2</v>
      </c>
      <c r="P32" s="53">
        <f t="shared" ca="1" si="11"/>
        <v>2.0835369470145956E-2</v>
      </c>
      <c r="Q32" s="7">
        <f t="shared" ca="1" si="10"/>
        <v>2.5357884834118161</v>
      </c>
      <c r="R32" s="53">
        <f t="shared" ca="1" si="10"/>
        <v>8.2592206546785608E-3</v>
      </c>
      <c r="S32" s="7">
        <f t="shared" ref="S32:T32" ca="1" si="12">_xlfn.CONFIDENCE.T(0.05,S27,20)</f>
        <v>2.5037626068194978</v>
      </c>
      <c r="T32" s="53">
        <f t="shared" ca="1" si="12"/>
        <v>1.1396776840864795E-2</v>
      </c>
      <c r="U32" s="53" t="e">
        <f t="shared" ref="U32:X32" ca="1" si="13">_xlfn.CONFIDENCE.T(0.05,U27,20)</f>
        <v>#DIV/0!</v>
      </c>
      <c r="V32" s="53" t="e">
        <f t="shared" ca="1" si="13"/>
        <v>#DIV/0!</v>
      </c>
      <c r="W32" s="7" t="e">
        <f t="shared" ca="1" si="13"/>
        <v>#NUM!</v>
      </c>
      <c r="X32" s="7" t="e">
        <f t="shared" ca="1" si="13"/>
        <v>#NUM!</v>
      </c>
    </row>
    <row r="33" spans="1:24">
      <c r="A33" s="52" t="s">
        <v>21</v>
      </c>
      <c r="B33" s="6">
        <f ca="1">_xlfn.T.INV.2T(0.05,COUNTA(A4:A22)-1)*(B27/B25)/SQRT(COUNTA(A4:A22))</f>
        <v>9.0687282312562706E-2</v>
      </c>
      <c r="C33" s="53">
        <f ca="1">_xlfn.T.INV.2T(0.05,COUNTA(OFFSET(C1,3,0,Formulaire!$U$4,1))-1)*(C27/C25)/SQRT(COUNTA(OFFSET(C1,3,0,Formulaire!$U$4,1)))</f>
        <v>0.1844875305848335</v>
      </c>
      <c r="D33" s="53">
        <f ca="1">_xlfn.T.INV.2T(0.05,COUNTA(OFFSET(D1,3,0,Formulaire!$U$4,1))-1)*(D27/D25)/SQRT(COUNTA(OFFSET(D1,3,0,Formulaire!$U$4,1)))</f>
        <v>0.40383923623367701</v>
      </c>
      <c r="E33" s="53">
        <f ca="1">_xlfn.T.INV.2T(0.05,COUNTA(OFFSET(E1,3,0,Formulaire!$U$4,1))-1)*(E27/E25)/SQRT(COUNTA(OFFSET(E1,3,0,Formulaire!$U$4,1)))</f>
        <v>2.1009220402410378</v>
      </c>
      <c r="F33" s="53">
        <f ca="1">_xlfn.T.INV.2T(0.05,COUNTA(OFFSET(F1,3,0,Formulaire!$U$4,1))-1)*(F27/F25)/SQRT(COUNTA(OFFSET(F1,3,0,Formulaire!$U$4,1)))</f>
        <v>1.4484050270906266</v>
      </c>
      <c r="G33" s="53">
        <f ca="1">_xlfn.T.INV.2T(0.05,COUNTA(OFFSET(G1,3,0,Formulaire!$U$4,1))-1)*(G27/G25)/SQRT(COUNTA(OFFSET(G1,3,0,Formulaire!$U$4,1)))</f>
        <v>2.1009220402410378</v>
      </c>
      <c r="H33" s="53">
        <f ca="1">_xlfn.T.INV.2T(0.05,COUNTA(OFFSET(H1,3,0,Formulaire!$U$4,1))-1)*(H27/H25)/SQRT(COUNTA(OFFSET(H1,3,0,Formulaire!$U$4,1)))</f>
        <v>1.2328651568327138</v>
      </c>
      <c r="I33" s="53" t="e">
        <f ca="1">_xlfn.T.INV.2T(0.05,COUNTA(OFFSET(I1,3,0,Formulaire!$U$4,1))-1)*(I27/I25)/SQRT(COUNTA(OFFSET(I1,3,0,Formulaire!$U$4,1)))</f>
        <v>#DIV/0!</v>
      </c>
      <c r="J33" s="53" t="e">
        <f ca="1">_xlfn.T.INV.2T(0.05,COUNTA(OFFSET(J1,3,0,Formulaire!$U$4,1))-1)*(J27/J25)/SQRT(COUNTA(OFFSET(J1,3,0,Formulaire!$U$4,1)))</f>
        <v>#DIV/0!</v>
      </c>
      <c r="K33" s="53" t="e">
        <f ca="1">_xlfn.T.INV.2T(0.05,COUNTA(OFFSET(K1,3,0,Formulaire!$U$4,1))-1)*(K27/K25)/SQRT(COUNTA(OFFSET(K1,3,0,Formulaire!$U$4,1)))</f>
        <v>#DIV/0!</v>
      </c>
      <c r="L33" s="53" t="e">
        <f ca="1">_xlfn.T.INV.2T(0.05,COUNTA(OFFSET(L1,3,0,Formulaire!$U$4,1))-1)*(L27/L25)/SQRT(COUNTA(OFFSET(L1,3,0,Formulaire!$U$4,1)))</f>
        <v>#DIV/0!</v>
      </c>
      <c r="M33" s="53">
        <f ca="1">_xlfn.T.INV.2T(0.05,COUNTA(OFFSET(M1,3,0,Formulaire!$U$4,1))-1)*(M27/M25)/SQRT(COUNTA(OFFSET(M1,3,0,Formulaire!$U$4,1)))</f>
        <v>0.35259051628821603</v>
      </c>
      <c r="N33" s="53">
        <f ca="1">_xlfn.T.INV.2T(0.05,COUNTA(OFFSET(N1,3,0,Formulaire!$U$4,1))-1)*(N27/N25)/SQRT(COUNTA(OFFSET(N1,3,0,Formulaire!$U$4,1)))</f>
        <v>0.18382826295555518</v>
      </c>
      <c r="O33" s="53">
        <f ca="1">_xlfn.T.INV.2T(0.05,COUNTA(OFFSET(O1,3,0,Formulaire!$U$4,1))-1)*(O27/O25)/SQRT(COUNTA(OFFSET(O1,3,0,Formulaire!$U$4,1)))</f>
        <v>0.53898987283936128</v>
      </c>
      <c r="P33" s="53">
        <f ca="1">_xlfn.T.INV.2T(0.05,COUNTA(OFFSET(P1,3,0,Formulaire!$U$4,1))-1)*(P27/P25)/SQRT(COUNTA(OFFSET(P1,3,0,Formulaire!$U$4,1)))</f>
        <v>1.0721538264437624</v>
      </c>
      <c r="Q33" s="6">
        <f ca="1">_xlfn.T.INV.2T(0.05,COUNTA(OFFSET(Q1,3,0,Formulaire!$U$4,1))-1)*(Q27/Q25)/SQRT(COUNTA(OFFSET(Q1,3,0,Formulaire!$U$4,1)))</f>
        <v>8.892141031162254E-2</v>
      </c>
      <c r="R33" s="53">
        <f ca="1">_xlfn.T.INV.2T(0.05,COUNTA(OFFSET(R1,3,0,Formulaire!$U$4,1))-1)*(R27/R25)/SQRT(COUNTA(OFFSET(R1,3,0,Formulaire!$U$4,1)))</f>
        <v>2.1009220402410378</v>
      </c>
      <c r="S33" s="6">
        <f ca="1">_xlfn.T.INV.2T(0.05,COUNTA(OFFSET(S1,3,0,Formulaire!$U$4,1))-1)*(S27/S25)/SQRT(COUNTA(OFFSET(S1,3,0,Formulaire!$U$4,1)))</f>
        <v>8.6557406196028891E-2</v>
      </c>
      <c r="T33" s="53">
        <f ca="1">_xlfn.T.INV.2T(0.05,COUNTA(OFFSET(T1,3,0,Formulaire!$U$4,1))-1)*(T27/T25)/SQRT(COUNTA(OFFSET(T1,3,0,Formulaire!$U$4,1)))</f>
        <v>0.8153924218309192</v>
      </c>
      <c r="U33" s="53" t="e">
        <f ca="1">_xlfn.T.INV.2T(0.05,COUNTA(OFFSET(U1,3,0,Formulaire!$U$4,1))-1)*(U27/U25)/SQRT(COUNTA(OFFSET(U1,3,0,Formulaire!$U$4,1)))</f>
        <v>#NUM!</v>
      </c>
      <c r="V33" s="53" t="e">
        <f ca="1">_xlfn.T.INV.2T(0.05,COUNTA(OFFSET(V1,3,0,Formulaire!$U$4,1))-1)*(V27/V25)/SQRT(COUNTA(OFFSET(V1,3,0,Formulaire!$U$4,1)))</f>
        <v>#NUM!</v>
      </c>
      <c r="W33" s="6" t="e">
        <f ca="1">_xlfn.T.INV.2T(0.05,COUNTA(OFFSET(W1,3,0,Formulaire!$U$4,1))-1)*(W27/W25)/SQRT(COUNTA(OFFSET(W1,3,0,Formulaire!$U$4,1)))</f>
        <v>#DIV/0!</v>
      </c>
      <c r="X33" s="6" t="e">
        <f ca="1">_xlfn.T.INV.2T(0.05,COUNTA(OFFSET(X1,3,0,Formulaire!$U$4,1))-1)*(X27/X25)/SQRT(COUNTA(OFFSET(X1,3,0,Formulaire!$U$4,1)))</f>
        <v>#DIV/0!</v>
      </c>
    </row>
    <row r="34" spans="1:24">
      <c r="A34" s="52" t="s">
        <v>22</v>
      </c>
      <c r="B34" s="4">
        <f ca="1">MAX(OFFSET(B1,3,0,Formulaire!$U$4,1))</f>
        <v>44</v>
      </c>
      <c r="C34" s="53">
        <f ca="1">MAX(OFFSET(C1,3,0,Formulaire!$U$4,1))</f>
        <v>1</v>
      </c>
      <c r="D34" s="53">
        <f ca="1">MAX(OFFSET(D1,3,0,Formulaire!$U$4,1))</f>
        <v>0.6875</v>
      </c>
      <c r="E34" s="53">
        <f ca="1">MAX(OFFSET(E1,3,0,Formulaire!$U$4,1))</f>
        <v>5.8823529411764705E-2</v>
      </c>
      <c r="F34" s="53">
        <f ca="1">MAX(OFFSET(F1,3,0,Formulaire!$U$4,1))</f>
        <v>0.5714285714285714</v>
      </c>
      <c r="G34" s="53">
        <f ca="1">MAX(OFFSET(G1,3,0,Formulaire!$U$4,1))</f>
        <v>0.11764705882352941</v>
      </c>
      <c r="H34" s="53">
        <f ca="1">MAX(OFFSET(H1,3,0,Formulaire!$U$4,1))</f>
        <v>0.25</v>
      </c>
      <c r="I34" s="53">
        <f ca="1">MAX(OFFSET(I1,3,0,Formulaire!$U$4,1))</f>
        <v>0</v>
      </c>
      <c r="J34" s="53">
        <f ca="1">MAX(OFFSET(J1,3,0,Formulaire!$U$4,1))</f>
        <v>0</v>
      </c>
      <c r="K34" s="53">
        <f ca="1">MAX(OFFSET(K1,3,0,Formulaire!$U$4,1))</f>
        <v>0</v>
      </c>
      <c r="L34" s="53">
        <f ca="1">MAX(OFFSET(L1,3,0,Formulaire!$U$4,1))</f>
        <v>0</v>
      </c>
      <c r="M34" s="53">
        <f ca="1">MAX(OFFSET(M1,3,0,Formulaire!$U$4,1))</f>
        <v>0.8125</v>
      </c>
      <c r="N34" s="53">
        <f ca="1">MAX(OFFSET(N1,3,0,Formulaire!$U$4,1))</f>
        <v>1</v>
      </c>
      <c r="O34" s="53">
        <f ca="1">MAX(OFFSET(O1,3,0,Formulaire!$U$4,1))</f>
        <v>0.61538461538461542</v>
      </c>
      <c r="P34" s="53">
        <f ca="1">MAX(OFFSET(P1,3,0,Formulaire!$U$4,1))</f>
        <v>0.16666666666666666</v>
      </c>
      <c r="Q34" s="4">
        <f ca="1">MAX(OFFSET(Q1,3,0,Formulaire!$U$4,1))</f>
        <v>44</v>
      </c>
      <c r="R34" s="53">
        <f ca="1">MAX(OFFSET(R1,3,0,Formulaire!$U$4,1))</f>
        <v>7.6923076923076927E-2</v>
      </c>
      <c r="S34" s="4">
        <f ca="1">MAX(OFFSET(S1,3,0,Formulaire!$U$4,1))</f>
        <v>44</v>
      </c>
      <c r="T34" s="53">
        <f ca="1">MAX(OFFSET(T1,3,0,Formulaire!$U$4,1))</f>
        <v>7.6923076923076927E-2</v>
      </c>
      <c r="U34" s="53">
        <f ca="1">MAX(OFFSET(U1,3,0,Formulaire!$U$4,1))</f>
        <v>0</v>
      </c>
      <c r="V34" s="53">
        <f ca="1">MAX(OFFSET(V1,3,0,Formulaire!$U$4,1))</f>
        <v>0</v>
      </c>
      <c r="W34" s="4">
        <f ca="1">MAX(OFFSET(W1,3,0,Formulaire!$U$4,1))</f>
        <v>0</v>
      </c>
      <c r="X34" s="4">
        <f ca="1">MAX(OFFSET(X1,3,0,Formulaire!$U$4,1))</f>
        <v>0</v>
      </c>
    </row>
    <row r="35" spans="1:24">
      <c r="A35" s="52" t="s">
        <v>23</v>
      </c>
      <c r="B35" s="3">
        <f ca="1">MIN(OFFSET(B1,3,0,Formulaire!$U$4,1))</f>
        <v>22</v>
      </c>
      <c r="C35" s="53">
        <f ca="1">MIN(OFFSET(C1,3,0,Formulaire!$U$4,1))</f>
        <v>0</v>
      </c>
      <c r="D35" s="53">
        <f ca="1">MIN(OFFSET(D1,3,0,Formulaire!$U$4,1))</f>
        <v>0</v>
      </c>
      <c r="E35" s="53">
        <f ca="1">MIN(OFFSET(E1,3,0,Formulaire!$U$4,1))</f>
        <v>0</v>
      </c>
      <c r="F35" s="53">
        <f ca="1">MIN(OFFSET(F1,3,0,Formulaire!$U$4,1))</f>
        <v>0</v>
      </c>
      <c r="G35" s="53">
        <f ca="1">MIN(OFFSET(G1,3,0,Formulaire!$U$4,1))</f>
        <v>0</v>
      </c>
      <c r="H35" s="53">
        <f ca="1">MIN(OFFSET(H1,3,0,Formulaire!$U$4,1))</f>
        <v>0</v>
      </c>
      <c r="I35" s="53">
        <f ca="1">MIN(OFFSET(I1,3,0,Formulaire!$U$4,1))</f>
        <v>0</v>
      </c>
      <c r="J35" s="53">
        <f ca="1">MIN(OFFSET(J1,3,0,Formulaire!$U$4,1))</f>
        <v>0</v>
      </c>
      <c r="K35" s="53">
        <f ca="1">MIN(OFFSET(K1,3,0,Formulaire!$U$4,1))</f>
        <v>0</v>
      </c>
      <c r="L35" s="53">
        <f ca="1">MIN(OFFSET(L1,3,0,Formulaire!$U$4,1))</f>
        <v>0</v>
      </c>
      <c r="M35" s="53">
        <f ca="1">MIN(OFFSET(M1,3,0,Formulaire!$U$4,1))</f>
        <v>0</v>
      </c>
      <c r="N35" s="53">
        <f ca="1">MIN(OFFSET(N1,3,0,Formulaire!$U$4,1))</f>
        <v>0.1875</v>
      </c>
      <c r="O35" s="53">
        <f ca="1">MIN(OFFSET(O1,3,0,Formulaire!$U$4,1))</f>
        <v>0</v>
      </c>
      <c r="P35" s="53">
        <f ca="1">MIN(OFFSET(P1,3,0,Formulaire!$U$4,1))</f>
        <v>0</v>
      </c>
      <c r="Q35" s="3">
        <f ca="1">MIN(OFFSET(Q1,3,0,Formulaire!$U$4,1))</f>
        <v>22</v>
      </c>
      <c r="R35" s="53">
        <f ca="1">MIN(OFFSET(R1,3,0,Formulaire!$U$4,1))</f>
        <v>0</v>
      </c>
      <c r="S35" s="3">
        <f ca="1">MIN(OFFSET(S1,3,0,Formulaire!$U$4,1))</f>
        <v>22</v>
      </c>
      <c r="T35" s="53">
        <f ca="1">MIN(OFFSET(T1,3,0,Formulaire!$U$4,1))</f>
        <v>0</v>
      </c>
      <c r="U35" s="53">
        <f ca="1">MIN(OFFSET(U1,3,0,Formulaire!$U$4,1))</f>
        <v>0</v>
      </c>
      <c r="V35" s="53">
        <f ca="1">MIN(OFFSET(V1,3,0,Formulaire!$U$4,1))</f>
        <v>0</v>
      </c>
      <c r="W35" s="3">
        <f ca="1">MIN(OFFSET(W1,3,0,Formulaire!$U$4,1))</f>
        <v>0</v>
      </c>
      <c r="X35" s="3">
        <f ca="1">MIN(OFFSET(X1,3,0,Formulaire!$U$4,1))</f>
        <v>0</v>
      </c>
    </row>
    <row r="36" spans="1:24">
      <c r="A36" s="52" t="s">
        <v>24</v>
      </c>
      <c r="B36" s="8">
        <f ca="1">_xlfn.PERCENTILE.INC(OFFSET(B1,3,0,Formulaire!$U$4,1),0.75)</f>
        <v>32</v>
      </c>
      <c r="C36" s="53">
        <f ca="1">_xlfn.PERCENTILE.INC(OFFSET(C1,3,0,Formulaire!$U$4,1),0.75)</f>
        <v>0.88194444444444442</v>
      </c>
      <c r="D36" s="53">
        <f ca="1">_xlfn.PERCENTILE.INC(OFFSET(D1,3,0,Formulaire!$U$4,1),0.75)</f>
        <v>0.2792207792207792</v>
      </c>
      <c r="E36" s="53">
        <f ca="1">_xlfn.PERCENTILE.INC(OFFSET(E1,3,0,Formulaire!$U$4,1),0.75)</f>
        <v>0</v>
      </c>
      <c r="F36" s="53">
        <f ca="1">_xlfn.PERCENTILE.INC(OFFSET(F1,3,0,Formulaire!$U$4,1),0.75)</f>
        <v>0</v>
      </c>
      <c r="G36" s="53">
        <f ca="1">_xlfn.PERCENTILE.INC(OFFSET(G1,3,0,Formulaire!$U$4,1),0.75)</f>
        <v>0</v>
      </c>
      <c r="H36" s="53">
        <f ca="1">_xlfn.PERCENTILE.INC(OFFSET(H1,3,0,Formulaire!$U$4,1),0.75)</f>
        <v>0</v>
      </c>
      <c r="I36" s="53">
        <f ca="1">_xlfn.PERCENTILE.INC(OFFSET(I1,3,0,Formulaire!$U$4,1),0.75)</f>
        <v>0</v>
      </c>
      <c r="J36" s="53">
        <f ca="1">_xlfn.PERCENTILE.INC(OFFSET(J1,3,0,Formulaire!$U$4,1),0.75)</f>
        <v>0</v>
      </c>
      <c r="K36" s="53">
        <f ca="1">_xlfn.PERCENTILE.INC(OFFSET(K1,3,0,Formulaire!$U$4,1),0.75)</f>
        <v>0</v>
      </c>
      <c r="L36" s="53">
        <f ca="1">_xlfn.PERCENTILE.INC(OFFSET(L1,3,0,Formulaire!$U$4,1),0.75)</f>
        <v>0</v>
      </c>
      <c r="M36" s="53">
        <f ca="1">_xlfn.PERCENTILE.INC(OFFSET(M1,3,0,Formulaire!$U$4,1),0.75)</f>
        <v>0.36931818181818182</v>
      </c>
      <c r="N36" s="53">
        <f ca="1">_xlfn.PERCENTILE.INC(OFFSET(N1,3,0,Formulaire!$U$4,1),0.75)</f>
        <v>0.70833333333333326</v>
      </c>
      <c r="O36" s="53">
        <f ca="1">_xlfn.PERCENTILE.INC(OFFSET(O1,3,0,Formulaire!$U$4,1),0.75)</f>
        <v>0.17647058823529413</v>
      </c>
      <c r="P36" s="53">
        <f ca="1">_xlfn.PERCENTILE.INC(OFFSET(P1,3,0,Formulaire!$U$4,1),0.75)</f>
        <v>0</v>
      </c>
      <c r="Q36" s="8">
        <f ca="1">_xlfn.PERCENTILE.INC(OFFSET(Q1,3,0,Formulaire!$U$4,1),0.75)</f>
        <v>32</v>
      </c>
      <c r="R36" s="53">
        <f ca="1">_xlfn.PERCENTILE.INC(OFFSET(R1,3,0,Formulaire!$U$4,1),0.75)</f>
        <v>0</v>
      </c>
      <c r="S36" s="8">
        <f ca="1">_xlfn.PERCENTILE.INC(OFFSET(S1,3,0,Formulaire!$U$4,1),0.75)</f>
        <v>33</v>
      </c>
      <c r="T36" s="53">
        <f ca="1">_xlfn.PERCENTILE.INC(OFFSET(T1,3,0,Formulaire!$U$4,1),0.75)</f>
        <v>3.0303030303030304E-2</v>
      </c>
      <c r="U36" s="53" t="e">
        <f ca="1">_xlfn.PERCENTILE.INC(OFFSET(U1,3,0,Formulaire!$U$4,1),0.75)</f>
        <v>#NUM!</v>
      </c>
      <c r="V36" s="53" t="e">
        <f ca="1">_xlfn.PERCENTILE.INC(OFFSET(V1,3,0,Formulaire!$U$4,1),0.75)</f>
        <v>#NUM!</v>
      </c>
      <c r="W36" s="8">
        <f ca="1">_xlfn.PERCENTILE.INC(OFFSET(W1,3,0,Formulaire!$U$4,1),0.75)</f>
        <v>0</v>
      </c>
      <c r="X36" s="8">
        <f ca="1">_xlfn.PERCENTILE.INC(OFFSET(X1,3,0,Formulaire!$U$4,1),0.75)</f>
        <v>0</v>
      </c>
    </row>
    <row r="37" spans="1:24">
      <c r="A37" s="52" t="s">
        <v>25</v>
      </c>
      <c r="B37" s="8">
        <f ca="1">_xlfn.PERCENTILE.INC(OFFSET(B1,3,0,Formulaire!$U$4,1),0.25)</f>
        <v>25</v>
      </c>
      <c r="C37" s="54">
        <f ca="1">_xlfn.PERCENTILE.INC(OFFSET(C1,3,0,Formulaire!$U$4,1),0.25)</f>
        <v>0.59625668449197855</v>
      </c>
      <c r="D37" s="54">
        <f ca="1">_xlfn.PERCENTILE.INC(OFFSET(D1,3,0,Formulaire!$U$4,1),0.25)</f>
        <v>0.10416666666666666</v>
      </c>
      <c r="E37" s="54">
        <f ca="1">_xlfn.PERCENTILE.INC(OFFSET(E1,3,0,Formulaire!$U$4,1),0.25)</f>
        <v>0</v>
      </c>
      <c r="F37" s="54">
        <f ca="1">_xlfn.PERCENTILE.INC(OFFSET(F1,3,0,Formulaire!$U$4,1),0.25)</f>
        <v>0</v>
      </c>
      <c r="G37" s="54">
        <f ca="1">_xlfn.PERCENTILE.INC(OFFSET(G1,3,0,Formulaire!$U$4,1),0.25)</f>
        <v>0</v>
      </c>
      <c r="H37" s="54">
        <f ca="1">_xlfn.PERCENTILE.INC(OFFSET(H1,3,0,Formulaire!$U$4,1),0.25)</f>
        <v>0</v>
      </c>
      <c r="I37" s="54">
        <f ca="1">_xlfn.PERCENTILE.INC(OFFSET(I1,3,0,Formulaire!$U$4,1),0.25)</f>
        <v>0</v>
      </c>
      <c r="J37" s="54">
        <f ca="1">_xlfn.PERCENTILE.INC(OFFSET(J1,3,0,Formulaire!$U$4,1),0.25)</f>
        <v>0</v>
      </c>
      <c r="K37" s="54">
        <f ca="1">_xlfn.PERCENTILE.INC(OFFSET(K1,3,0,Formulaire!$U$4,1),0.25)</f>
        <v>0</v>
      </c>
      <c r="L37" s="54">
        <f ca="1">_xlfn.PERCENTILE.INC(OFFSET(L1,3,0,Formulaire!$U$4,1),0.25)</f>
        <v>0</v>
      </c>
      <c r="M37" s="54">
        <f ca="1">_xlfn.PERCENTILE.INC(OFFSET(M1,3,0,Formulaire!$U$4,1),0.25)</f>
        <v>0.16025641025641024</v>
      </c>
      <c r="N37" s="54">
        <f ca="1">_xlfn.PERCENTILE.INC(OFFSET(N1,3,0,Formulaire!$U$4,1),0.25)</f>
        <v>0.39015151515151514</v>
      </c>
      <c r="O37" s="54">
        <f ca="1">_xlfn.PERCENTILE.INC(OFFSET(O1,3,0,Formulaire!$U$4,1),0.25)</f>
        <v>3.125E-2</v>
      </c>
      <c r="P37" s="54">
        <f ca="1">_xlfn.PERCENTILE.INC(OFFSET(P1,3,0,Formulaire!$U$4,1),0.25)</f>
        <v>0</v>
      </c>
      <c r="Q37" s="8">
        <f ca="1">_xlfn.PERCENTILE.INC(OFFSET(Q1,3,0,Formulaire!$U$4,1),0.25)</f>
        <v>26</v>
      </c>
      <c r="R37" s="54">
        <f ca="1">_xlfn.PERCENTILE.INC(OFFSET(R1,3,0,Formulaire!$U$4,1),0.25)</f>
        <v>0</v>
      </c>
      <c r="S37" s="8">
        <f ca="1">_xlfn.PERCENTILE.INC(OFFSET(S1,3,0,Formulaire!$U$4,1),0.25)</f>
        <v>26</v>
      </c>
      <c r="T37" s="54">
        <f ca="1">_xlfn.PERCENTILE.INC(OFFSET(T1,3,0,Formulaire!$U$4,1),0.25)</f>
        <v>0</v>
      </c>
      <c r="U37" s="54" t="e">
        <f ca="1">_xlfn.PERCENTILE.INC(OFFSET(U1,3,0,Formulaire!$U$4,1),0.25)</f>
        <v>#NUM!</v>
      </c>
      <c r="V37" s="54" t="e">
        <f ca="1">_xlfn.PERCENTILE.INC(OFFSET(V1,3,0,Formulaire!$U$4,1),0.25)</f>
        <v>#NUM!</v>
      </c>
      <c r="W37" s="8">
        <f ca="1">_xlfn.PERCENTILE.INC(OFFSET(W1,3,0,Formulaire!$U$4,1),0.25)</f>
        <v>0</v>
      </c>
      <c r="X37" s="8">
        <f ca="1">_xlfn.PERCENTILE.INC(OFFSET(X1,3,0,Formulaire!$U$4,1),0.25)</f>
        <v>0</v>
      </c>
    </row>
  </sheetData>
  <mergeCells count="4">
    <mergeCell ref="AH7:AH9"/>
    <mergeCell ref="AH14:AH15"/>
    <mergeCell ref="AH16:AH17"/>
    <mergeCell ref="AH12:AH13"/>
  </mergeCells>
  <pageMargins left="0.7" right="0.7" top="0.75" bottom="0.75" header="0.3" footer="0.3"/>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22B709-D900-BB43-9184-4912C35CF745}">
  <sheetPr codeName="Feuil4"/>
  <dimension ref="A1:J12"/>
  <sheetViews>
    <sheetView workbookViewId="0">
      <selection activeCell="I18" sqref="I18"/>
    </sheetView>
  </sheetViews>
  <sheetFormatPr baseColWidth="10" defaultRowHeight="16"/>
  <cols>
    <col min="1" max="1" width="11.6640625" bestFit="1" customWidth="1"/>
    <col min="2" max="2" width="7.5" bestFit="1" customWidth="1"/>
    <col min="3" max="3" width="8.5" bestFit="1" customWidth="1"/>
    <col min="4" max="4" width="10.33203125" bestFit="1" customWidth="1"/>
    <col min="5" max="5" width="8.83203125" bestFit="1" customWidth="1"/>
    <col min="6" max="6" width="10.6640625" bestFit="1" customWidth="1"/>
    <col min="7" max="7" width="8.6640625" bestFit="1" customWidth="1"/>
    <col min="8" max="8" width="10.5" bestFit="1" customWidth="1"/>
    <col min="9" max="9" width="9.5" bestFit="1" customWidth="1"/>
    <col min="10" max="10" width="11.33203125" bestFit="1" customWidth="1"/>
  </cols>
  <sheetData>
    <row r="1" spans="1:10">
      <c r="A1" s="154" t="s">
        <v>11</v>
      </c>
      <c r="B1" s="155" t="s">
        <v>0</v>
      </c>
      <c r="C1" s="155" t="s">
        <v>1</v>
      </c>
      <c r="D1" s="155" t="s">
        <v>261</v>
      </c>
      <c r="E1" s="155" t="s">
        <v>2</v>
      </c>
      <c r="F1" s="155" t="s">
        <v>262</v>
      </c>
      <c r="G1" s="155" t="s">
        <v>3</v>
      </c>
      <c r="H1" s="155" t="s">
        <v>263</v>
      </c>
      <c r="I1" s="155" t="s">
        <v>4</v>
      </c>
      <c r="J1" s="155" t="s">
        <v>264</v>
      </c>
    </row>
    <row r="2" spans="1:10">
      <c r="A2" s="152" t="str">
        <f ca="1">LOOKUP("zz",OFFSET('Données brutes'!C1,1,0,Formulaire!$U$4,1))</f>
        <v>CHENE</v>
      </c>
      <c r="B2" s="5">
        <f ca="1">AVERAGE(OFFSET('Données brutes'!D1,1,0,Formulaire!$U$4,1))</f>
        <v>20.631578947368421</v>
      </c>
      <c r="C2" s="5">
        <f ca="1">AVERAGE(OFFSET('Données brutes'!E1,1,0,Formulaire!$U$4,1))*2</f>
        <v>2.4210526315789473</v>
      </c>
      <c r="D2" s="158">
        <f ca="1">C2/$B2</f>
        <v>0.1173469387755102</v>
      </c>
      <c r="E2" s="5">
        <f ca="1">AVERAGE(OFFSET('Données brutes'!F1,1,0,Formulaire!$U$4,1))*2</f>
        <v>15.263157894736842</v>
      </c>
      <c r="F2" s="158">
        <f ca="1">E2/$B2</f>
        <v>0.73979591836734693</v>
      </c>
      <c r="G2" s="5">
        <f ca="1">AVERAGE(OFFSET('Données brutes'!G1,1,0,Formulaire!$U$4,1))*2</f>
        <v>2.736842105263158</v>
      </c>
      <c r="H2" s="158">
        <f ca="1">G2/$B2</f>
        <v>0.1326530612244898</v>
      </c>
      <c r="I2" s="5">
        <f ca="1">AVERAGE(OFFSET('Données brutes'!H1,1,0,Formulaire!$U$4,1))*2</f>
        <v>0.21052631578947367</v>
      </c>
      <c r="J2" s="160">
        <f ca="1">I2/$B2</f>
        <v>1.020408163265306E-2</v>
      </c>
    </row>
    <row r="3" spans="1:10">
      <c r="A3" s="153" t="str">
        <f ca="1">LOOKUP("zz",OFFSET('Données brutes'!M1,1,0,Formulaire!$U$4,1))</f>
        <v>HETRE</v>
      </c>
      <c r="B3" s="5">
        <f ca="1">AVERAGE(OFFSET('Données brutes'!N1,1,0,Formulaire!$U$4,1))</f>
        <v>6.2105263157894735</v>
      </c>
      <c r="C3" s="5">
        <f ca="1">AVERAGE(OFFSET('Données brutes'!O1,1,0,Formulaire!$U$4,1))*2</f>
        <v>4.5263157894736841</v>
      </c>
      <c r="D3" s="158">
        <f t="shared" ref="D3:D11" ca="1" si="0">C3/$B3</f>
        <v>0.72881355932203395</v>
      </c>
      <c r="E3" s="5">
        <f ca="1">AVERAGE(OFFSET('Données brutes'!P1,1,0,Formulaire!$U$4,1))*2</f>
        <v>0.73684210526315785</v>
      </c>
      <c r="F3" s="158">
        <f t="shared" ref="F3:F11" ca="1" si="1">E3/$B3</f>
        <v>0.11864406779661017</v>
      </c>
      <c r="G3" s="5">
        <f ca="1">AVERAGE(OFFSET('Données brutes'!Q1,1,0,Formulaire!$U$4,1))*2</f>
        <v>0.63157894736842102</v>
      </c>
      <c r="H3" s="158">
        <f t="shared" ref="H3:H11" ca="1" si="2">G3/$B3</f>
        <v>0.10169491525423728</v>
      </c>
      <c r="I3" s="5">
        <f ca="1">AVERAGE(OFFSET('Données brutes'!R1,1,0,Formulaire!$U$4,1))*2</f>
        <v>0.31578947368421051</v>
      </c>
      <c r="J3" s="160">
        <f t="shared" ref="J3:J11" ca="1" si="3">I3/$B3</f>
        <v>5.084745762711864E-2</v>
      </c>
    </row>
    <row r="4" spans="1:10">
      <c r="A4" s="153" t="str">
        <f ca="1">LOOKUP("zz",OFFSET('Données brutes'!W1,1,0,Formulaire!$U$4,1))</f>
        <v>DOUGLAS</v>
      </c>
      <c r="B4" s="5">
        <f ca="1">AVERAGE(OFFSET('Données brutes'!X1,1,0,Formulaire!$U$4,1))</f>
        <v>0.21052631578947367</v>
      </c>
      <c r="C4" s="5">
        <f ca="1">AVERAGE(OFFSET('Données brutes'!Y1,1,0,Formulaire!$U$4,1))*2</f>
        <v>0</v>
      </c>
      <c r="D4" s="158">
        <f t="shared" ca="1" si="0"/>
        <v>0</v>
      </c>
      <c r="E4" s="5">
        <f ca="1">AVERAGE(OFFSET('Données brutes'!Z1,1,0,Formulaire!$U$4,1))*2</f>
        <v>0</v>
      </c>
      <c r="F4" s="158">
        <f t="shared" ca="1" si="1"/>
        <v>0</v>
      </c>
      <c r="G4" s="5">
        <f ca="1">AVERAGE(OFFSET('Données brutes'!AA1,1,0,Formulaire!$U$4,1))*2</f>
        <v>0.21052631578947367</v>
      </c>
      <c r="H4" s="158">
        <f t="shared" ca="1" si="2"/>
        <v>1</v>
      </c>
      <c r="I4" s="5">
        <f ca="1">AVERAGE(OFFSET('Données brutes'!AB1,1,0,Formulaire!$U$4,1))*2</f>
        <v>0</v>
      </c>
      <c r="J4" s="160">
        <f t="shared" ca="1" si="3"/>
        <v>0</v>
      </c>
    </row>
    <row r="5" spans="1:10">
      <c r="A5" s="153" t="str">
        <f ca="1">LOOKUP("zz",OFFSET('Données brutes'!AG1,1,0,Formulaire!$U$4,1))</f>
        <v>SAPIN</v>
      </c>
      <c r="B5" s="5">
        <f ca="1">AVERAGE(OFFSET('Données brutes'!AH1,1,0,Formulaire!$U$4,1))</f>
        <v>0.10526315789473684</v>
      </c>
      <c r="C5" s="5">
        <f ca="1">AVERAGE(OFFSET('Données brutes'!AI1,1,0,Formulaire!$U$4,1))*2</f>
        <v>0</v>
      </c>
      <c r="D5" s="158">
        <f t="shared" ca="1" si="0"/>
        <v>0</v>
      </c>
      <c r="E5" s="5">
        <f ca="1">AVERAGE(OFFSET('Données brutes'!AJ1,1,0,Formulaire!$U$4,1))*2</f>
        <v>0.10526315789473684</v>
      </c>
      <c r="F5" s="158">
        <f t="shared" ca="1" si="1"/>
        <v>1</v>
      </c>
      <c r="G5" s="5">
        <f ca="1">AVERAGE(OFFSET('Données brutes'!AK1,1,0,Formulaire!$U$4,1))*2</f>
        <v>0</v>
      </c>
      <c r="H5" s="158">
        <f t="shared" ca="1" si="2"/>
        <v>0</v>
      </c>
      <c r="I5" s="5">
        <f ca="1">AVERAGE(OFFSET('Données brutes'!AL1,1,0,Formulaire!$U$4,1))*2</f>
        <v>0</v>
      </c>
      <c r="J5" s="160">
        <f t="shared" ca="1" si="3"/>
        <v>0</v>
      </c>
    </row>
    <row r="6" spans="1:10">
      <c r="A6" s="153" t="str">
        <f ca="1">LOOKUP("zz",OFFSET('Données brutes'!AQ1,1,0,Formulaire!$U$4,1))</f>
        <v>BOULEAU</v>
      </c>
      <c r="B6" s="5">
        <f ca="1">AVERAGE(OFFSET('Données brutes'!AR1,1,0,Formulaire!$U$4,1))</f>
        <v>1.263157894736842</v>
      </c>
      <c r="C6" s="5">
        <f ca="1">AVERAGE(OFFSET('Données brutes'!AS1,1,0,Formulaire!$U$4,1))*2</f>
        <v>0.31578947368421051</v>
      </c>
      <c r="D6" s="158">
        <f t="shared" ca="1" si="0"/>
        <v>0.25</v>
      </c>
      <c r="E6" s="5">
        <f ca="1">AVERAGE(OFFSET('Données brutes'!AT1,1,0,Formulaire!$U$4,1))*2</f>
        <v>0.84210526315789469</v>
      </c>
      <c r="F6" s="158">
        <f t="shared" ca="1" si="1"/>
        <v>0.66666666666666663</v>
      </c>
      <c r="G6" s="5">
        <f ca="1">AVERAGE(OFFSET('Données brutes'!AU1,1,0,Formulaire!$U$4,1))*2</f>
        <v>0.10526315789473684</v>
      </c>
      <c r="H6" s="158">
        <f t="shared" ca="1" si="2"/>
        <v>8.3333333333333329E-2</v>
      </c>
      <c r="I6" s="5">
        <f ca="1">AVERAGE(OFFSET('Données brutes'!AV1,1,0,Formulaire!$U$4,1))*2</f>
        <v>0</v>
      </c>
      <c r="J6" s="160">
        <f t="shared" ca="1" si="3"/>
        <v>0</v>
      </c>
    </row>
    <row r="7" spans="1:10">
      <c r="A7" s="153" t="str">
        <f ca="1">LOOKUP("zz",OFFSET('Données brutes'!BA1,1,0,Formulaire!$U$4,1))</f>
        <v>EPICEA</v>
      </c>
      <c r="B7" s="5">
        <f ca="1">AVERAGE(OFFSET('Données brutes'!BB1,1,0,Formulaire!$U$4,1))</f>
        <v>0.84210526315789469</v>
      </c>
      <c r="C7" s="5">
        <f ca="1">AVERAGE(OFFSET('Données brutes'!BC1,1,0,Formulaire!$U$4,1))*2</f>
        <v>0.73684210526315785</v>
      </c>
      <c r="D7" s="158">
        <f t="shared" ca="1" si="0"/>
        <v>0.875</v>
      </c>
      <c r="E7" s="5">
        <f ca="1">AVERAGE(OFFSET('Données brutes'!BD1,1,0,Formulaire!$U$4,1))*2</f>
        <v>0.10526315789473684</v>
      </c>
      <c r="F7" s="158">
        <f t="shared" ca="1" si="1"/>
        <v>0.125</v>
      </c>
      <c r="G7" s="5">
        <f ca="1">AVERAGE(OFFSET('Données brutes'!BE1,1,0,Formulaire!$U$4,1))*2</f>
        <v>0</v>
      </c>
      <c r="H7" s="158">
        <f t="shared" ca="1" si="2"/>
        <v>0</v>
      </c>
      <c r="I7" s="5">
        <f ca="1">AVERAGE(OFFSET('Données brutes'!BF1,1,0,Formulaire!$U$4,1))*2</f>
        <v>0</v>
      </c>
      <c r="J7" s="160">
        <f t="shared" ca="1" si="3"/>
        <v>0</v>
      </c>
    </row>
    <row r="8" spans="1:10">
      <c r="A8" s="153" t="e">
        <f ca="1">LOOKUP("zz",OFFSET('Données brutes'!BK1,1,0,Formulaire!$U$4,1))</f>
        <v>#N/A</v>
      </c>
      <c r="B8" s="5">
        <f ca="1">AVERAGE(OFFSET('Données brutes'!BL1,1,0,Formulaire!$U$4,1))</f>
        <v>0</v>
      </c>
      <c r="C8" s="5">
        <f ca="1">AVERAGE(OFFSET('Données brutes'!BM1,1,0,Formulaire!$U$4,1))*2</f>
        <v>0</v>
      </c>
      <c r="D8" s="158" t="e">
        <f t="shared" ca="1" si="0"/>
        <v>#DIV/0!</v>
      </c>
      <c r="E8" s="5">
        <f ca="1">AVERAGE(OFFSET('Données brutes'!BN1,1,0,Formulaire!$U$4,1))*2</f>
        <v>0</v>
      </c>
      <c r="F8" s="158" t="e">
        <f t="shared" ca="1" si="1"/>
        <v>#DIV/0!</v>
      </c>
      <c r="G8" s="5">
        <f ca="1">AVERAGE(OFFSET('Données brutes'!BO1,1,0,Formulaire!$U$4,1))*2</f>
        <v>0</v>
      </c>
      <c r="H8" s="158" t="e">
        <f t="shared" ca="1" si="2"/>
        <v>#DIV/0!</v>
      </c>
      <c r="I8" s="5">
        <f ca="1">AVERAGE(OFFSET('Données brutes'!BP1,1,0,Formulaire!$U$4,1))*2</f>
        <v>0</v>
      </c>
      <c r="J8" s="160" t="e">
        <f t="shared" ca="1" si="3"/>
        <v>#DIV/0!</v>
      </c>
    </row>
    <row r="9" spans="1:10">
      <c r="A9" s="153" t="e">
        <f ca="1">LOOKUP("zz",OFFSET('Données brutes'!BU1,1,0,Formulaire!$U$4,1))</f>
        <v>#N/A</v>
      </c>
      <c r="B9" s="5">
        <f ca="1">AVERAGE(OFFSET('Données brutes'!BV1,1,0,Formulaire!$U$4,1))</f>
        <v>0</v>
      </c>
      <c r="C9" s="5">
        <f ca="1">AVERAGE(OFFSET('Données brutes'!BW1,1,0,Formulaire!$U$4,1))*2</f>
        <v>0</v>
      </c>
      <c r="D9" s="158" t="e">
        <f t="shared" ca="1" si="0"/>
        <v>#DIV/0!</v>
      </c>
      <c r="E9" s="5">
        <f ca="1">AVERAGE(OFFSET('Données brutes'!BX1,1,0,Formulaire!$U$4,1))*2</f>
        <v>0</v>
      </c>
      <c r="F9" s="158" t="e">
        <f t="shared" ca="1" si="1"/>
        <v>#DIV/0!</v>
      </c>
      <c r="G9" s="5">
        <f ca="1">AVERAGE(OFFSET('Données brutes'!BY1,1,0,Formulaire!$U$4,1))*2</f>
        <v>0</v>
      </c>
      <c r="H9" s="158" t="e">
        <f t="shared" ca="1" si="2"/>
        <v>#DIV/0!</v>
      </c>
      <c r="I9" s="5">
        <f ca="1">AVERAGE(OFFSET('Données brutes'!BZ1,1,0,Formulaire!$U$4,1))*2</f>
        <v>0</v>
      </c>
      <c r="J9" s="160" t="e">
        <f t="shared" ca="1" si="3"/>
        <v>#DIV/0!</v>
      </c>
    </row>
    <row r="10" spans="1:10">
      <c r="A10" s="153" t="e">
        <f ca="1">LOOKUP("zz",OFFSET('Données brutes'!CE1,1,0,Formulaire!$U$4,1))</f>
        <v>#N/A</v>
      </c>
      <c r="B10" s="5">
        <f ca="1">AVERAGE(OFFSET('Données brutes'!CF1,1,0,Formulaire!$U$4,1))</f>
        <v>0</v>
      </c>
      <c r="C10" s="5">
        <f ca="1">AVERAGE(OFFSET('Données brutes'!CG1,1,0,Formulaire!$U$4,1))*2</f>
        <v>0</v>
      </c>
      <c r="D10" s="158" t="e">
        <f t="shared" ca="1" si="0"/>
        <v>#DIV/0!</v>
      </c>
      <c r="E10" s="5">
        <f ca="1">AVERAGE(OFFSET('Données brutes'!CH1,1,0,Formulaire!$U$4,1))*2</f>
        <v>0</v>
      </c>
      <c r="F10" s="158" t="e">
        <f t="shared" ca="1" si="1"/>
        <v>#DIV/0!</v>
      </c>
      <c r="G10" s="5">
        <f ca="1">AVERAGE(OFFSET('Données brutes'!CI1,1,0,Formulaire!$U$4,1))*2</f>
        <v>0</v>
      </c>
      <c r="H10" s="158" t="e">
        <f t="shared" ca="1" si="2"/>
        <v>#DIV/0!</v>
      </c>
      <c r="I10" s="5">
        <f ca="1">AVERAGE(OFFSET('Données brutes'!CJ1,1,0,Formulaire!$U$4,1))*2</f>
        <v>0</v>
      </c>
      <c r="J10" s="160" t="e">
        <f t="shared" ca="1" si="3"/>
        <v>#DIV/0!</v>
      </c>
    </row>
    <row r="11" spans="1:10">
      <c r="A11" s="153" t="e">
        <f ca="1">LOOKUP("zz",OFFSET('Données brutes'!CO1,1,0,Formulaire!$U$4,1))</f>
        <v>#N/A</v>
      </c>
      <c r="B11" s="5">
        <f ca="1">AVERAGE(OFFSET('Données brutes'!CP1,1,0,Formulaire!$U$4,1))</f>
        <v>0</v>
      </c>
      <c r="C11" s="5">
        <f ca="1">AVERAGE(OFFSET('Données brutes'!CQ1,1,0,Formulaire!$U$4,1))*2</f>
        <v>0</v>
      </c>
      <c r="D11" s="158" t="e">
        <f t="shared" ca="1" si="0"/>
        <v>#DIV/0!</v>
      </c>
      <c r="E11" s="5">
        <f ca="1">AVERAGE(OFFSET('Données brutes'!CR1,1,0,Formulaire!$U$4,1))*2</f>
        <v>0</v>
      </c>
      <c r="F11" s="158" t="e">
        <f t="shared" ca="1" si="1"/>
        <v>#DIV/0!</v>
      </c>
      <c r="G11" s="5">
        <f ca="1">AVERAGE(OFFSET('Données brutes'!CS1,1,0,Formulaire!$U$4,1))*2</f>
        <v>0</v>
      </c>
      <c r="H11" s="158" t="e">
        <f t="shared" ca="1" si="2"/>
        <v>#DIV/0!</v>
      </c>
      <c r="I11" s="5">
        <f ca="1">AVERAGE(OFFSET('Données brutes'!CT1,1,0,Formulaire!$U$4,1))*2</f>
        <v>0</v>
      </c>
      <c r="J11" s="160" t="e">
        <f t="shared" ca="1" si="3"/>
        <v>#DIV/0!</v>
      </c>
    </row>
    <row r="12" spans="1:10">
      <c r="A12" s="156" t="s">
        <v>234</v>
      </c>
      <c r="B12" s="157">
        <f ca="1">SUM(B2:B11)</f>
        <v>29.263157894736839</v>
      </c>
      <c r="C12" s="157">
        <f ca="1">SUM(C2:C11)</f>
        <v>8</v>
      </c>
      <c r="D12" s="159">
        <v>0.19711604980975442</v>
      </c>
      <c r="E12" s="157">
        <f ca="1">SUM(E2:E11)</f>
        <v>17.052631578947366</v>
      </c>
      <c r="F12" s="159">
        <v>0.26501066528306239</v>
      </c>
      <c r="G12" s="157">
        <f ca="1">SUM(G2:G11)</f>
        <v>3.6842105263157889</v>
      </c>
      <c r="H12" s="159">
        <v>0.13176813098120604</v>
      </c>
      <c r="I12" s="157">
        <f ca="1">SUM(I2:I11)</f>
        <v>0.52631578947368418</v>
      </c>
      <c r="J12" s="161">
        <v>6.1051539259771703E-3</v>
      </c>
    </row>
  </sheetData>
  <pageMargins left="0.7" right="0.7" top="0.75" bottom="0.75" header="0.3" footer="0.3"/>
  <drawing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69D9F-3F07-0742-85EF-BE15B41B8F83}">
  <sheetPr codeName="Feuil3"/>
  <dimension ref="B2:N20"/>
  <sheetViews>
    <sheetView showGridLines="0" topLeftCell="A2" zoomScale="196" zoomScaleNormal="196" workbookViewId="0">
      <selection activeCell="E9" sqref="E9"/>
    </sheetView>
  </sheetViews>
  <sheetFormatPr baseColWidth="10" defaultRowHeight="16"/>
  <cols>
    <col min="4" max="4" width="14.6640625" bestFit="1" customWidth="1"/>
  </cols>
  <sheetData>
    <row r="2" spans="2:14" ht="69" customHeight="1">
      <c r="B2" s="193" t="s">
        <v>229</v>
      </c>
      <c r="C2" s="193"/>
      <c r="D2" s="193"/>
      <c r="E2" s="193"/>
      <c r="F2" s="193"/>
      <c r="G2" s="193"/>
      <c r="H2" s="193"/>
      <c r="I2" s="193"/>
      <c r="J2" s="193"/>
      <c r="K2" s="193"/>
      <c r="L2" s="193"/>
      <c r="M2" s="193"/>
      <c r="N2" s="193"/>
    </row>
    <row r="3" spans="2:14">
      <c r="B3" s="14"/>
      <c r="C3" s="14"/>
      <c r="D3" s="14"/>
      <c r="E3" s="14"/>
      <c r="F3" s="14"/>
      <c r="G3" s="14"/>
      <c r="H3" s="14"/>
      <c r="I3" s="14"/>
      <c r="J3" s="14"/>
      <c r="K3" s="14"/>
      <c r="L3" s="14"/>
      <c r="M3" s="14"/>
      <c r="N3" s="14"/>
    </row>
    <row r="4" spans="2:14">
      <c r="B4" s="14"/>
      <c r="C4" s="23" t="s">
        <v>225</v>
      </c>
      <c r="D4" s="56">
        <f ca="1">'Variabilité statistique'!B25</f>
        <v>29.263157894736842</v>
      </c>
      <c r="E4" s="14"/>
      <c r="F4" s="23" t="s">
        <v>226</v>
      </c>
      <c r="G4" s="72">
        <v>23</v>
      </c>
      <c r="H4" s="14"/>
      <c r="I4" s="14"/>
      <c r="J4" s="14"/>
      <c r="K4" s="14"/>
      <c r="L4" s="14"/>
      <c r="M4" s="14"/>
      <c r="N4" s="14"/>
    </row>
    <row r="5" spans="2:14">
      <c r="B5" s="14"/>
      <c r="C5" s="14"/>
      <c r="D5" s="14"/>
      <c r="E5" s="14"/>
      <c r="F5" s="14"/>
      <c r="G5" s="14"/>
      <c r="H5" s="14"/>
      <c r="I5" s="14"/>
      <c r="J5" s="14"/>
      <c r="K5" s="14"/>
      <c r="L5" s="14"/>
      <c r="M5" s="14"/>
      <c r="N5" s="14"/>
    </row>
    <row r="6" spans="2:14">
      <c r="B6" s="14"/>
      <c r="C6" s="30" t="s">
        <v>113</v>
      </c>
      <c r="D6" s="30" t="s">
        <v>238</v>
      </c>
      <c r="E6" s="30" t="s">
        <v>220</v>
      </c>
      <c r="F6" s="30" t="s">
        <v>221</v>
      </c>
      <c r="G6" s="30" t="s">
        <v>239</v>
      </c>
      <c r="H6" s="30" t="s">
        <v>222</v>
      </c>
      <c r="I6" s="30" t="s">
        <v>223</v>
      </c>
      <c r="J6" s="30" t="s">
        <v>235</v>
      </c>
      <c r="K6" s="30" t="s">
        <v>227</v>
      </c>
      <c r="L6" s="30" t="s">
        <v>228</v>
      </c>
      <c r="M6" s="30" t="s">
        <v>236</v>
      </c>
      <c r="N6" s="14"/>
    </row>
    <row r="7" spans="2:14">
      <c r="B7" s="14"/>
      <c r="C7" s="60" t="str">
        <f ca="1">'Variabilité statistique'!C2</f>
        <v>CHENE</v>
      </c>
      <c r="D7" s="25">
        <f ca="1">'Variabilité statistique'!C25</f>
        <v>0.70505673806757396</v>
      </c>
      <c r="E7" s="70">
        <v>0.16</v>
      </c>
      <c r="F7" s="26">
        <f ca="1">D7*$D$4</f>
        <v>20.632186650819534</v>
      </c>
      <c r="G7" s="71">
        <v>0.7</v>
      </c>
      <c r="H7" s="24">
        <f>G7*$G$4</f>
        <v>16.099999999999998</v>
      </c>
      <c r="I7" s="149">
        <v>60</v>
      </c>
      <c r="J7" s="27">
        <f ca="1">IF(D7*E7+((F7-H7)/I7)&gt;0,D7*E7+((F7-H7)/I7),0)</f>
        <v>0.18834552227113743</v>
      </c>
      <c r="K7" s="24" t="str">
        <f ca="1">IF(AND('Données typo'!C2&gt;'Données typo'!E2,'Données typo'!C2&gt;'Données typo'!G2,'Données typo'!C2&gt;'Données typo'!I2),'Données typo'!$C$1,IF(AND('Données typo'!E2&gt;'Données typo'!C2,'Données typo'!E2&gt;'Données typo'!G2,'Données typo'!E2&gt;'Données typo'!I2),'Données typo'!$E$1,IF(AND('Données typo'!G2&gt;'Données typo'!C2,'Données typo'!G2&gt;'Données typo'!E2,'Données typo'!G2&gt;'Données typo'!I2),'Données typo'!$G$1,'Données typo'!$I$1)))</f>
        <v>BM</v>
      </c>
      <c r="L7" s="24">
        <f ca="1">INDEX(Tableau5[#All],MATCH($C7,Tableau5[[#All],[Catégorie]],0),MATCH($K7,Tableau5[#Headers],0))</f>
        <v>10.6</v>
      </c>
      <c r="M7" s="28">
        <f ca="1">J7*L7</f>
        <v>1.9964625360740567</v>
      </c>
      <c r="N7" s="14"/>
    </row>
    <row r="8" spans="2:14">
      <c r="B8" s="14"/>
      <c r="C8" s="60" t="str">
        <f ca="1">'Variabilité statistique'!D2</f>
        <v>HETRE</v>
      </c>
      <c r="D8" s="25">
        <f ca="1">'Variabilité statistique'!D25</f>
        <v>0.21310938803198864</v>
      </c>
      <c r="E8" s="70">
        <v>0.3</v>
      </c>
      <c r="F8" s="26">
        <f ca="1">D8*$D$4</f>
        <v>6.236253670830826</v>
      </c>
      <c r="G8" s="71">
        <v>0.2</v>
      </c>
      <c r="H8" s="24">
        <f>G8*$G$4</f>
        <v>4.6000000000000005</v>
      </c>
      <c r="I8" s="149">
        <v>60</v>
      </c>
      <c r="J8" s="27">
        <f ca="1">IF(D8*E8+((F8-H8)/I8)&gt;0,D8*E8+((F8-H8)/I8),0)</f>
        <v>9.120371092344369E-2</v>
      </c>
      <c r="K8" s="24" t="str">
        <f ca="1">IF(AND('Données typo'!C3&gt;'Données typo'!E3,'Données typo'!C3&gt;'Données typo'!G3,'Données typo'!C3&gt;'Données typo'!I3),'Données typo'!$C$1,IF(AND('Données typo'!E3&gt;'Données typo'!C3,'Données typo'!E3&gt;'Données typo'!G3,'Données typo'!E3&gt;'Données typo'!I3),'Données typo'!$E$1,IF(AND('Données typo'!G3&gt;'Données typo'!C3,'Données typo'!G3&gt;'Données typo'!E3,'Données typo'!G3&gt;'Données typo'!I3),'Données typo'!$G$1,'Données typo'!$I$1)))</f>
        <v>PB</v>
      </c>
      <c r="L8" s="24">
        <f ca="1">INDEX(Tableau5[#All],MATCH($C8,Tableau5[[#All],[Catégorie]],0),MATCH($K8,Tableau5[#Headers],0))</f>
        <v>9.3000000000000007</v>
      </c>
      <c r="M8" s="28">
        <f ca="1">J8*L8</f>
        <v>0.84819451158802639</v>
      </c>
      <c r="N8" s="14"/>
    </row>
    <row r="9" spans="2:14">
      <c r="B9" s="20"/>
      <c r="C9" s="70" t="s">
        <v>224</v>
      </c>
      <c r="D9" s="25">
        <f ca="1">'Variabilité statistique'!E25+'Variabilité statistique'!F25+'Variabilité statistique'!G25+'Variabilité statistique'!H25+'Variabilité statistique'!I25+'Variabilité statistique'!J25+'Variabilité statistique'!K25+'Variabilité statistique'!L25</f>
        <v>8.1833873900437365E-2</v>
      </c>
      <c r="E9" s="70"/>
      <c r="F9" s="26">
        <f ca="1">D9*$D$4</f>
        <v>2.3947175730864831</v>
      </c>
      <c r="G9" s="71">
        <v>0.1</v>
      </c>
      <c r="H9" s="24">
        <f>G9*$G$4</f>
        <v>2.3000000000000003</v>
      </c>
      <c r="I9" s="149">
        <v>60</v>
      </c>
      <c r="J9" s="27">
        <f ca="1">IF(D9*E9+((F9-H9)/I9)&gt;0,D9*E9+((F9-H9)/I9),0)</f>
        <v>1.578626218108048E-3</v>
      </c>
      <c r="K9" s="73"/>
      <c r="L9" s="73"/>
      <c r="M9" s="24"/>
      <c r="N9" s="20"/>
    </row>
    <row r="10" spans="2:14">
      <c r="B10" s="29"/>
      <c r="C10" s="33" t="s">
        <v>234</v>
      </c>
      <c r="D10" s="28"/>
      <c r="E10" s="28"/>
      <c r="F10" s="28"/>
      <c r="G10" s="28"/>
      <c r="H10" s="28"/>
      <c r="I10" s="28"/>
      <c r="J10" s="28">
        <f ca="1">SUM(J7:J9)</f>
        <v>0.2811278594126892</v>
      </c>
      <c r="K10" s="28"/>
      <c r="L10" s="28"/>
      <c r="M10" s="28">
        <f ca="1">SUM(M7:M9)</f>
        <v>2.8446570476620829</v>
      </c>
      <c r="N10" s="29"/>
    </row>
    <row r="11" spans="2:14">
      <c r="B11" s="29"/>
      <c r="C11" s="29"/>
      <c r="D11" s="29"/>
      <c r="E11" s="29"/>
      <c r="F11" s="29"/>
      <c r="G11" s="29"/>
      <c r="H11" s="29"/>
      <c r="I11" s="29"/>
      <c r="J11" s="29"/>
      <c r="K11" s="29"/>
      <c r="L11" s="29"/>
      <c r="M11" s="29"/>
      <c r="N11" s="29"/>
    </row>
    <row r="12" spans="2:14">
      <c r="B12" s="29"/>
      <c r="C12" s="29"/>
      <c r="D12" s="29"/>
      <c r="E12" s="29"/>
      <c r="F12" s="29"/>
      <c r="G12" s="29"/>
      <c r="H12" s="29"/>
      <c r="I12" s="29"/>
      <c r="J12" s="29"/>
      <c r="K12" s="29"/>
      <c r="L12" s="29"/>
      <c r="M12" s="29"/>
      <c r="N12" s="29"/>
    </row>
    <row r="13" spans="2:14" ht="69" customHeight="1">
      <c r="B13" s="193" t="s">
        <v>230</v>
      </c>
      <c r="C13" s="193"/>
      <c r="D13" s="193"/>
      <c r="E13" s="193"/>
      <c r="F13" s="193"/>
      <c r="G13" s="193"/>
      <c r="H13" s="193"/>
      <c r="I13" s="193"/>
      <c r="J13" s="193"/>
      <c r="K13" s="193"/>
      <c r="L13" s="193"/>
      <c r="M13" s="193"/>
      <c r="N13" s="193"/>
    </row>
    <row r="14" spans="2:14">
      <c r="B14" s="14"/>
      <c r="C14" s="14"/>
      <c r="D14" s="14"/>
      <c r="E14" s="14"/>
      <c r="F14" s="14"/>
      <c r="G14" s="14"/>
      <c r="H14" s="14"/>
      <c r="I14" s="14"/>
      <c r="J14" s="14"/>
      <c r="K14" s="14"/>
      <c r="L14" s="14"/>
      <c r="M14" s="14"/>
      <c r="N14" s="14"/>
    </row>
    <row r="15" spans="2:14">
      <c r="B15" s="14"/>
      <c r="C15" s="14"/>
      <c r="D15" s="14"/>
      <c r="E15" s="14"/>
      <c r="F15" s="14"/>
      <c r="G15" s="14"/>
      <c r="H15" s="14"/>
      <c r="I15" s="14"/>
      <c r="J15" s="14"/>
      <c r="K15" s="14"/>
      <c r="L15" s="14"/>
      <c r="M15" s="14"/>
      <c r="N15" s="14"/>
    </row>
    <row r="16" spans="2:14">
      <c r="B16" s="14"/>
      <c r="C16" s="14"/>
      <c r="D16" s="202" t="s">
        <v>231</v>
      </c>
      <c r="E16" s="203"/>
      <c r="F16" s="32">
        <v>0.1</v>
      </c>
      <c r="G16" s="32">
        <v>0.15</v>
      </c>
      <c r="H16" s="32">
        <v>0.2</v>
      </c>
      <c r="I16" s="32">
        <v>0.25</v>
      </c>
      <c r="J16" s="32">
        <v>0.3</v>
      </c>
      <c r="K16" s="32">
        <v>0.35</v>
      </c>
      <c r="L16" s="14"/>
      <c r="M16" s="14"/>
      <c r="N16" s="14"/>
    </row>
    <row r="17" spans="2:14">
      <c r="B17" s="14"/>
      <c r="C17" s="14"/>
      <c r="D17" s="204" t="s">
        <v>233</v>
      </c>
      <c r="E17" s="205"/>
      <c r="F17" s="31">
        <f ca="1">F16*$D$4</f>
        <v>2.9263157894736844</v>
      </c>
      <c r="G17" s="31">
        <f t="shared" ref="G17:K17" ca="1" si="0">G16*$D$4</f>
        <v>4.3894736842105262</v>
      </c>
      <c r="H17" s="31">
        <f t="shared" ca="1" si="0"/>
        <v>5.8526315789473689</v>
      </c>
      <c r="I17" s="31">
        <f t="shared" ca="1" si="0"/>
        <v>7.3157894736842106</v>
      </c>
      <c r="J17" s="31">
        <f t="shared" ca="1" si="0"/>
        <v>8.7789473684210524</v>
      </c>
      <c r="K17" s="31">
        <f t="shared" ca="1" si="0"/>
        <v>10.242105263157894</v>
      </c>
      <c r="L17" s="14"/>
      <c r="M17" s="14"/>
      <c r="N17" s="14"/>
    </row>
    <row r="18" spans="2:14">
      <c r="B18" s="14"/>
      <c r="C18" s="14"/>
      <c r="D18" s="201" t="s">
        <v>232</v>
      </c>
      <c r="E18" s="201"/>
      <c r="F18" s="34">
        <f ca="1">F17/$J$10</f>
        <v>10.409198844921024</v>
      </c>
      <c r="G18" s="34">
        <f t="shared" ref="G18:K18" ca="1" si="1">G17/$J$10</f>
        <v>15.613798267381535</v>
      </c>
      <c r="H18" s="34">
        <f t="shared" ca="1" si="1"/>
        <v>20.818397689842048</v>
      </c>
      <c r="I18" s="34">
        <f t="shared" ca="1" si="1"/>
        <v>26.022997112302559</v>
      </c>
      <c r="J18" s="34">
        <f t="shared" ca="1" si="1"/>
        <v>31.22759653476307</v>
      </c>
      <c r="K18" s="34">
        <f t="shared" ca="1" si="1"/>
        <v>36.432195957223577</v>
      </c>
      <c r="L18" s="14"/>
      <c r="M18" s="14"/>
      <c r="N18" s="14"/>
    </row>
    <row r="19" spans="2:14">
      <c r="B19" s="14"/>
      <c r="C19" s="14"/>
      <c r="D19" s="14"/>
      <c r="E19" s="20"/>
      <c r="F19" s="20"/>
      <c r="G19" s="20"/>
      <c r="H19" s="20"/>
      <c r="I19" s="20"/>
      <c r="J19" s="20"/>
      <c r="K19" s="20"/>
      <c r="L19" s="20"/>
      <c r="M19" s="14"/>
      <c r="N19" s="14"/>
    </row>
    <row r="20" spans="2:14">
      <c r="B20" s="14"/>
      <c r="C20" s="14"/>
      <c r="D20" s="14"/>
      <c r="E20" s="29"/>
      <c r="F20" s="29"/>
      <c r="G20" s="29"/>
      <c r="H20" s="29"/>
      <c r="I20" s="29"/>
      <c r="J20" s="29"/>
      <c r="K20" s="29"/>
      <c r="L20" s="29"/>
      <c r="M20" s="20"/>
      <c r="N20" s="20"/>
    </row>
  </sheetData>
  <sheetProtection sheet="1" objects="1" scenarios="1" selectLockedCells="1"/>
  <mergeCells count="5">
    <mergeCell ref="B2:N2"/>
    <mergeCell ref="D18:E18"/>
    <mergeCell ref="D16:E16"/>
    <mergeCell ref="D17:E17"/>
    <mergeCell ref="B13:N13"/>
  </mergeCells>
  <pageMargins left="0.7" right="0.7" top="0.75" bottom="0.75" header="0.3" footer="0.3"/>
  <pageSetup paperSize="9" orientation="portrait" horizontalDpi="0" verticalDpi="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10EFD-8406-1B4F-B0EF-1529B7D10F8F}">
  <sheetPr codeName="Feuil5"/>
  <dimension ref="A1:AB115"/>
  <sheetViews>
    <sheetView tabSelected="1" zoomScale="64" zoomScaleNormal="130" workbookViewId="0">
      <selection activeCell="A116" sqref="A116"/>
    </sheetView>
  </sheetViews>
  <sheetFormatPr baseColWidth="10" defaultRowHeight="16"/>
  <cols>
    <col min="1" max="1" width="20.5" bestFit="1" customWidth="1"/>
    <col min="2" max="2" width="10" bestFit="1" customWidth="1"/>
    <col min="3" max="3" width="24.6640625" bestFit="1" customWidth="1"/>
    <col min="4" max="4" width="5.33203125" bestFit="1" customWidth="1"/>
    <col min="5" max="5" width="9.83203125" bestFit="1" customWidth="1"/>
    <col min="6" max="6" width="9" bestFit="1" customWidth="1"/>
    <col min="7" max="7" width="14.83203125" bestFit="1" customWidth="1"/>
    <col min="8" max="8" width="11.5" bestFit="1" customWidth="1"/>
    <col min="9" max="9" width="17.5" bestFit="1" customWidth="1"/>
    <col min="19" max="19" width="7" customWidth="1"/>
    <col min="20" max="20" width="6.33203125" customWidth="1"/>
    <col min="21" max="21" width="6.5" customWidth="1"/>
  </cols>
  <sheetData>
    <row r="1" spans="1:28" ht="16.5" thickBot="1">
      <c r="Z1" s="244" t="s">
        <v>265</v>
      </c>
      <c r="AA1" s="244"/>
      <c r="AB1" s="244"/>
    </row>
    <row r="2" spans="1:28" ht="31">
      <c r="A2" s="218" t="s">
        <v>113</v>
      </c>
      <c r="B2" s="218" t="s">
        <v>271</v>
      </c>
      <c r="C2" s="220" t="s">
        <v>268</v>
      </c>
      <c r="D2" s="242" t="s">
        <v>241</v>
      </c>
      <c r="E2" s="243"/>
      <c r="F2" s="243"/>
      <c r="G2" s="243"/>
      <c r="H2" s="243"/>
      <c r="I2" s="243"/>
      <c r="J2" s="184"/>
      <c r="K2" s="184"/>
      <c r="L2" s="245" t="s">
        <v>242</v>
      </c>
      <c r="M2" s="246"/>
      <c r="N2" s="246"/>
      <c r="O2" s="246"/>
      <c r="P2" s="246"/>
      <c r="Q2" s="247"/>
      <c r="U2" t="s">
        <v>267</v>
      </c>
      <c r="V2" t="s">
        <v>266</v>
      </c>
      <c r="W2" t="s">
        <v>220</v>
      </c>
    </row>
    <row r="3" spans="1:28">
      <c r="A3" s="219"/>
      <c r="B3" s="219"/>
      <c r="C3" s="221"/>
      <c r="D3" s="185" t="s">
        <v>1</v>
      </c>
      <c r="E3" s="163" t="s">
        <v>2</v>
      </c>
      <c r="F3" s="163" t="s">
        <v>3</v>
      </c>
      <c r="G3" s="163" t="s">
        <v>4</v>
      </c>
      <c r="H3" s="163" t="s">
        <v>0</v>
      </c>
      <c r="I3" s="163" t="s">
        <v>240</v>
      </c>
      <c r="J3" s="163" t="s">
        <v>379</v>
      </c>
      <c r="K3" s="163" t="s">
        <v>380</v>
      </c>
      <c r="L3" s="174" t="s">
        <v>240</v>
      </c>
      <c r="M3" s="162" t="s">
        <v>226</v>
      </c>
      <c r="N3" s="162" t="s">
        <v>1</v>
      </c>
      <c r="O3" s="162" t="s">
        <v>2</v>
      </c>
      <c r="P3" s="162" t="s">
        <v>3</v>
      </c>
      <c r="Q3" s="175" t="s">
        <v>4</v>
      </c>
      <c r="U3" t="s">
        <v>1</v>
      </c>
      <c r="V3" s="51">
        <v>0.15</v>
      </c>
      <c r="W3" s="51">
        <v>0.6</v>
      </c>
    </row>
    <row r="4" spans="1:28" ht="16" customHeight="1">
      <c r="A4" s="166" t="str">
        <f ca="1">LOOKUP("zz",OFFSET('Données brutes'!C1,1,0,Formulaire!$U$4,1))</f>
        <v>CHENE</v>
      </c>
      <c r="B4" s="167" t="str">
        <f ca="1">VLOOKUP(A4,Liste!A1:B84,2,FALSE)</f>
        <v>CH</v>
      </c>
      <c r="C4" s="183" t="s">
        <v>269</v>
      </c>
      <c r="D4" s="186">
        <f ca="1">AVERAGE(OFFSET('Données brutes'!E1,1,0,Formulaire!$U$4,1))*2</f>
        <v>2.4210526315789473</v>
      </c>
      <c r="E4" s="164">
        <f ca="1">AVERAGE(OFFSET('Données brutes'!F1,1,0,Formulaire!$U$4,1))*2</f>
        <v>15.263157894736842</v>
      </c>
      <c r="F4" s="164">
        <f ca="1">AVERAGE(OFFSET('Données brutes'!G1,1,0,Formulaire!$U$4,1))*2</f>
        <v>2.736842105263158</v>
      </c>
      <c r="G4" s="164">
        <f ca="1">AVERAGE(OFFSET('Données brutes'!H1,1,0,Formulaire!$U$4,1))*2</f>
        <v>0.21052631578947367</v>
      </c>
      <c r="H4" s="164">
        <f ca="1">AVERAGE(OFFSET('Données brutes'!D1,1,0,Formulaire!$U$4,1))</f>
        <v>20.631578947368421</v>
      </c>
      <c r="I4" s="165">
        <f ca="1">'Variabilité statistique'!C25</f>
        <v>0.70505673806757396</v>
      </c>
      <c r="J4" s="165"/>
      <c r="K4" s="165"/>
      <c r="L4" s="176">
        <v>0.62</v>
      </c>
      <c r="M4" s="162">
        <f t="shared" ref="M4:M23" si="0">L4*$M$27</f>
        <v>14.26</v>
      </c>
      <c r="N4" s="162">
        <f t="shared" ref="N4:N23" si="1">IF(C4="Objectif",$V$3*$M4,$W$3*$M4)</f>
        <v>2.1389999999999998</v>
      </c>
      <c r="O4" s="162">
        <f t="shared" ref="O4:O23" si="2">IF(C4="Objectif",$V$4*$M4,$W$4*$M4)</f>
        <v>3.5649999999999999</v>
      </c>
      <c r="P4" s="162">
        <f t="shared" ref="P4:P23" si="3">IF(C4="Objectif",$V$5*$M4,$W$5*$M4)</f>
        <v>3.5649999999999999</v>
      </c>
      <c r="Q4" s="175">
        <f t="shared" ref="Q4:Q23" si="4">IF(C4="Objectif",$V$6*$M4,$W$6*$M4)</f>
        <v>4.9909999999999997</v>
      </c>
      <c r="U4" t="s">
        <v>2</v>
      </c>
      <c r="V4" s="51">
        <v>0.25</v>
      </c>
      <c r="W4" s="51">
        <v>0.3</v>
      </c>
    </row>
    <row r="5" spans="1:28" ht="16" customHeight="1">
      <c r="A5" s="168" t="str">
        <f ca="1">LOOKUP("zz",OFFSET('Données brutes'!M1,1,0,Formulaire!$U$4,1))</f>
        <v>HETRE</v>
      </c>
      <c r="B5" s="167" t="str">
        <f ca="1">VLOOKUP(A5,Liste!A2:B85,2,FALSE)</f>
        <v>HE</v>
      </c>
      <c r="C5" s="183" t="s">
        <v>269</v>
      </c>
      <c r="D5" s="186">
        <f ca="1">AVERAGE(OFFSET('Données brutes'!O1,1,0,Formulaire!$U$4,1))*2</f>
        <v>4.5263157894736841</v>
      </c>
      <c r="E5" s="164">
        <f ca="1">AVERAGE(OFFSET('Données brutes'!P1,1,0,Formulaire!$U$4,1))*2</f>
        <v>0.73684210526315785</v>
      </c>
      <c r="F5" s="164">
        <f ca="1">AVERAGE(OFFSET('Données brutes'!Q1,1,0,Formulaire!$U$4,1))*2</f>
        <v>0.63157894736842102</v>
      </c>
      <c r="G5" s="164">
        <f ca="1">AVERAGE(OFFSET('Données brutes'!R1,1,0,Formulaire!$U$4,1))*2</f>
        <v>0.31578947368421051</v>
      </c>
      <c r="H5" s="164">
        <f ca="1">AVERAGE(OFFSET('Données brutes'!N1,1,0,Formulaire!$U$4,1))</f>
        <v>6.2105263157894735</v>
      </c>
      <c r="I5" s="165">
        <f ca="1">'Variabilité statistique'!D25</f>
        <v>0.21310938803198864</v>
      </c>
      <c r="J5" s="165"/>
      <c r="K5" s="165"/>
      <c r="L5" s="176">
        <v>0.2</v>
      </c>
      <c r="M5" s="162">
        <f t="shared" si="0"/>
        <v>4.6000000000000005</v>
      </c>
      <c r="N5" s="162">
        <f t="shared" si="1"/>
        <v>0.69000000000000006</v>
      </c>
      <c r="O5" s="162">
        <f t="shared" si="2"/>
        <v>1.1500000000000001</v>
      </c>
      <c r="P5" s="162">
        <f t="shared" si="3"/>
        <v>1.1500000000000001</v>
      </c>
      <c r="Q5" s="175">
        <f t="shared" si="4"/>
        <v>1.61</v>
      </c>
      <c r="U5" t="s">
        <v>3</v>
      </c>
      <c r="V5" s="51">
        <v>0.25</v>
      </c>
      <c r="W5" s="51">
        <v>0.1</v>
      </c>
    </row>
    <row r="6" spans="1:28" ht="16" customHeight="1">
      <c r="A6" s="168" t="str">
        <f ca="1">LOOKUP("zz",OFFSET('Données brutes'!W1,1,0,Formulaire!$U$4,1))</f>
        <v>DOUGLAS</v>
      </c>
      <c r="B6" s="167" t="str">
        <f ca="1">VLOOKUP(A6,Liste!A3:B86,2,FALSE)</f>
        <v>DO</v>
      </c>
      <c r="C6" s="183" t="s">
        <v>269</v>
      </c>
      <c r="D6" s="186">
        <f ca="1">AVERAGE(OFFSET('Données brutes'!Y1,1,0,Formulaire!$U$4,1))*2</f>
        <v>0</v>
      </c>
      <c r="E6" s="164">
        <f ca="1">AVERAGE(OFFSET('Données brutes'!Z1,1,0,Formulaire!$U$4,1))*2</f>
        <v>0</v>
      </c>
      <c r="F6" s="164">
        <f ca="1">AVERAGE(OFFSET('Données brutes'!AA1,1,0,Formulaire!$U$4,1))*2</f>
        <v>0.21052631578947367</v>
      </c>
      <c r="G6" s="164">
        <f ca="1">AVERAGE(OFFSET('Données brutes'!AB1,1,0,Formulaire!$U$4,1))*2</f>
        <v>0</v>
      </c>
      <c r="H6" s="164">
        <f ca="1">AVERAGE(OFFSET('Données brutes'!X1,1,0,Formulaire!$U$4,1))</f>
        <v>0.21052631578947367</v>
      </c>
      <c r="I6" s="165">
        <f ca="1">'Variabilité statistique'!E25</f>
        <v>3.0959752321981422E-3</v>
      </c>
      <c r="J6" s="165"/>
      <c r="K6" s="165"/>
      <c r="L6" s="176"/>
      <c r="M6" s="162">
        <f t="shared" si="0"/>
        <v>0</v>
      </c>
      <c r="N6" s="162">
        <f t="shared" si="1"/>
        <v>0</v>
      </c>
      <c r="O6" s="162">
        <f t="shared" si="2"/>
        <v>0</v>
      </c>
      <c r="P6" s="162">
        <f t="shared" si="3"/>
        <v>0</v>
      </c>
      <c r="Q6" s="175">
        <f t="shared" si="4"/>
        <v>0</v>
      </c>
      <c r="U6" t="s">
        <v>4</v>
      </c>
      <c r="V6" s="51">
        <v>0.35</v>
      </c>
    </row>
    <row r="7" spans="1:28" ht="16" customHeight="1">
      <c r="A7" s="168" t="str">
        <f ca="1">LOOKUP("zz",OFFSET('Données brutes'!AG1,1,0,Formulaire!$U$4,1))</f>
        <v>SAPIN</v>
      </c>
      <c r="B7" s="167" t="str">
        <f ca="1">VLOOKUP(A7,Liste!A4:B87,2,FALSE)</f>
        <v>AB</v>
      </c>
      <c r="C7" s="183" t="s">
        <v>269</v>
      </c>
      <c r="D7" s="186">
        <f ca="1">AVERAGE(OFFSET('Données brutes'!AI1,1,0,Formulaire!$U$4,1))*2</f>
        <v>0</v>
      </c>
      <c r="E7" s="164">
        <f ca="1">AVERAGE(OFFSET('Données brutes'!AJ1,1,0,Formulaire!$U$4,1))*2</f>
        <v>0.10526315789473684</v>
      </c>
      <c r="F7" s="164">
        <f ca="1">AVERAGE(OFFSET('Données brutes'!AK1,1,0,Formulaire!$U$4,1))*2</f>
        <v>0</v>
      </c>
      <c r="G7" s="164">
        <f ca="1">AVERAGE(OFFSET('Données brutes'!AL1,1,0,Formulaire!$U$4,1))*2</f>
        <v>0</v>
      </c>
      <c r="H7" s="164">
        <f ca="1">AVERAGE(OFFSET('Données brutes'!AH1,1,0,Formulaire!$U$4,1))</f>
        <v>0.10526315789473684</v>
      </c>
      <c r="I7" s="165">
        <f ca="1">'Variabilité statistique'!F25</f>
        <v>4.6522556390977444E-2</v>
      </c>
      <c r="J7" s="165"/>
      <c r="K7" s="165"/>
      <c r="L7" s="176"/>
      <c r="M7" s="162">
        <f t="shared" si="0"/>
        <v>0</v>
      </c>
      <c r="N7" s="162">
        <f t="shared" si="1"/>
        <v>0</v>
      </c>
      <c r="O7" s="162">
        <f t="shared" si="2"/>
        <v>0</v>
      </c>
      <c r="P7" s="162">
        <f t="shared" si="3"/>
        <v>0</v>
      </c>
      <c r="Q7" s="175">
        <f t="shared" si="4"/>
        <v>0</v>
      </c>
    </row>
    <row r="8" spans="1:28">
      <c r="A8" s="168" t="str">
        <f ca="1">LOOKUP("zz",OFFSET('Données brutes'!AQ1,1,0,Formulaire!$U$4,1))</f>
        <v>BOULEAU</v>
      </c>
      <c r="B8" s="167" t="str">
        <f ca="1">VLOOKUP(A8,Liste!A5:B88,2,FALSE)</f>
        <v>BO</v>
      </c>
      <c r="C8" s="183" t="s">
        <v>270</v>
      </c>
      <c r="D8" s="186">
        <f ca="1">AVERAGE(OFFSET('Données brutes'!AS1,1,0,Formulaire!$U$4,1))*2</f>
        <v>0.31578947368421051</v>
      </c>
      <c r="E8" s="164">
        <f ca="1">AVERAGE(OFFSET('Données brutes'!AT1,1,0,Formulaire!$U$4,1))*2</f>
        <v>0.84210526315789469</v>
      </c>
      <c r="F8" s="164">
        <f ca="1">AVERAGE(OFFSET('Données brutes'!AU1,1,0,Formulaire!$U$4,1))*2</f>
        <v>0.10526315789473684</v>
      </c>
      <c r="G8" s="164">
        <f ca="1">AVERAGE(OFFSET('Données brutes'!AV1,1,0,Formulaire!$U$4,1))*2</f>
        <v>0</v>
      </c>
      <c r="H8" s="164">
        <f ca="1">AVERAGE(OFFSET('Données brutes'!AR1,1,0,Formulaire!$U$4,1))</f>
        <v>1.263157894736842</v>
      </c>
      <c r="I8" s="165">
        <f ca="1">'Variabilité statistique'!G25</f>
        <v>6.1919504643962843E-3</v>
      </c>
      <c r="J8" s="165"/>
      <c r="K8" s="165"/>
      <c r="L8" s="176">
        <v>0.04</v>
      </c>
      <c r="M8" s="162">
        <f t="shared" si="0"/>
        <v>0.92</v>
      </c>
      <c r="N8" s="162">
        <f t="shared" si="1"/>
        <v>0.55200000000000005</v>
      </c>
      <c r="O8" s="162">
        <f t="shared" si="2"/>
        <v>0.27600000000000002</v>
      </c>
      <c r="P8" s="162">
        <f t="shared" si="3"/>
        <v>9.2000000000000012E-2</v>
      </c>
      <c r="Q8" s="175">
        <f t="shared" si="4"/>
        <v>0</v>
      </c>
    </row>
    <row r="9" spans="1:28">
      <c r="A9" s="168" t="str">
        <f ca="1">LOOKUP("zz",OFFSET('Données brutes'!BA1,1,0,Formulaire!$U$4,1))</f>
        <v>EPICEA</v>
      </c>
      <c r="B9" s="167" t="str">
        <f ca="1">VLOOKUP(A9,Liste!A6:B89,2,FALSE)</f>
        <v>EP</v>
      </c>
      <c r="C9" s="183" t="s">
        <v>269</v>
      </c>
      <c r="D9" s="186">
        <f ca="1">AVERAGE(OFFSET('Données brutes'!BC1,1,0,Formulaire!$U$4,1))*2</f>
        <v>0.73684210526315785</v>
      </c>
      <c r="E9" s="164">
        <f ca="1">AVERAGE(OFFSET('Données brutes'!BD1,1,0,Formulaire!$U$4,1))*2</f>
        <v>0.10526315789473684</v>
      </c>
      <c r="F9" s="164">
        <f ca="1">AVERAGE(OFFSET('Données brutes'!BE1,1,0,Formulaire!$U$4,1))*2</f>
        <v>0</v>
      </c>
      <c r="G9" s="164">
        <f ca="1">AVERAGE(OFFSET('Données brutes'!BF1,1,0,Formulaire!$U$4,1))*2</f>
        <v>0</v>
      </c>
      <c r="H9" s="164">
        <f ca="1">AVERAGE(OFFSET('Données brutes'!BB1,1,0,Formulaire!$U$4,1))</f>
        <v>0.84210526315789469</v>
      </c>
      <c r="I9" s="165">
        <f ca="1">'Variabilité statistique'!H25</f>
        <v>2.6023391812865497E-2</v>
      </c>
      <c r="J9" s="165"/>
      <c r="K9" s="165"/>
      <c r="L9" s="176"/>
      <c r="M9" s="162">
        <f t="shared" si="0"/>
        <v>0</v>
      </c>
      <c r="N9" s="162">
        <f t="shared" si="1"/>
        <v>0</v>
      </c>
      <c r="O9" s="162">
        <f t="shared" si="2"/>
        <v>0</v>
      </c>
      <c r="P9" s="162">
        <f t="shared" si="3"/>
        <v>0</v>
      </c>
      <c r="Q9" s="175">
        <f t="shared" si="4"/>
        <v>0</v>
      </c>
    </row>
    <row r="10" spans="1:28">
      <c r="A10" s="168" t="e">
        <f ca="1">LOOKUP("zz",OFFSET('Données brutes'!BK1,1,0,Formulaire!$U$4,1))</f>
        <v>#N/A</v>
      </c>
      <c r="B10" s="167" t="e">
        <f ca="1">VLOOKUP(A10,Liste!A7:B90,2,FALSE)</f>
        <v>#N/A</v>
      </c>
      <c r="C10" s="183"/>
      <c r="D10" s="186">
        <f ca="1">AVERAGE(OFFSET('Données brutes'!BM1,1,0,Formulaire!$U$4,1))*2</f>
        <v>0</v>
      </c>
      <c r="E10" s="164">
        <f ca="1">AVERAGE(OFFSET('Données brutes'!BN1,1,0,Formulaire!$U$4,1))*2</f>
        <v>0</v>
      </c>
      <c r="F10" s="164">
        <f ca="1">AVERAGE(OFFSET('Données brutes'!BO1,1,0,Formulaire!$U$4,1))*2</f>
        <v>0</v>
      </c>
      <c r="G10" s="164">
        <f ca="1">AVERAGE(OFFSET('Données brutes'!BP1,1,0,Formulaire!$U$4,1))*2</f>
        <v>0</v>
      </c>
      <c r="H10" s="164">
        <f ca="1">AVERAGE(OFFSET('Données brutes'!BL1,1,0,Formulaire!$U$4,1))</f>
        <v>0</v>
      </c>
      <c r="I10" s="165">
        <f ca="1">'Variabilité statistique'!I25</f>
        <v>0</v>
      </c>
      <c r="J10" s="165"/>
      <c r="K10" s="165"/>
      <c r="L10" s="176"/>
      <c r="M10" s="162">
        <f t="shared" si="0"/>
        <v>0</v>
      </c>
      <c r="N10" s="162">
        <f t="shared" si="1"/>
        <v>0</v>
      </c>
      <c r="O10" s="162">
        <f t="shared" si="2"/>
        <v>0</v>
      </c>
      <c r="P10" s="162">
        <f t="shared" si="3"/>
        <v>0</v>
      </c>
      <c r="Q10" s="175">
        <f t="shared" si="4"/>
        <v>0</v>
      </c>
      <c r="R10" s="1"/>
    </row>
    <row r="11" spans="1:28">
      <c r="A11" s="168" t="e">
        <f ca="1">LOOKUP("zz",OFFSET('Données brutes'!BU1,1,0,Formulaire!$U$4,1))</f>
        <v>#N/A</v>
      </c>
      <c r="B11" s="167" t="e">
        <f ca="1">VLOOKUP(A11,Liste!A8:B91,2,FALSE)</f>
        <v>#N/A</v>
      </c>
      <c r="C11" s="183"/>
      <c r="D11" s="186">
        <f ca="1">AVERAGE(OFFSET('Données brutes'!BW1,1,0,Formulaire!$U$4,1))*2</f>
        <v>0</v>
      </c>
      <c r="E11" s="164">
        <f ca="1">AVERAGE(OFFSET('Données brutes'!BX1,1,0,Formulaire!$U$4,1))*2</f>
        <v>0</v>
      </c>
      <c r="F11" s="164">
        <f ca="1">AVERAGE(OFFSET('Données brutes'!BY1,1,0,Formulaire!$U$4,1))*2</f>
        <v>0</v>
      </c>
      <c r="G11" s="164">
        <f ca="1">AVERAGE(OFFSET('Données brutes'!BZ1,1,0,Formulaire!$U$4,1))*2</f>
        <v>0</v>
      </c>
      <c r="H11" s="164">
        <f ca="1">AVERAGE(OFFSET('Données brutes'!BV1,1,0,Formulaire!$U$4,1))</f>
        <v>0</v>
      </c>
      <c r="I11" s="165">
        <f ca="1">'Variabilité statistique'!J25</f>
        <v>0</v>
      </c>
      <c r="J11" s="165"/>
      <c r="K11" s="165"/>
      <c r="L11" s="176"/>
      <c r="M11" s="162">
        <f t="shared" si="0"/>
        <v>0</v>
      </c>
      <c r="N11" s="162">
        <f t="shared" si="1"/>
        <v>0</v>
      </c>
      <c r="O11" s="162">
        <f t="shared" si="2"/>
        <v>0</v>
      </c>
      <c r="P11" s="162">
        <f t="shared" si="3"/>
        <v>0</v>
      </c>
      <c r="Q11" s="175">
        <f t="shared" si="4"/>
        <v>0</v>
      </c>
    </row>
    <row r="12" spans="1:28" ht="19">
      <c r="A12" s="168" t="e">
        <f ca="1">LOOKUP("zz",OFFSET('Données brutes'!CE1,1,0,Formulaire!$U$4,1))</f>
        <v>#N/A</v>
      </c>
      <c r="B12" s="167" t="e">
        <f ca="1">VLOOKUP(A12,Liste!A9:B92,2,FALSE)</f>
        <v>#N/A</v>
      </c>
      <c r="C12" s="183"/>
      <c r="D12" s="186">
        <f ca="1">AVERAGE(OFFSET('Données brutes'!CG1,1,0,Formulaire!$U$4,1))*2</f>
        <v>0</v>
      </c>
      <c r="E12" s="164">
        <f ca="1">AVERAGE(OFFSET('Données brutes'!CH1,1,0,Formulaire!$U$4,1))*2</f>
        <v>0</v>
      </c>
      <c r="F12" s="164">
        <f ca="1">AVERAGE(OFFSET('Données brutes'!CI1,1,0,Formulaire!$U$4,1))*2</f>
        <v>0</v>
      </c>
      <c r="G12" s="164">
        <f ca="1">AVERAGE(OFFSET('Données brutes'!CJ1,1,0,Formulaire!$U$4,1))*2</f>
        <v>0</v>
      </c>
      <c r="H12" s="164">
        <f ca="1">AVERAGE(OFFSET('Données brutes'!CF1,1,0,Formulaire!$U$4,1))</f>
        <v>0</v>
      </c>
      <c r="I12" s="165">
        <f ca="1">'Variabilité statistique'!K25</f>
        <v>0</v>
      </c>
      <c r="J12" s="165"/>
      <c r="K12" s="165"/>
      <c r="L12" s="176"/>
      <c r="M12" s="162">
        <f t="shared" si="0"/>
        <v>0</v>
      </c>
      <c r="N12" s="162">
        <f t="shared" si="1"/>
        <v>0</v>
      </c>
      <c r="O12" s="162">
        <f t="shared" si="2"/>
        <v>0</v>
      </c>
      <c r="P12" s="162">
        <f t="shared" si="3"/>
        <v>0</v>
      </c>
      <c r="Q12" s="175">
        <f t="shared" si="4"/>
        <v>0</v>
      </c>
      <c r="X12" s="148"/>
    </row>
    <row r="13" spans="1:28">
      <c r="A13" s="168" t="e">
        <f ca="1">LOOKUP("zz",OFFSET('Données brutes'!CO1,1,0,Formulaire!$U$4,1))</f>
        <v>#N/A</v>
      </c>
      <c r="B13" s="167" t="e">
        <f ca="1">VLOOKUP(A13,Liste!A10:B93,2,FALSE)</f>
        <v>#N/A</v>
      </c>
      <c r="C13" s="183"/>
      <c r="D13" s="186">
        <f ca="1">AVERAGE(OFFSET('Données brutes'!CQ1,1,0,Formulaire!$U$4,1))*2</f>
        <v>0</v>
      </c>
      <c r="E13" s="164">
        <f ca="1">AVERAGE(OFFSET('Données brutes'!CR1,1,0,Formulaire!$U$4,1))*2</f>
        <v>0</v>
      </c>
      <c r="F13" s="164">
        <f ca="1">AVERAGE(OFFSET('Données brutes'!CS1,1,0,Formulaire!$U$4,1))*2</f>
        <v>0</v>
      </c>
      <c r="G13" s="164">
        <f ca="1">AVERAGE(OFFSET('Données brutes'!CT1,1,0,Formulaire!$U$4,1))*2</f>
        <v>0</v>
      </c>
      <c r="H13" s="164">
        <f ca="1">AVERAGE(OFFSET('Données brutes'!CP1,1,0,Formulaire!$U$4,1))</f>
        <v>0</v>
      </c>
      <c r="I13" s="165">
        <f ca="1">'Variabilité statistique'!L25</f>
        <v>0</v>
      </c>
      <c r="J13" s="165"/>
      <c r="K13" s="165"/>
      <c r="L13" s="176"/>
      <c r="M13" s="162">
        <f t="shared" si="0"/>
        <v>0</v>
      </c>
      <c r="N13" s="162">
        <f t="shared" si="1"/>
        <v>0</v>
      </c>
      <c r="O13" s="162">
        <f t="shared" si="2"/>
        <v>0</v>
      </c>
      <c r="P13" s="162">
        <f t="shared" si="3"/>
        <v>0</v>
      </c>
      <c r="Q13" s="175">
        <f t="shared" si="4"/>
        <v>0</v>
      </c>
    </row>
    <row r="14" spans="1:28">
      <c r="A14" s="44" t="s">
        <v>36</v>
      </c>
      <c r="B14" s="147" t="str">
        <f>VLOOKUP(A14,Liste!A11:B94,2,FALSE)</f>
        <v>ES</v>
      </c>
      <c r="C14" s="169" t="s">
        <v>269</v>
      </c>
      <c r="D14" s="187"/>
      <c r="E14" s="44"/>
      <c r="F14" s="44"/>
      <c r="G14" s="44"/>
      <c r="H14" s="44"/>
      <c r="I14" s="44"/>
      <c r="J14" s="44"/>
      <c r="K14" s="44"/>
      <c r="L14" s="176">
        <v>0.04</v>
      </c>
      <c r="M14" s="162">
        <f t="shared" si="0"/>
        <v>0.92</v>
      </c>
      <c r="N14" s="162">
        <f t="shared" si="1"/>
        <v>0.13800000000000001</v>
      </c>
      <c r="O14" s="162">
        <f t="shared" si="2"/>
        <v>0.23</v>
      </c>
      <c r="P14" s="162">
        <f t="shared" si="3"/>
        <v>0.23</v>
      </c>
      <c r="Q14" s="175">
        <f t="shared" si="4"/>
        <v>0.32200000000000001</v>
      </c>
    </row>
    <row r="15" spans="1:28">
      <c r="A15" s="44" t="s">
        <v>77</v>
      </c>
      <c r="B15" s="147" t="str">
        <f>VLOOKUP(A15,Liste!A12:B95,2,FALSE)</f>
        <v>PM</v>
      </c>
      <c r="C15" s="169" t="s">
        <v>270</v>
      </c>
      <c r="D15" s="187"/>
      <c r="E15" s="44"/>
      <c r="F15" s="44"/>
      <c r="G15" s="44"/>
      <c r="H15" s="44"/>
      <c r="I15" s="44"/>
      <c r="J15" s="44"/>
      <c r="K15" s="44"/>
      <c r="L15" s="176">
        <v>0.02</v>
      </c>
      <c r="M15" s="162">
        <f t="shared" si="0"/>
        <v>0.46</v>
      </c>
      <c r="N15" s="162">
        <f t="shared" si="1"/>
        <v>0.27600000000000002</v>
      </c>
      <c r="O15" s="162">
        <f t="shared" si="2"/>
        <v>0.13800000000000001</v>
      </c>
      <c r="P15" s="162">
        <f t="shared" si="3"/>
        <v>4.6000000000000006E-2</v>
      </c>
      <c r="Q15" s="175">
        <f t="shared" si="4"/>
        <v>0</v>
      </c>
    </row>
    <row r="16" spans="1:28">
      <c r="A16" s="44" t="s">
        <v>39</v>
      </c>
      <c r="B16" s="147" t="str">
        <f>VLOOKUP(A16,Liste!A13:B96,2,FALSE)</f>
        <v>CA</v>
      </c>
      <c r="C16" s="169" t="s">
        <v>270</v>
      </c>
      <c r="D16" s="187"/>
      <c r="E16" s="44"/>
      <c r="F16" s="44"/>
      <c r="G16" s="44"/>
      <c r="H16" s="44"/>
      <c r="I16" s="44"/>
      <c r="J16" s="44"/>
      <c r="K16" s="44"/>
      <c r="L16" s="176">
        <v>0.02</v>
      </c>
      <c r="M16" s="162">
        <f t="shared" si="0"/>
        <v>0.46</v>
      </c>
      <c r="N16" s="162">
        <f t="shared" si="1"/>
        <v>0.27600000000000002</v>
      </c>
      <c r="O16" s="162">
        <f t="shared" si="2"/>
        <v>0.13800000000000001</v>
      </c>
      <c r="P16" s="162">
        <f t="shared" si="3"/>
        <v>4.6000000000000006E-2</v>
      </c>
      <c r="Q16" s="175">
        <f t="shared" si="4"/>
        <v>0</v>
      </c>
    </row>
    <row r="17" spans="1:17">
      <c r="A17" s="44" t="s">
        <v>64</v>
      </c>
      <c r="B17" s="147" t="str">
        <f>VLOOKUP(A17,Liste!A14:B97,2,FALSE)</f>
        <v>SO</v>
      </c>
      <c r="C17" s="169" t="s">
        <v>270</v>
      </c>
      <c r="D17" s="187"/>
      <c r="E17" s="44"/>
      <c r="F17" s="44"/>
      <c r="G17" s="44"/>
      <c r="H17" s="44"/>
      <c r="I17" s="44"/>
      <c r="J17" s="44"/>
      <c r="K17" s="44"/>
      <c r="L17" s="176">
        <v>0.04</v>
      </c>
      <c r="M17" s="162">
        <f t="shared" si="0"/>
        <v>0.92</v>
      </c>
      <c r="N17" s="162">
        <f t="shared" si="1"/>
        <v>0.55200000000000005</v>
      </c>
      <c r="O17" s="162">
        <f t="shared" si="2"/>
        <v>0.27600000000000002</v>
      </c>
      <c r="P17" s="162">
        <f t="shared" si="3"/>
        <v>9.2000000000000012E-2</v>
      </c>
      <c r="Q17" s="175">
        <f t="shared" si="4"/>
        <v>0</v>
      </c>
    </row>
    <row r="18" spans="1:17">
      <c r="A18" s="44" t="s">
        <v>49</v>
      </c>
      <c r="B18" s="147" t="str">
        <f>VLOOKUP(A18,Liste!A15:B98,2,FALSE)</f>
        <v>TC</v>
      </c>
      <c r="C18" s="169" t="s">
        <v>269</v>
      </c>
      <c r="D18" s="187"/>
      <c r="E18" s="44"/>
      <c r="F18" s="44"/>
      <c r="G18" s="44"/>
      <c r="H18" s="44"/>
      <c r="I18" s="44"/>
      <c r="J18" s="44"/>
      <c r="K18" s="44"/>
      <c r="L18" s="176">
        <v>0.02</v>
      </c>
      <c r="M18" s="162">
        <f t="shared" si="0"/>
        <v>0.46</v>
      </c>
      <c r="N18" s="162">
        <f t="shared" si="1"/>
        <v>6.9000000000000006E-2</v>
      </c>
      <c r="O18" s="162">
        <f t="shared" si="2"/>
        <v>0.115</v>
      </c>
      <c r="P18" s="162">
        <f t="shared" si="3"/>
        <v>0.115</v>
      </c>
      <c r="Q18" s="175">
        <f t="shared" si="4"/>
        <v>0.161</v>
      </c>
    </row>
    <row r="19" spans="1:17">
      <c r="A19" s="44"/>
      <c r="B19" s="147" t="e">
        <f>VLOOKUP(A19,Liste!A16:B99,2,FALSE)</f>
        <v>#N/A</v>
      </c>
      <c r="C19" s="169"/>
      <c r="D19" s="187"/>
      <c r="E19" s="44"/>
      <c r="F19" s="44"/>
      <c r="G19" s="44"/>
      <c r="H19" s="44"/>
      <c r="I19" s="44"/>
      <c r="J19" s="44"/>
      <c r="K19" s="44"/>
      <c r="L19" s="176"/>
      <c r="M19" s="162">
        <f t="shared" si="0"/>
        <v>0</v>
      </c>
      <c r="N19" s="162">
        <f t="shared" si="1"/>
        <v>0</v>
      </c>
      <c r="O19" s="162">
        <f t="shared" si="2"/>
        <v>0</v>
      </c>
      <c r="P19" s="162">
        <f t="shared" si="3"/>
        <v>0</v>
      </c>
      <c r="Q19" s="175">
        <f t="shared" si="4"/>
        <v>0</v>
      </c>
    </row>
    <row r="20" spans="1:17">
      <c r="A20" s="44"/>
      <c r="B20" s="147" t="e">
        <f>VLOOKUP(A20,Liste!A17:B100,2,FALSE)</f>
        <v>#N/A</v>
      </c>
      <c r="C20" s="169"/>
      <c r="D20" s="187"/>
      <c r="E20" s="44"/>
      <c r="F20" s="44"/>
      <c r="G20" s="44"/>
      <c r="H20" s="44"/>
      <c r="I20" s="44"/>
      <c r="J20" s="44"/>
      <c r="K20" s="44"/>
      <c r="L20" s="176"/>
      <c r="M20" s="162">
        <f t="shared" si="0"/>
        <v>0</v>
      </c>
      <c r="N20" s="162">
        <f t="shared" si="1"/>
        <v>0</v>
      </c>
      <c r="O20" s="162">
        <f t="shared" si="2"/>
        <v>0</v>
      </c>
      <c r="P20" s="162">
        <f t="shared" si="3"/>
        <v>0</v>
      </c>
      <c r="Q20" s="175">
        <f t="shared" si="4"/>
        <v>0</v>
      </c>
    </row>
    <row r="21" spans="1:17">
      <c r="A21" s="44"/>
      <c r="B21" s="147" t="e">
        <f>VLOOKUP(A21,Liste!A18:B101,2,FALSE)</f>
        <v>#N/A</v>
      </c>
      <c r="C21" s="169"/>
      <c r="D21" s="187"/>
      <c r="E21" s="44"/>
      <c r="F21" s="44"/>
      <c r="G21" s="44"/>
      <c r="H21" s="44"/>
      <c r="I21" s="44"/>
      <c r="J21" s="44"/>
      <c r="K21" s="44"/>
      <c r="L21" s="176"/>
      <c r="M21" s="162">
        <f t="shared" si="0"/>
        <v>0</v>
      </c>
      <c r="N21" s="162">
        <f t="shared" si="1"/>
        <v>0</v>
      </c>
      <c r="O21" s="162">
        <f t="shared" si="2"/>
        <v>0</v>
      </c>
      <c r="P21" s="162">
        <f t="shared" si="3"/>
        <v>0</v>
      </c>
      <c r="Q21" s="175">
        <f t="shared" si="4"/>
        <v>0</v>
      </c>
    </row>
    <row r="22" spans="1:17">
      <c r="A22" s="44"/>
      <c r="B22" s="147" t="e">
        <f>VLOOKUP(A22,Liste!A19:B102,2,FALSE)</f>
        <v>#N/A</v>
      </c>
      <c r="C22" s="169"/>
      <c r="D22" s="187"/>
      <c r="E22" s="44"/>
      <c r="F22" s="44"/>
      <c r="G22" s="44"/>
      <c r="H22" s="44"/>
      <c r="I22" s="44"/>
      <c r="J22" s="44"/>
      <c r="K22" s="44"/>
      <c r="L22" s="176"/>
      <c r="M22" s="162">
        <f t="shared" si="0"/>
        <v>0</v>
      </c>
      <c r="N22" s="162">
        <f t="shared" si="1"/>
        <v>0</v>
      </c>
      <c r="O22" s="162">
        <f t="shared" si="2"/>
        <v>0</v>
      </c>
      <c r="P22" s="162">
        <f t="shared" si="3"/>
        <v>0</v>
      </c>
      <c r="Q22" s="175">
        <f t="shared" si="4"/>
        <v>0</v>
      </c>
    </row>
    <row r="23" spans="1:17" ht="16.5" thickBot="1">
      <c r="A23" s="171"/>
      <c r="B23" s="172" t="e">
        <f>VLOOKUP(A23,Liste!A20:B103,2,FALSE)</f>
        <v>#N/A</v>
      </c>
      <c r="C23" s="170"/>
      <c r="D23" s="188"/>
      <c r="E23" s="171"/>
      <c r="F23" s="171"/>
      <c r="G23" s="171"/>
      <c r="H23" s="171"/>
      <c r="I23" s="171"/>
      <c r="J23" s="171"/>
      <c r="K23" s="171"/>
      <c r="L23" s="177"/>
      <c r="M23" s="173">
        <f t="shared" si="0"/>
        <v>0</v>
      </c>
      <c r="N23" s="173">
        <f t="shared" si="1"/>
        <v>0</v>
      </c>
      <c r="O23" s="173">
        <f t="shared" si="2"/>
        <v>0</v>
      </c>
      <c r="P23" s="173">
        <f t="shared" si="3"/>
        <v>0</v>
      </c>
      <c r="Q23" s="178">
        <f t="shared" si="4"/>
        <v>0</v>
      </c>
    </row>
    <row r="24" spans="1:17" ht="16.5" thickBot="1">
      <c r="A24" s="224" t="s">
        <v>382</v>
      </c>
      <c r="B24" s="225"/>
      <c r="C24" s="226"/>
      <c r="D24" s="233" t="e">
        <f ca="1">'Variabilité statistique'!U25</f>
        <v>#DIV/0!</v>
      </c>
      <c r="E24" s="234"/>
      <c r="F24" s="234"/>
      <c r="G24" s="234"/>
      <c r="H24" s="234"/>
      <c r="I24" s="234"/>
      <c r="J24" s="234"/>
      <c r="K24" s="235"/>
      <c r="L24" s="206">
        <v>0.2</v>
      </c>
      <c r="M24" s="207"/>
      <c r="N24" s="207"/>
      <c r="O24" s="207"/>
      <c r="P24" s="207"/>
      <c r="Q24" s="208"/>
    </row>
    <row r="25" spans="1:17">
      <c r="A25" s="227" t="s">
        <v>383</v>
      </c>
      <c r="B25" s="228"/>
      <c r="C25" s="229"/>
      <c r="D25" s="236">
        <f ca="1">'Variabilité statistique'!T25</f>
        <v>1.4394258197314226E-2</v>
      </c>
      <c r="E25" s="237"/>
      <c r="F25" s="237"/>
      <c r="G25" s="237"/>
      <c r="H25" s="237"/>
      <c r="I25" s="237"/>
      <c r="J25" s="237"/>
      <c r="K25" s="238"/>
      <c r="L25" s="212">
        <v>0.1</v>
      </c>
      <c r="M25" s="213"/>
      <c r="N25" s="213"/>
      <c r="O25" s="213"/>
      <c r="P25" s="213"/>
      <c r="Q25" s="214"/>
    </row>
    <row r="26" spans="1:17" ht="16.5" thickBot="1">
      <c r="A26" s="230" t="s">
        <v>384</v>
      </c>
      <c r="B26" s="231"/>
      <c r="C26" s="232"/>
      <c r="D26" s="215">
        <f ca="1">'Variabilité statistique'!R25</f>
        <v>4.048582995951417E-3</v>
      </c>
      <c r="E26" s="216"/>
      <c r="F26" s="216"/>
      <c r="G26" s="216"/>
      <c r="H26" s="216"/>
      <c r="I26" s="216"/>
      <c r="J26" s="216"/>
      <c r="K26" s="217"/>
      <c r="L26" s="209">
        <v>0.05</v>
      </c>
      <c r="M26" s="210"/>
      <c r="N26" s="210"/>
      <c r="O26" s="210"/>
      <c r="P26" s="210"/>
      <c r="Q26" s="211"/>
    </row>
    <row r="27" spans="1:17" ht="19" thickBot="1">
      <c r="A27" s="222" t="s">
        <v>12</v>
      </c>
      <c r="B27" s="223"/>
      <c r="C27" s="223"/>
      <c r="D27" s="189">
        <f t="shared" ref="D27:L27" ca="1" si="5">SUM(D4:D23)</f>
        <v>8</v>
      </c>
      <c r="E27" s="190">
        <f ca="1">SUM(E4:E23)</f>
        <v>17.052631578947366</v>
      </c>
      <c r="F27" s="190">
        <f t="shared" ca="1" si="5"/>
        <v>3.6842105263157889</v>
      </c>
      <c r="G27" s="190">
        <f t="shared" ca="1" si="5"/>
        <v>0.52631578947368418</v>
      </c>
      <c r="H27" s="190">
        <f t="shared" ca="1" si="5"/>
        <v>29.263157894736839</v>
      </c>
      <c r="I27" s="191">
        <f t="shared" ca="1" si="5"/>
        <v>1</v>
      </c>
      <c r="J27" s="191"/>
      <c r="K27" s="191"/>
      <c r="L27" s="179">
        <f t="shared" si="5"/>
        <v>1.0000000000000002</v>
      </c>
      <c r="M27" s="180">
        <v>23</v>
      </c>
      <c r="N27" s="181">
        <f>SUM(N4:N23)</f>
        <v>4.6919999999999993</v>
      </c>
      <c r="O27" s="181">
        <f>SUM(O4:O23)</f>
        <v>5.8879999999999999</v>
      </c>
      <c r="P27" s="181">
        <f>SUM(P4:P23)</f>
        <v>5.3360000000000003</v>
      </c>
      <c r="Q27" s="182">
        <f>SUM(Q4:Q23)</f>
        <v>7.0839999999999996</v>
      </c>
    </row>
    <row r="30" spans="1:17">
      <c r="A30" t="s">
        <v>243</v>
      </c>
    </row>
    <row r="31" spans="1:17">
      <c r="A31" s="8" t="s">
        <v>11</v>
      </c>
      <c r="B31" s="8" t="s">
        <v>271</v>
      </c>
      <c r="C31" s="8" t="s">
        <v>244</v>
      </c>
      <c r="D31" s="8">
        <v>2024</v>
      </c>
      <c r="E31" s="8" t="s">
        <v>245</v>
      </c>
      <c r="F31" s="8" t="s">
        <v>357</v>
      </c>
      <c r="G31" s="44" t="s">
        <v>354</v>
      </c>
      <c r="H31" s="8" t="s">
        <v>358</v>
      </c>
      <c r="I31" s="8" t="s">
        <v>355</v>
      </c>
    </row>
    <row r="32" spans="1:17">
      <c r="A32" s="248" t="str">
        <f ca="1">A4</f>
        <v>CHENE</v>
      </c>
      <c r="B32" s="241" t="str">
        <f ca="1">VLOOKUP(A32,Liste!$A$1:$B$84,2,FALSE)</f>
        <v>CH</v>
      </c>
      <c r="C32" s="74" t="s">
        <v>1</v>
      </c>
      <c r="D32" s="75">
        <f ca="1">D4</f>
        <v>2.4210526315789473</v>
      </c>
      <c r="E32" s="75">
        <f>N4</f>
        <v>2.1389999999999998</v>
      </c>
      <c r="F32" s="249">
        <f ca="1">SUM(D32:D35)</f>
        <v>20.631578947368421</v>
      </c>
      <c r="G32" s="252" t="str">
        <f ca="1">_xlfn.CONCAT(B32," ",ROUND(F32,1))</f>
        <v>CH 20,6</v>
      </c>
      <c r="H32" s="249">
        <f>SUM(E32:E35)</f>
        <v>14.26</v>
      </c>
      <c r="I32" s="252" t="str">
        <f ca="1">_xlfn.CONCAT(B32," ",ROUND(H32,1))</f>
        <v>CH 14,3</v>
      </c>
    </row>
    <row r="33" spans="1:9">
      <c r="A33" s="240"/>
      <c r="B33" s="241"/>
      <c r="C33" s="142" t="s">
        <v>2</v>
      </c>
      <c r="D33" s="143">
        <f ca="1">E4</f>
        <v>15.263157894736842</v>
      </c>
      <c r="E33" s="143">
        <f>O4</f>
        <v>3.5649999999999999</v>
      </c>
      <c r="F33" s="250"/>
      <c r="G33" s="253"/>
      <c r="H33" s="250"/>
      <c r="I33" s="253"/>
    </row>
    <row r="34" spans="1:9">
      <c r="A34" s="240"/>
      <c r="B34" s="241"/>
      <c r="C34" s="144" t="s">
        <v>3</v>
      </c>
      <c r="D34" s="145">
        <f ca="1">F4</f>
        <v>2.736842105263158</v>
      </c>
      <c r="E34" s="145">
        <f>P4</f>
        <v>3.5649999999999999</v>
      </c>
      <c r="F34" s="250"/>
      <c r="G34" s="253"/>
      <c r="H34" s="250"/>
      <c r="I34" s="253"/>
    </row>
    <row r="35" spans="1:9">
      <c r="A35" s="240"/>
      <c r="B35" s="241"/>
      <c r="C35" s="76" t="s">
        <v>4</v>
      </c>
      <c r="D35" s="77">
        <f ca="1">G4</f>
        <v>0.21052631578947367</v>
      </c>
      <c r="E35" s="77">
        <f>Q4</f>
        <v>4.9909999999999997</v>
      </c>
      <c r="F35" s="251"/>
      <c r="G35" s="254"/>
      <c r="H35" s="251"/>
      <c r="I35" s="254"/>
    </row>
    <row r="36" spans="1:9" ht="16" customHeight="1">
      <c r="A36" s="240" t="str">
        <f ca="1">A5</f>
        <v>HETRE</v>
      </c>
      <c r="B36" s="241" t="str">
        <f ca="1">VLOOKUP(A36,Liste!$A$1:$B$84,2,FALSE)</f>
        <v>HE</v>
      </c>
      <c r="C36" s="96" t="s">
        <v>1</v>
      </c>
      <c r="D36" s="97">
        <f ca="1">D5</f>
        <v>4.5263157894736841</v>
      </c>
      <c r="E36" s="97">
        <f>N5</f>
        <v>0.69000000000000006</v>
      </c>
      <c r="F36" s="255">
        <f ca="1">SUM(D36:D39)</f>
        <v>6.2105263157894735</v>
      </c>
      <c r="G36" s="255" t="str">
        <f ca="1">_xlfn.CONCAT(B36," ",ROUND(F36,1))</f>
        <v>HE 6,2</v>
      </c>
      <c r="H36" s="255">
        <f>SUM(E36:E39)</f>
        <v>4.6000000000000005</v>
      </c>
      <c r="I36" s="255" t="str">
        <f ca="1">_xlfn.CONCAT(B36," ",ROUND(H36,1))</f>
        <v>HE 4,6</v>
      </c>
    </row>
    <row r="37" spans="1:9" ht="16" customHeight="1">
      <c r="A37" s="240"/>
      <c r="B37" s="241"/>
      <c r="C37" s="98" t="s">
        <v>2</v>
      </c>
      <c r="D37" s="99">
        <f ca="1">E5</f>
        <v>0.73684210526315785</v>
      </c>
      <c r="E37" s="99">
        <f>O5</f>
        <v>1.1500000000000001</v>
      </c>
      <c r="F37" s="256"/>
      <c r="G37" s="256"/>
      <c r="H37" s="256"/>
      <c r="I37" s="256"/>
    </row>
    <row r="38" spans="1:9" ht="16" customHeight="1">
      <c r="A38" s="240"/>
      <c r="B38" s="241"/>
      <c r="C38" s="100" t="s">
        <v>3</v>
      </c>
      <c r="D38" s="101">
        <f ca="1">F5</f>
        <v>0.63157894736842102</v>
      </c>
      <c r="E38" s="101">
        <f>P5</f>
        <v>1.1500000000000001</v>
      </c>
      <c r="F38" s="256"/>
      <c r="G38" s="256"/>
      <c r="H38" s="256"/>
      <c r="I38" s="256"/>
    </row>
    <row r="39" spans="1:9" ht="16" customHeight="1">
      <c r="A39" s="240"/>
      <c r="B39" s="241"/>
      <c r="C39" s="102" t="s">
        <v>4</v>
      </c>
      <c r="D39" s="103">
        <f ca="1">G5</f>
        <v>0.31578947368421051</v>
      </c>
      <c r="E39" s="103">
        <f>Q5</f>
        <v>1.61</v>
      </c>
      <c r="F39" s="257"/>
      <c r="G39" s="257"/>
      <c r="H39" s="257"/>
      <c r="I39" s="257"/>
    </row>
    <row r="40" spans="1:9">
      <c r="A40" s="240" t="str">
        <f ca="1">A6</f>
        <v>DOUGLAS</v>
      </c>
      <c r="B40" s="241" t="str">
        <f ca="1">VLOOKUP(A40,Liste!$A$1:$B$84,2,FALSE)</f>
        <v>DO</v>
      </c>
      <c r="C40" s="88" t="s">
        <v>1</v>
      </c>
      <c r="D40" s="89">
        <f ca="1">D6</f>
        <v>0</v>
      </c>
      <c r="E40" s="89">
        <f>N6</f>
        <v>0</v>
      </c>
      <c r="F40" s="258">
        <f ca="1">SUM(D40:D43)</f>
        <v>0.21052631578947367</v>
      </c>
      <c r="G40" s="258" t="str">
        <f ca="1">_xlfn.CONCAT(B40," ",ROUND(F40,1))</f>
        <v>DO 0,2</v>
      </c>
      <c r="H40" s="258">
        <f>SUM(E40:E43)</f>
        <v>0</v>
      </c>
      <c r="I40" s="258" t="str">
        <f ca="1">_xlfn.CONCAT(B40," ",ROUND(H40,1))</f>
        <v>DO 0</v>
      </c>
    </row>
    <row r="41" spans="1:9">
      <c r="A41" s="240"/>
      <c r="B41" s="241"/>
      <c r="C41" s="90" t="s">
        <v>2</v>
      </c>
      <c r="D41" s="91">
        <f ca="1">E6</f>
        <v>0</v>
      </c>
      <c r="E41" s="91">
        <f>O6</f>
        <v>0</v>
      </c>
      <c r="F41" s="259"/>
      <c r="G41" s="259"/>
      <c r="H41" s="259"/>
      <c r="I41" s="259"/>
    </row>
    <row r="42" spans="1:9">
      <c r="A42" s="240"/>
      <c r="B42" s="241"/>
      <c r="C42" s="92" t="s">
        <v>3</v>
      </c>
      <c r="D42" s="93">
        <f ca="1">F6</f>
        <v>0.21052631578947367</v>
      </c>
      <c r="E42" s="93">
        <f>P6</f>
        <v>0</v>
      </c>
      <c r="F42" s="259"/>
      <c r="G42" s="259"/>
      <c r="H42" s="259"/>
      <c r="I42" s="259"/>
    </row>
    <row r="43" spans="1:9">
      <c r="A43" s="240"/>
      <c r="B43" s="241"/>
      <c r="C43" s="94" t="s">
        <v>4</v>
      </c>
      <c r="D43" s="95">
        <f ca="1">G6</f>
        <v>0</v>
      </c>
      <c r="E43" s="95">
        <f>Q6</f>
        <v>0</v>
      </c>
      <c r="F43" s="260"/>
      <c r="G43" s="260"/>
      <c r="H43" s="260"/>
      <c r="I43" s="260"/>
    </row>
    <row r="44" spans="1:9">
      <c r="A44" s="240" t="str">
        <f ca="1">A7</f>
        <v>SAPIN</v>
      </c>
      <c r="B44" s="241" t="str">
        <f ca="1">VLOOKUP(A44,Liste!$A$1:$B$84,2,FALSE)</f>
        <v>AB</v>
      </c>
      <c r="C44" s="104" t="s">
        <v>1</v>
      </c>
      <c r="D44" s="105">
        <f ca="1">D7</f>
        <v>0</v>
      </c>
      <c r="E44" s="105">
        <f>N7</f>
        <v>0</v>
      </c>
      <c r="F44" s="261">
        <f ca="1">SUM(D44:D47)</f>
        <v>0.10526315789473684</v>
      </c>
      <c r="G44" s="261" t="str">
        <f ca="1">_xlfn.CONCAT(B44," ",ROUND(F44,1))</f>
        <v>AB 0,1</v>
      </c>
      <c r="H44" s="261">
        <f>SUM(E44:E47)</f>
        <v>0</v>
      </c>
      <c r="I44" s="261" t="str">
        <f ca="1">_xlfn.CONCAT(B44," ",ROUND(H44,1))</f>
        <v>AB 0</v>
      </c>
    </row>
    <row r="45" spans="1:9">
      <c r="A45" s="240"/>
      <c r="B45" s="241"/>
      <c r="C45" s="106" t="s">
        <v>2</v>
      </c>
      <c r="D45" s="107">
        <f ca="1">E7</f>
        <v>0.10526315789473684</v>
      </c>
      <c r="E45" s="107">
        <f>O7</f>
        <v>0</v>
      </c>
      <c r="F45" s="262"/>
      <c r="G45" s="262"/>
      <c r="H45" s="262"/>
      <c r="I45" s="262"/>
    </row>
    <row r="46" spans="1:9">
      <c r="A46" s="240"/>
      <c r="B46" s="241"/>
      <c r="C46" s="108" t="s">
        <v>3</v>
      </c>
      <c r="D46" s="109">
        <f ca="1">F7</f>
        <v>0</v>
      </c>
      <c r="E46" s="109">
        <f>P7</f>
        <v>0</v>
      </c>
      <c r="F46" s="262"/>
      <c r="G46" s="262"/>
      <c r="H46" s="262"/>
      <c r="I46" s="262"/>
    </row>
    <row r="47" spans="1:9">
      <c r="A47" s="240"/>
      <c r="B47" s="241"/>
      <c r="C47" s="110" t="s">
        <v>4</v>
      </c>
      <c r="D47" s="111">
        <f ca="1">G7</f>
        <v>0</v>
      </c>
      <c r="E47" s="111">
        <f>Q7</f>
        <v>0</v>
      </c>
      <c r="F47" s="263"/>
      <c r="G47" s="263"/>
      <c r="H47" s="263"/>
      <c r="I47" s="263"/>
    </row>
    <row r="48" spans="1:9">
      <c r="A48" s="240" t="str">
        <f ca="1">A8</f>
        <v>BOULEAU</v>
      </c>
      <c r="B48" s="241" t="str">
        <f ca="1">VLOOKUP(A48,Liste!$A$1:$B$84,2,FALSE)</f>
        <v>BO</v>
      </c>
      <c r="C48" s="114" t="s">
        <v>1</v>
      </c>
      <c r="D48" s="115">
        <f ca="1">D8</f>
        <v>0.31578947368421051</v>
      </c>
      <c r="E48" s="115">
        <f>N8</f>
        <v>0.55200000000000005</v>
      </c>
      <c r="F48" s="264">
        <f ca="1">SUM(D48:D51)</f>
        <v>1.263157894736842</v>
      </c>
      <c r="G48" s="264" t="str">
        <f ca="1">_xlfn.CONCAT(B48," ",ROUND(F48,1))</f>
        <v>BO 1,3</v>
      </c>
      <c r="H48" s="264">
        <f>SUM(E48:E51)</f>
        <v>0.92</v>
      </c>
      <c r="I48" s="264" t="str">
        <f ca="1">_xlfn.CONCAT(B48," ",ROUND(H48,1))</f>
        <v>BO 0,9</v>
      </c>
    </row>
    <row r="49" spans="1:9">
      <c r="A49" s="240"/>
      <c r="B49" s="241"/>
      <c r="C49" s="116" t="s">
        <v>2</v>
      </c>
      <c r="D49" s="117">
        <f ca="1">E8</f>
        <v>0.84210526315789469</v>
      </c>
      <c r="E49" s="117">
        <f>O8</f>
        <v>0.27600000000000002</v>
      </c>
      <c r="F49" s="265"/>
      <c r="G49" s="265"/>
      <c r="H49" s="265"/>
      <c r="I49" s="265"/>
    </row>
    <row r="50" spans="1:9">
      <c r="A50" s="240"/>
      <c r="B50" s="241"/>
      <c r="C50" s="118" t="s">
        <v>3</v>
      </c>
      <c r="D50" s="119">
        <f ca="1">F8</f>
        <v>0.10526315789473684</v>
      </c>
      <c r="E50" s="119">
        <f>P8</f>
        <v>9.2000000000000012E-2</v>
      </c>
      <c r="F50" s="265"/>
      <c r="G50" s="265"/>
      <c r="H50" s="265"/>
      <c r="I50" s="265"/>
    </row>
    <row r="51" spans="1:9">
      <c r="A51" s="240"/>
      <c r="B51" s="241"/>
      <c r="C51" s="120" t="s">
        <v>4</v>
      </c>
      <c r="D51" s="121">
        <f ca="1">G8</f>
        <v>0</v>
      </c>
      <c r="E51" s="121">
        <f>Q8</f>
        <v>0</v>
      </c>
      <c r="F51" s="266"/>
      <c r="G51" s="266"/>
      <c r="H51" s="266"/>
      <c r="I51" s="266"/>
    </row>
    <row r="52" spans="1:9">
      <c r="A52" s="240" t="str">
        <f ca="1">A9</f>
        <v>EPICEA</v>
      </c>
      <c r="B52" s="241" t="str">
        <f ca="1">VLOOKUP(A52,Liste!$A$1:$B$84,2,FALSE)</f>
        <v>EP</v>
      </c>
      <c r="C52" s="78" t="s">
        <v>1</v>
      </c>
      <c r="D52" s="79">
        <f ca="1">D9</f>
        <v>0.73684210526315785</v>
      </c>
      <c r="E52" s="79">
        <f>N9</f>
        <v>0</v>
      </c>
      <c r="F52" s="267">
        <f ca="1">SUM(D52:D55)</f>
        <v>0.84210526315789469</v>
      </c>
      <c r="G52" s="267" t="str">
        <f ca="1">_xlfn.CONCAT(B52," ",ROUND(F52,1))</f>
        <v>EP 0,8</v>
      </c>
      <c r="H52" s="267">
        <f>SUM(E52:E55)</f>
        <v>0</v>
      </c>
      <c r="I52" s="267" t="str">
        <f ca="1">_xlfn.CONCAT(B52," ",ROUND(H52,1))</f>
        <v>EP 0</v>
      </c>
    </row>
    <row r="53" spans="1:9">
      <c r="A53" s="240"/>
      <c r="B53" s="241"/>
      <c r="C53" s="130" t="s">
        <v>2</v>
      </c>
      <c r="D53" s="131">
        <f ca="1">E9</f>
        <v>0.10526315789473684</v>
      </c>
      <c r="E53" s="131">
        <f>O9</f>
        <v>0</v>
      </c>
      <c r="F53" s="268"/>
      <c r="G53" s="268"/>
      <c r="H53" s="268"/>
      <c r="I53" s="268"/>
    </row>
    <row r="54" spans="1:9">
      <c r="A54" s="240"/>
      <c r="B54" s="241"/>
      <c r="C54" s="132" t="s">
        <v>3</v>
      </c>
      <c r="D54" s="133">
        <f ca="1">F9</f>
        <v>0</v>
      </c>
      <c r="E54" s="133">
        <f>P9</f>
        <v>0</v>
      </c>
      <c r="F54" s="268"/>
      <c r="G54" s="268"/>
      <c r="H54" s="268"/>
      <c r="I54" s="268"/>
    </row>
    <row r="55" spans="1:9">
      <c r="A55" s="240"/>
      <c r="B55" s="241"/>
      <c r="C55" s="134" t="s">
        <v>4</v>
      </c>
      <c r="D55" s="135">
        <f ca="1">G9</f>
        <v>0</v>
      </c>
      <c r="E55" s="135">
        <f>Q9</f>
        <v>0</v>
      </c>
      <c r="F55" s="269"/>
      <c r="G55" s="269"/>
      <c r="H55" s="269"/>
      <c r="I55" s="269"/>
    </row>
    <row r="56" spans="1:9">
      <c r="A56" s="240" t="e">
        <f ca="1">A10</f>
        <v>#N/A</v>
      </c>
      <c r="B56" s="241" t="e">
        <f ca="1">VLOOKUP(A56,Liste!$A$1:$B$84,2,FALSE)</f>
        <v>#N/A</v>
      </c>
      <c r="C56" s="122" t="s">
        <v>1</v>
      </c>
      <c r="D56" s="123">
        <f ca="1">D10</f>
        <v>0</v>
      </c>
      <c r="E56" s="123">
        <f>N10</f>
        <v>0</v>
      </c>
      <c r="F56" s="270">
        <f ca="1">SUM(D56:D59)</f>
        <v>0</v>
      </c>
      <c r="G56" s="270" t="e">
        <f ca="1">_xlfn.CONCAT(B56," ",ROUND(F56,1))</f>
        <v>#N/A</v>
      </c>
      <c r="H56" s="270">
        <f>SUM(E56:E59)</f>
        <v>0</v>
      </c>
      <c r="I56" s="270" t="e">
        <f ca="1">_xlfn.CONCAT(B56," ",ROUND(H56,1))</f>
        <v>#N/A</v>
      </c>
    </row>
    <row r="57" spans="1:9">
      <c r="A57" s="240"/>
      <c r="B57" s="241"/>
      <c r="C57" s="124" t="s">
        <v>2</v>
      </c>
      <c r="D57" s="125">
        <f ca="1">E10</f>
        <v>0</v>
      </c>
      <c r="E57" s="125">
        <f>O10</f>
        <v>0</v>
      </c>
      <c r="F57" s="271"/>
      <c r="G57" s="271"/>
      <c r="H57" s="271"/>
      <c r="I57" s="271"/>
    </row>
    <row r="58" spans="1:9">
      <c r="A58" s="240"/>
      <c r="B58" s="241"/>
      <c r="C58" s="126" t="s">
        <v>3</v>
      </c>
      <c r="D58" s="127">
        <f ca="1">F10</f>
        <v>0</v>
      </c>
      <c r="E58" s="127">
        <f>P10</f>
        <v>0</v>
      </c>
      <c r="F58" s="271"/>
      <c r="G58" s="271"/>
      <c r="H58" s="271"/>
      <c r="I58" s="271"/>
    </row>
    <row r="59" spans="1:9">
      <c r="A59" s="240"/>
      <c r="B59" s="241"/>
      <c r="C59" s="128" t="s">
        <v>4</v>
      </c>
      <c r="D59" s="129">
        <f ca="1">G10</f>
        <v>0</v>
      </c>
      <c r="E59" s="129">
        <f>Q10</f>
        <v>0</v>
      </c>
      <c r="F59" s="272"/>
      <c r="G59" s="272"/>
      <c r="H59" s="272"/>
      <c r="I59" s="272"/>
    </row>
    <row r="60" spans="1:9">
      <c r="A60" s="240" t="e">
        <f ca="1">A11</f>
        <v>#N/A</v>
      </c>
      <c r="B60" s="241" t="e">
        <f ca="1">VLOOKUP(A60,Liste!$A$1:$B$84,2,FALSE)</f>
        <v>#N/A</v>
      </c>
      <c r="C60" s="82" t="s">
        <v>1</v>
      </c>
      <c r="D60" s="83">
        <f ca="1">D11</f>
        <v>0</v>
      </c>
      <c r="E60" s="83">
        <f>N11</f>
        <v>0</v>
      </c>
      <c r="F60" s="273">
        <f ca="1">SUM(D60:D63)</f>
        <v>0</v>
      </c>
      <c r="G60" s="273" t="e">
        <f ca="1">_xlfn.CONCAT(B60," ",ROUND(F60,1))</f>
        <v>#N/A</v>
      </c>
      <c r="H60" s="273">
        <f>SUM(E60:E63)</f>
        <v>0</v>
      </c>
      <c r="I60" s="273" t="e">
        <f ca="1">_xlfn.CONCAT(B60," ",ROUND(H60,1))</f>
        <v>#N/A</v>
      </c>
    </row>
    <row r="61" spans="1:9">
      <c r="A61" s="240"/>
      <c r="B61" s="241"/>
      <c r="C61" s="84" t="s">
        <v>2</v>
      </c>
      <c r="D61" s="85">
        <f ca="1">E11</f>
        <v>0</v>
      </c>
      <c r="E61" s="85">
        <f>O11</f>
        <v>0</v>
      </c>
      <c r="F61" s="274"/>
      <c r="G61" s="274"/>
      <c r="H61" s="274"/>
      <c r="I61" s="274"/>
    </row>
    <row r="62" spans="1:9">
      <c r="A62" s="240"/>
      <c r="B62" s="241"/>
      <c r="C62" s="86" t="s">
        <v>3</v>
      </c>
      <c r="D62" s="87">
        <f ca="1">F11</f>
        <v>0</v>
      </c>
      <c r="E62" s="87">
        <f>P11</f>
        <v>0</v>
      </c>
      <c r="F62" s="274"/>
      <c r="G62" s="274"/>
      <c r="H62" s="274"/>
      <c r="I62" s="274"/>
    </row>
    <row r="63" spans="1:9">
      <c r="A63" s="240"/>
      <c r="B63" s="241"/>
      <c r="C63" s="112" t="s">
        <v>4</v>
      </c>
      <c r="D63" s="113">
        <f ca="1">G11</f>
        <v>0</v>
      </c>
      <c r="E63" s="113">
        <f>Q11</f>
        <v>0</v>
      </c>
      <c r="F63" s="275"/>
      <c r="G63" s="275"/>
      <c r="H63" s="275"/>
      <c r="I63" s="275"/>
    </row>
    <row r="64" spans="1:9">
      <c r="A64" s="240" t="e">
        <f ca="1">A12</f>
        <v>#N/A</v>
      </c>
      <c r="B64" s="241" t="e">
        <f ca="1">VLOOKUP(A64,Liste!$A$1:$B$84,2,FALSE)</f>
        <v>#N/A</v>
      </c>
      <c r="C64" s="136" t="s">
        <v>1</v>
      </c>
      <c r="D64" s="137">
        <f ca="1">D12</f>
        <v>0</v>
      </c>
      <c r="E64" s="137">
        <f>N12</f>
        <v>0</v>
      </c>
      <c r="F64" s="276">
        <f ca="1">SUM(D64:D67)</f>
        <v>0</v>
      </c>
      <c r="G64" s="276" t="e">
        <f ca="1">_xlfn.CONCAT(B64," ",ROUND(F64,1))</f>
        <v>#N/A</v>
      </c>
      <c r="H64" s="276">
        <f>SUM(E64:E67)</f>
        <v>0</v>
      </c>
      <c r="I64" s="276" t="e">
        <f ca="1">_xlfn.CONCAT(B64," ",ROUND(H64,1))</f>
        <v>#N/A</v>
      </c>
    </row>
    <row r="65" spans="1:9">
      <c r="A65" s="240"/>
      <c r="B65" s="241"/>
      <c r="C65" s="138" t="s">
        <v>2</v>
      </c>
      <c r="D65" s="139">
        <f ca="1">E12</f>
        <v>0</v>
      </c>
      <c r="E65" s="139">
        <f>O12</f>
        <v>0</v>
      </c>
      <c r="F65" s="277"/>
      <c r="G65" s="277"/>
      <c r="H65" s="277"/>
      <c r="I65" s="277"/>
    </row>
    <row r="66" spans="1:9">
      <c r="A66" s="240"/>
      <c r="B66" s="241"/>
      <c r="C66" s="140" t="s">
        <v>3</v>
      </c>
      <c r="D66" s="141">
        <f ca="1">F12</f>
        <v>0</v>
      </c>
      <c r="E66" s="141">
        <f>P12</f>
        <v>0</v>
      </c>
      <c r="F66" s="277"/>
      <c r="G66" s="277"/>
      <c r="H66" s="277"/>
      <c r="I66" s="277"/>
    </row>
    <row r="67" spans="1:9">
      <c r="A67" s="240"/>
      <c r="B67" s="241"/>
      <c r="C67" s="80" t="s">
        <v>4</v>
      </c>
      <c r="D67" s="81">
        <f ca="1">G12</f>
        <v>0</v>
      </c>
      <c r="E67" s="81">
        <f>Q12</f>
        <v>0</v>
      </c>
      <c r="F67" s="278"/>
      <c r="G67" s="278"/>
      <c r="H67" s="278"/>
      <c r="I67" s="278"/>
    </row>
    <row r="68" spans="1:9">
      <c r="A68" s="240" t="e">
        <f ca="1">A13</f>
        <v>#N/A</v>
      </c>
      <c r="B68" s="241" t="e">
        <f ca="1">VLOOKUP(A68,Liste!$A$1:$B$84,2,FALSE)</f>
        <v>#N/A</v>
      </c>
      <c r="C68" s="8" t="s">
        <v>1</v>
      </c>
      <c r="D68" s="3">
        <f ca="1">D13</f>
        <v>0</v>
      </c>
      <c r="E68" s="3">
        <f>N13</f>
        <v>0</v>
      </c>
      <c r="F68" s="279">
        <f ca="1">SUM(D68:D71)</f>
        <v>0</v>
      </c>
      <c r="G68" s="279" t="e">
        <f ca="1">_xlfn.CONCAT(B68," ",ROUND(F68,1))</f>
        <v>#N/A</v>
      </c>
      <c r="H68" s="279">
        <f>SUM(E68:E71)</f>
        <v>0</v>
      </c>
      <c r="I68" s="279" t="e">
        <f ca="1">_xlfn.CONCAT(B68," ",ROUND(H68,1))</f>
        <v>#N/A</v>
      </c>
    </row>
    <row r="69" spans="1:9">
      <c r="A69" s="240"/>
      <c r="B69" s="241"/>
      <c r="C69" s="8" t="s">
        <v>2</v>
      </c>
      <c r="D69" s="3">
        <f ca="1">E13</f>
        <v>0</v>
      </c>
      <c r="E69" s="3">
        <f>O13</f>
        <v>0</v>
      </c>
      <c r="F69" s="280"/>
      <c r="G69" s="280"/>
      <c r="H69" s="280"/>
      <c r="I69" s="280"/>
    </row>
    <row r="70" spans="1:9">
      <c r="A70" s="240"/>
      <c r="B70" s="241"/>
      <c r="C70" s="8" t="s">
        <v>3</v>
      </c>
      <c r="D70" s="3">
        <f ca="1">F13</f>
        <v>0</v>
      </c>
      <c r="E70" s="3">
        <f>P13</f>
        <v>0</v>
      </c>
      <c r="F70" s="280"/>
      <c r="G70" s="280"/>
      <c r="H70" s="280"/>
      <c r="I70" s="280"/>
    </row>
    <row r="71" spans="1:9">
      <c r="A71" s="240"/>
      <c r="B71" s="241"/>
      <c r="C71" s="8" t="s">
        <v>4</v>
      </c>
      <c r="D71" s="3">
        <f ca="1">G13</f>
        <v>0</v>
      </c>
      <c r="E71" s="3">
        <f>Q13</f>
        <v>0</v>
      </c>
      <c r="F71" s="281"/>
      <c r="G71" s="281"/>
      <c r="H71" s="281"/>
      <c r="I71" s="281"/>
    </row>
    <row r="72" spans="1:9">
      <c r="A72" s="240" t="str">
        <f>A14</f>
        <v>ER SYCOMORE</v>
      </c>
      <c r="B72" s="241" t="str">
        <f>VLOOKUP(A72,Liste!$A$1:$B$84,2,FALSE)</f>
        <v>ES</v>
      </c>
      <c r="C72" s="74" t="s">
        <v>1</v>
      </c>
      <c r="D72" s="75">
        <v>0</v>
      </c>
      <c r="E72" s="75">
        <f>N14</f>
        <v>0.13800000000000001</v>
      </c>
      <c r="F72" s="249">
        <f>SUM(D72:D75)</f>
        <v>0</v>
      </c>
      <c r="G72" s="252" t="str">
        <f>_xlfn.CONCAT(B72," ",ROUND(F72,1))</f>
        <v>ES 0</v>
      </c>
      <c r="H72" s="249">
        <f>SUM(E72:E75)</f>
        <v>0.91999999999999993</v>
      </c>
      <c r="I72" s="249" t="str">
        <f>_xlfn.CONCAT(B72," ",ROUND(H72,1))</f>
        <v>ES 0,9</v>
      </c>
    </row>
    <row r="73" spans="1:9">
      <c r="A73" s="240"/>
      <c r="B73" s="241"/>
      <c r="C73" s="142" t="s">
        <v>2</v>
      </c>
      <c r="D73" s="143">
        <v>0</v>
      </c>
      <c r="E73" s="143">
        <f>O14</f>
        <v>0.23</v>
      </c>
      <c r="F73" s="250"/>
      <c r="G73" s="253"/>
      <c r="H73" s="250"/>
      <c r="I73" s="250"/>
    </row>
    <row r="74" spans="1:9">
      <c r="A74" s="240"/>
      <c r="B74" s="241"/>
      <c r="C74" s="144" t="s">
        <v>3</v>
      </c>
      <c r="D74" s="145">
        <v>0</v>
      </c>
      <c r="E74" s="145">
        <f>P14</f>
        <v>0.23</v>
      </c>
      <c r="F74" s="250"/>
      <c r="G74" s="253"/>
      <c r="H74" s="250"/>
      <c r="I74" s="250"/>
    </row>
    <row r="75" spans="1:9">
      <c r="A75" s="240"/>
      <c r="B75" s="241"/>
      <c r="C75" s="76" t="s">
        <v>4</v>
      </c>
      <c r="D75" s="77">
        <v>0</v>
      </c>
      <c r="E75" s="77">
        <f>Q14</f>
        <v>0.32200000000000001</v>
      </c>
      <c r="F75" s="251"/>
      <c r="G75" s="254"/>
      <c r="H75" s="251"/>
      <c r="I75" s="251"/>
    </row>
    <row r="76" spans="1:9">
      <c r="A76" s="240" t="str">
        <f>A15</f>
        <v>POMMIER SAUVAGE</v>
      </c>
      <c r="B76" s="241" t="str">
        <f>VLOOKUP(A76,Liste!$A$1:$B$84,2,FALSE)</f>
        <v>PM</v>
      </c>
      <c r="C76" s="96" t="s">
        <v>1</v>
      </c>
      <c r="D76" s="97">
        <v>0</v>
      </c>
      <c r="E76" s="97">
        <f>N15</f>
        <v>0.27600000000000002</v>
      </c>
      <c r="F76" s="255">
        <f>SUM(D76:D79)</f>
        <v>0</v>
      </c>
      <c r="G76" s="255" t="str">
        <f>_xlfn.CONCAT(B76," ",ROUND(F76,1))</f>
        <v>PM 0</v>
      </c>
      <c r="H76" s="255">
        <f>SUM(E76:E79)</f>
        <v>0.46</v>
      </c>
      <c r="I76" s="255" t="str">
        <f>_xlfn.CONCAT(B76," ",ROUND(H76,1))</f>
        <v>PM 0,5</v>
      </c>
    </row>
    <row r="77" spans="1:9">
      <c r="A77" s="240"/>
      <c r="B77" s="241"/>
      <c r="C77" s="98" t="s">
        <v>2</v>
      </c>
      <c r="D77" s="99">
        <v>0</v>
      </c>
      <c r="E77" s="99">
        <f>O15</f>
        <v>0.13800000000000001</v>
      </c>
      <c r="F77" s="256"/>
      <c r="G77" s="256"/>
      <c r="H77" s="256"/>
      <c r="I77" s="256"/>
    </row>
    <row r="78" spans="1:9">
      <c r="A78" s="240"/>
      <c r="B78" s="241"/>
      <c r="C78" s="100" t="s">
        <v>3</v>
      </c>
      <c r="D78" s="101">
        <v>0</v>
      </c>
      <c r="E78" s="101">
        <f>P15</f>
        <v>4.6000000000000006E-2</v>
      </c>
      <c r="F78" s="256"/>
      <c r="G78" s="256"/>
      <c r="H78" s="256"/>
      <c r="I78" s="256"/>
    </row>
    <row r="79" spans="1:9">
      <c r="A79" s="240"/>
      <c r="B79" s="241"/>
      <c r="C79" s="102" t="s">
        <v>4</v>
      </c>
      <c r="D79" s="103">
        <v>0</v>
      </c>
      <c r="E79" s="103">
        <f>Q15</f>
        <v>0</v>
      </c>
      <c r="F79" s="257"/>
      <c r="G79" s="257"/>
      <c r="H79" s="257"/>
      <c r="I79" s="257"/>
    </row>
    <row r="80" spans="1:9">
      <c r="A80" s="240" t="str">
        <f>A16</f>
        <v>CHARME</v>
      </c>
      <c r="B80" s="241" t="str">
        <f>VLOOKUP(A80,Liste!$A$1:$B$84,2,FALSE)</f>
        <v>CA</v>
      </c>
      <c r="C80" s="88" t="s">
        <v>1</v>
      </c>
      <c r="D80" s="89">
        <v>0</v>
      </c>
      <c r="E80" s="89">
        <f>N16</f>
        <v>0.27600000000000002</v>
      </c>
      <c r="F80" s="258">
        <f>SUM(D80:D83)</f>
        <v>0</v>
      </c>
      <c r="G80" s="258" t="str">
        <f>_xlfn.CONCAT(B80," ",ROUND(F80,1))</f>
        <v>CA 0</v>
      </c>
      <c r="H80" s="258">
        <f>SUM(E80:E83)</f>
        <v>0.46</v>
      </c>
      <c r="I80" s="258" t="str">
        <f>_xlfn.CONCAT(B80," ",ROUND(H80,1))</f>
        <v>CA 0,5</v>
      </c>
    </row>
    <row r="81" spans="1:9">
      <c r="A81" s="240"/>
      <c r="B81" s="241"/>
      <c r="C81" s="90" t="s">
        <v>2</v>
      </c>
      <c r="D81" s="91">
        <v>0</v>
      </c>
      <c r="E81" s="91">
        <f>O16</f>
        <v>0.13800000000000001</v>
      </c>
      <c r="F81" s="259"/>
      <c r="G81" s="259"/>
      <c r="H81" s="259"/>
      <c r="I81" s="259"/>
    </row>
    <row r="82" spans="1:9">
      <c r="A82" s="240"/>
      <c r="B82" s="241"/>
      <c r="C82" s="92" t="s">
        <v>3</v>
      </c>
      <c r="D82" s="93">
        <v>0</v>
      </c>
      <c r="E82" s="93">
        <f>P16</f>
        <v>4.6000000000000006E-2</v>
      </c>
      <c r="F82" s="259"/>
      <c r="G82" s="259"/>
      <c r="H82" s="259"/>
      <c r="I82" s="259"/>
    </row>
    <row r="83" spans="1:9">
      <c r="A83" s="240"/>
      <c r="B83" s="241"/>
      <c r="C83" s="94" t="s">
        <v>4</v>
      </c>
      <c r="D83" s="95">
        <v>0</v>
      </c>
      <c r="E83" s="95">
        <f>Q16</f>
        <v>0</v>
      </c>
      <c r="F83" s="260"/>
      <c r="G83" s="260"/>
      <c r="H83" s="260"/>
      <c r="I83" s="260"/>
    </row>
    <row r="84" spans="1:9">
      <c r="A84" s="240" t="str">
        <f>A17</f>
        <v>SORBIER DES OIS.</v>
      </c>
      <c r="B84" s="241" t="str">
        <f>VLOOKUP(A84,Liste!$A$1:$B$84,2,FALSE)</f>
        <v>SO</v>
      </c>
      <c r="C84" s="104" t="s">
        <v>1</v>
      </c>
      <c r="D84" s="105">
        <v>0</v>
      </c>
      <c r="E84" s="105">
        <f>N17</f>
        <v>0.55200000000000005</v>
      </c>
      <c r="F84" s="261">
        <f>SUM(D84:D87)</f>
        <v>0</v>
      </c>
      <c r="G84" s="261" t="str">
        <f>_xlfn.CONCAT(B84," ",ROUND(F84,1))</f>
        <v>SO 0</v>
      </c>
      <c r="H84" s="261">
        <f>SUM(E84:E87)</f>
        <v>0.92</v>
      </c>
      <c r="I84" s="261" t="str">
        <f>_xlfn.CONCAT(B84," ",ROUND(H84,1))</f>
        <v>SO 0,9</v>
      </c>
    </row>
    <row r="85" spans="1:9">
      <c r="A85" s="240"/>
      <c r="B85" s="241"/>
      <c r="C85" s="106" t="s">
        <v>2</v>
      </c>
      <c r="D85" s="107">
        <v>0</v>
      </c>
      <c r="E85" s="107">
        <f>O17</f>
        <v>0.27600000000000002</v>
      </c>
      <c r="F85" s="262"/>
      <c r="G85" s="262"/>
      <c r="H85" s="262"/>
      <c r="I85" s="262"/>
    </row>
    <row r="86" spans="1:9">
      <c r="A86" s="240"/>
      <c r="B86" s="241"/>
      <c r="C86" s="108" t="s">
        <v>3</v>
      </c>
      <c r="D86" s="109">
        <v>0</v>
      </c>
      <c r="E86" s="109">
        <f>P17</f>
        <v>9.2000000000000012E-2</v>
      </c>
      <c r="F86" s="262"/>
      <c r="G86" s="262"/>
      <c r="H86" s="262"/>
      <c r="I86" s="262"/>
    </row>
    <row r="87" spans="1:9">
      <c r="A87" s="240"/>
      <c r="B87" s="241"/>
      <c r="C87" s="110" t="s">
        <v>4</v>
      </c>
      <c r="D87" s="111">
        <v>0</v>
      </c>
      <c r="E87" s="111">
        <f>Q17</f>
        <v>0</v>
      </c>
      <c r="F87" s="263"/>
      <c r="G87" s="263"/>
      <c r="H87" s="263"/>
      <c r="I87" s="263"/>
    </row>
    <row r="88" spans="1:9">
      <c r="A88" s="240" t="str">
        <f>A18</f>
        <v>TILLEUL A PETITES F</v>
      </c>
      <c r="B88" s="241" t="str">
        <f>VLOOKUP(A88,Liste!$A$1:$B$84,2,FALSE)</f>
        <v>TC</v>
      </c>
      <c r="C88" s="114" t="s">
        <v>1</v>
      </c>
      <c r="D88" s="115">
        <v>0</v>
      </c>
      <c r="E88" s="115">
        <f>N18</f>
        <v>6.9000000000000006E-2</v>
      </c>
      <c r="F88" s="264">
        <f>SUM(D88:D91)</f>
        <v>0</v>
      </c>
      <c r="G88" s="264" t="str">
        <f>_xlfn.CONCAT(B88," ",ROUND(F88,1))</f>
        <v>TC 0</v>
      </c>
      <c r="H88" s="264">
        <f>SUM(E88:E91)</f>
        <v>0.45999999999999996</v>
      </c>
      <c r="I88" s="264" t="str">
        <f>_xlfn.CONCAT(B88," ",ROUND(H88,1))</f>
        <v>TC 0,5</v>
      </c>
    </row>
    <row r="89" spans="1:9">
      <c r="A89" s="240"/>
      <c r="B89" s="241"/>
      <c r="C89" s="116" t="s">
        <v>2</v>
      </c>
      <c r="D89" s="117">
        <v>0</v>
      </c>
      <c r="E89" s="117">
        <f>O18</f>
        <v>0.115</v>
      </c>
      <c r="F89" s="265"/>
      <c r="G89" s="265"/>
      <c r="H89" s="265"/>
      <c r="I89" s="265"/>
    </row>
    <row r="90" spans="1:9">
      <c r="A90" s="240"/>
      <c r="B90" s="241"/>
      <c r="C90" s="118" t="s">
        <v>3</v>
      </c>
      <c r="D90" s="119">
        <v>0</v>
      </c>
      <c r="E90" s="119">
        <f>P18</f>
        <v>0.115</v>
      </c>
      <c r="F90" s="265"/>
      <c r="G90" s="265"/>
      <c r="H90" s="265"/>
      <c r="I90" s="265"/>
    </row>
    <row r="91" spans="1:9">
      <c r="A91" s="240"/>
      <c r="B91" s="241"/>
      <c r="C91" s="120" t="s">
        <v>4</v>
      </c>
      <c r="D91" s="121">
        <v>0</v>
      </c>
      <c r="E91" s="121">
        <f>Q18</f>
        <v>0.161</v>
      </c>
      <c r="F91" s="266"/>
      <c r="G91" s="266"/>
      <c r="H91" s="266"/>
      <c r="I91" s="266"/>
    </row>
    <row r="92" spans="1:9">
      <c r="A92" s="239">
        <f>A19</f>
        <v>0</v>
      </c>
      <c r="B92" s="241" t="e">
        <f>VLOOKUP(A92,Liste!$A$1:$B$84,2,FALSE)</f>
        <v>#N/A</v>
      </c>
      <c r="C92" s="78" t="s">
        <v>1</v>
      </c>
      <c r="D92" s="79">
        <v>0</v>
      </c>
      <c r="E92" s="79">
        <f>N19</f>
        <v>0</v>
      </c>
      <c r="F92" s="267">
        <f>SUM(D92:D95)</f>
        <v>0</v>
      </c>
      <c r="G92" s="267" t="e">
        <f>_xlfn.CONCAT(B92," ",ROUND(F92,1))</f>
        <v>#N/A</v>
      </c>
      <c r="H92" s="267">
        <f>SUM(E92:E95)</f>
        <v>0</v>
      </c>
      <c r="I92" s="267" t="e">
        <f>_xlfn.CONCAT(B92," ",ROUND(H92,1))</f>
        <v>#N/A</v>
      </c>
    </row>
    <row r="93" spans="1:9">
      <c r="A93" s="239"/>
      <c r="B93" s="241"/>
      <c r="C93" s="130" t="s">
        <v>2</v>
      </c>
      <c r="D93" s="131">
        <v>0</v>
      </c>
      <c r="E93" s="131">
        <f>O19</f>
        <v>0</v>
      </c>
      <c r="F93" s="268"/>
      <c r="G93" s="268"/>
      <c r="H93" s="268"/>
      <c r="I93" s="268"/>
    </row>
    <row r="94" spans="1:9">
      <c r="A94" s="239"/>
      <c r="B94" s="241"/>
      <c r="C94" s="132" t="s">
        <v>3</v>
      </c>
      <c r="D94" s="133">
        <v>0</v>
      </c>
      <c r="E94" s="133">
        <f>P19</f>
        <v>0</v>
      </c>
      <c r="F94" s="268"/>
      <c r="G94" s="268"/>
      <c r="H94" s="268"/>
      <c r="I94" s="268"/>
    </row>
    <row r="95" spans="1:9">
      <c r="A95" s="239"/>
      <c r="B95" s="241"/>
      <c r="C95" s="134" t="s">
        <v>4</v>
      </c>
      <c r="D95" s="135">
        <v>0</v>
      </c>
      <c r="E95" s="135">
        <f>Q19</f>
        <v>0</v>
      </c>
      <c r="F95" s="269"/>
      <c r="G95" s="269"/>
      <c r="H95" s="269"/>
      <c r="I95" s="269"/>
    </row>
    <row r="96" spans="1:9">
      <c r="A96" s="239">
        <f>A20</f>
        <v>0</v>
      </c>
      <c r="B96" s="241" t="e">
        <f>VLOOKUP(A96,Liste!$A$1:$B$84,2,FALSE)</f>
        <v>#N/A</v>
      </c>
      <c r="C96" s="122" t="s">
        <v>1</v>
      </c>
      <c r="D96" s="123">
        <v>0</v>
      </c>
      <c r="E96" s="123">
        <f>N20</f>
        <v>0</v>
      </c>
      <c r="F96" s="270">
        <f>SUM(D96:D99)</f>
        <v>0</v>
      </c>
      <c r="G96" s="270" t="e">
        <f>_xlfn.CONCAT(B96," ",ROUND(F96,1))</f>
        <v>#N/A</v>
      </c>
      <c r="H96" s="270">
        <f>SUM(E96:E99)</f>
        <v>0</v>
      </c>
      <c r="I96" s="270" t="e">
        <f>_xlfn.CONCAT(B96," ",ROUND(H96,1))</f>
        <v>#N/A</v>
      </c>
    </row>
    <row r="97" spans="1:9">
      <c r="A97" s="239"/>
      <c r="B97" s="241"/>
      <c r="C97" s="124" t="s">
        <v>2</v>
      </c>
      <c r="D97" s="125">
        <v>0</v>
      </c>
      <c r="E97" s="125">
        <f>O20</f>
        <v>0</v>
      </c>
      <c r="F97" s="271"/>
      <c r="G97" s="271"/>
      <c r="H97" s="271"/>
      <c r="I97" s="271"/>
    </row>
    <row r="98" spans="1:9">
      <c r="A98" s="239"/>
      <c r="B98" s="241"/>
      <c r="C98" s="126" t="s">
        <v>3</v>
      </c>
      <c r="D98" s="127">
        <v>0</v>
      </c>
      <c r="E98" s="127">
        <f>P20</f>
        <v>0</v>
      </c>
      <c r="F98" s="271"/>
      <c r="G98" s="271"/>
      <c r="H98" s="271"/>
      <c r="I98" s="271"/>
    </row>
    <row r="99" spans="1:9">
      <c r="A99" s="239"/>
      <c r="B99" s="241"/>
      <c r="C99" s="128" t="s">
        <v>4</v>
      </c>
      <c r="D99" s="129">
        <v>0</v>
      </c>
      <c r="E99" s="129">
        <f>Q20</f>
        <v>0</v>
      </c>
      <c r="F99" s="272"/>
      <c r="G99" s="272"/>
      <c r="H99" s="272"/>
      <c r="I99" s="272"/>
    </row>
    <row r="100" spans="1:9">
      <c r="A100" s="239">
        <f>A21</f>
        <v>0</v>
      </c>
      <c r="B100" s="241" t="e">
        <f>VLOOKUP(A100,Liste!$A$1:$B$84,2,FALSE)</f>
        <v>#N/A</v>
      </c>
      <c r="C100" s="82" t="s">
        <v>1</v>
      </c>
      <c r="D100" s="83">
        <v>0</v>
      </c>
      <c r="E100" s="83">
        <f>N21</f>
        <v>0</v>
      </c>
      <c r="F100" s="273">
        <f>SUM(D100:D103)</f>
        <v>0</v>
      </c>
      <c r="G100" s="273" t="e">
        <f>_xlfn.CONCAT(B100," ",ROUND(F100,1))</f>
        <v>#N/A</v>
      </c>
      <c r="H100" s="273">
        <f>SUM(E100:E103)</f>
        <v>0</v>
      </c>
      <c r="I100" s="273" t="e">
        <f>_xlfn.CONCAT(B100," ",ROUND(H100,1))</f>
        <v>#N/A</v>
      </c>
    </row>
    <row r="101" spans="1:9">
      <c r="A101" s="239"/>
      <c r="B101" s="241"/>
      <c r="C101" s="84" t="s">
        <v>2</v>
      </c>
      <c r="D101" s="85">
        <v>0</v>
      </c>
      <c r="E101" s="85">
        <f>O21</f>
        <v>0</v>
      </c>
      <c r="F101" s="274"/>
      <c r="G101" s="274"/>
      <c r="H101" s="274"/>
      <c r="I101" s="274"/>
    </row>
    <row r="102" spans="1:9">
      <c r="A102" s="239"/>
      <c r="B102" s="241"/>
      <c r="C102" s="86" t="s">
        <v>3</v>
      </c>
      <c r="D102" s="87">
        <v>0</v>
      </c>
      <c r="E102" s="87">
        <f>P21</f>
        <v>0</v>
      </c>
      <c r="F102" s="274"/>
      <c r="G102" s="274"/>
      <c r="H102" s="274"/>
      <c r="I102" s="274"/>
    </row>
    <row r="103" spans="1:9">
      <c r="A103" s="239"/>
      <c r="B103" s="241"/>
      <c r="C103" s="112" t="s">
        <v>4</v>
      </c>
      <c r="D103" s="113">
        <v>0</v>
      </c>
      <c r="E103" s="113">
        <f>Q21</f>
        <v>0</v>
      </c>
      <c r="F103" s="275"/>
      <c r="G103" s="275"/>
      <c r="H103" s="275"/>
      <c r="I103" s="275"/>
    </row>
    <row r="104" spans="1:9">
      <c r="A104" s="239">
        <f>A22</f>
        <v>0</v>
      </c>
      <c r="B104" s="241" t="e">
        <f>VLOOKUP(A104,Liste!$A$1:$B$84,2,FALSE)</f>
        <v>#N/A</v>
      </c>
      <c r="C104" s="136" t="s">
        <v>1</v>
      </c>
      <c r="D104" s="137">
        <v>0</v>
      </c>
      <c r="E104" s="137">
        <f>N22</f>
        <v>0</v>
      </c>
      <c r="F104" s="276">
        <f>SUM(D104:D107)</f>
        <v>0</v>
      </c>
      <c r="G104" s="276" t="e">
        <f>_xlfn.CONCAT(B104," ",ROUND(F104,1))</f>
        <v>#N/A</v>
      </c>
      <c r="H104" s="276">
        <f>SUM(E104:E107)</f>
        <v>0</v>
      </c>
      <c r="I104" s="276" t="e">
        <f>_xlfn.CONCAT(B104," ",ROUND(H104,1))</f>
        <v>#N/A</v>
      </c>
    </row>
    <row r="105" spans="1:9">
      <c r="A105" s="239"/>
      <c r="B105" s="241"/>
      <c r="C105" s="138" t="s">
        <v>2</v>
      </c>
      <c r="D105" s="139">
        <v>0</v>
      </c>
      <c r="E105" s="139">
        <f>O22</f>
        <v>0</v>
      </c>
      <c r="F105" s="277"/>
      <c r="G105" s="277"/>
      <c r="H105" s="277"/>
      <c r="I105" s="277"/>
    </row>
    <row r="106" spans="1:9">
      <c r="A106" s="239"/>
      <c r="B106" s="241"/>
      <c r="C106" s="140" t="s">
        <v>3</v>
      </c>
      <c r="D106" s="141">
        <v>0</v>
      </c>
      <c r="E106" s="141">
        <f>P22</f>
        <v>0</v>
      </c>
      <c r="F106" s="277"/>
      <c r="G106" s="277"/>
      <c r="H106" s="277"/>
      <c r="I106" s="277"/>
    </row>
    <row r="107" spans="1:9">
      <c r="A107" s="239"/>
      <c r="B107" s="241"/>
      <c r="C107" s="80" t="s">
        <v>4</v>
      </c>
      <c r="D107" s="81">
        <v>0</v>
      </c>
      <c r="E107" s="81">
        <f>Q22</f>
        <v>0</v>
      </c>
      <c r="F107" s="278"/>
      <c r="G107" s="278"/>
      <c r="H107" s="278"/>
      <c r="I107" s="278"/>
    </row>
    <row r="108" spans="1:9">
      <c r="A108" s="239">
        <f>A23</f>
        <v>0</v>
      </c>
      <c r="B108" s="241" t="e">
        <f>VLOOKUP(A108,Liste!$A$1:$B$84,2,FALSE)</f>
        <v>#N/A</v>
      </c>
      <c r="C108" s="8" t="s">
        <v>1</v>
      </c>
      <c r="D108" s="3">
        <v>0</v>
      </c>
      <c r="E108" s="3">
        <f>N23</f>
        <v>0</v>
      </c>
      <c r="F108" s="279">
        <f>SUM(D108:D111)</f>
        <v>0</v>
      </c>
      <c r="G108" s="279" t="e">
        <f>_xlfn.CONCAT(B108," ",ROUND(F108,1))</f>
        <v>#N/A</v>
      </c>
      <c r="H108" s="279">
        <f>SUM(E108:E111)</f>
        <v>0</v>
      </c>
      <c r="I108" s="279" t="e">
        <f>_xlfn.CONCAT(B108," ",ROUND(H108,1))</f>
        <v>#N/A</v>
      </c>
    </row>
    <row r="109" spans="1:9">
      <c r="A109" s="239"/>
      <c r="B109" s="241"/>
      <c r="C109" s="8" t="s">
        <v>2</v>
      </c>
      <c r="D109" s="3">
        <v>0</v>
      </c>
      <c r="E109" s="3">
        <f>O23</f>
        <v>0</v>
      </c>
      <c r="F109" s="280"/>
      <c r="G109" s="280"/>
      <c r="H109" s="280"/>
      <c r="I109" s="280"/>
    </row>
    <row r="110" spans="1:9">
      <c r="A110" s="239"/>
      <c r="B110" s="241"/>
      <c r="C110" s="8" t="s">
        <v>3</v>
      </c>
      <c r="D110" s="3">
        <v>0</v>
      </c>
      <c r="E110" s="3">
        <f>P23</f>
        <v>0</v>
      </c>
      <c r="F110" s="280"/>
      <c r="G110" s="280"/>
      <c r="H110" s="280"/>
      <c r="I110" s="280"/>
    </row>
    <row r="111" spans="1:9">
      <c r="A111" s="239"/>
      <c r="B111" s="241"/>
      <c r="C111" s="8" t="s">
        <v>4</v>
      </c>
      <c r="D111" s="3">
        <v>0</v>
      </c>
      <c r="E111" s="3">
        <f>Q23</f>
        <v>0</v>
      </c>
      <c r="F111" s="281"/>
      <c r="G111" s="281"/>
      <c r="H111" s="281"/>
      <c r="I111" s="281"/>
    </row>
    <row r="114" spans="1:9">
      <c r="A114" t="s">
        <v>243</v>
      </c>
    </row>
    <row r="115" spans="1:9">
      <c r="A115" s="8" t="s">
        <v>11</v>
      </c>
      <c r="B115" s="8" t="s">
        <v>271</v>
      </c>
      <c r="C115" s="8" t="s">
        <v>244</v>
      </c>
      <c r="D115" s="8">
        <v>2024</v>
      </c>
      <c r="E115" s="8" t="s">
        <v>245</v>
      </c>
      <c r="F115" s="8" t="s">
        <v>357</v>
      </c>
      <c r="G115" s="44" t="s">
        <v>354</v>
      </c>
      <c r="H115" s="8" t="s">
        <v>358</v>
      </c>
      <c r="I115" s="8" t="s">
        <v>355</v>
      </c>
    </row>
  </sheetData>
  <mergeCells count="136">
    <mergeCell ref="I92:I95"/>
    <mergeCell ref="I96:I99"/>
    <mergeCell ref="I100:I103"/>
    <mergeCell ref="I104:I107"/>
    <mergeCell ref="I108:I111"/>
    <mergeCell ref="I72:I75"/>
    <mergeCell ref="I76:I79"/>
    <mergeCell ref="I80:I83"/>
    <mergeCell ref="I84:I87"/>
    <mergeCell ref="I88:I91"/>
    <mergeCell ref="I52:I55"/>
    <mergeCell ref="I56:I59"/>
    <mergeCell ref="I60:I63"/>
    <mergeCell ref="I64:I67"/>
    <mergeCell ref="I68:I71"/>
    <mergeCell ref="I32:I35"/>
    <mergeCell ref="I36:I39"/>
    <mergeCell ref="I40:I43"/>
    <mergeCell ref="I44:I47"/>
    <mergeCell ref="I48:I51"/>
    <mergeCell ref="F104:F107"/>
    <mergeCell ref="G104:G107"/>
    <mergeCell ref="F108:F111"/>
    <mergeCell ref="G108:G111"/>
    <mergeCell ref="H72:H75"/>
    <mergeCell ref="H76:H79"/>
    <mergeCell ref="H80:H83"/>
    <mergeCell ref="H84:H87"/>
    <mergeCell ref="H88:H91"/>
    <mergeCell ref="H92:H95"/>
    <mergeCell ref="H96:H99"/>
    <mergeCell ref="H100:H103"/>
    <mergeCell ref="H104:H107"/>
    <mergeCell ref="H108:H111"/>
    <mergeCell ref="F92:F95"/>
    <mergeCell ref="G92:G95"/>
    <mergeCell ref="F96:F99"/>
    <mergeCell ref="G96:G99"/>
    <mergeCell ref="F100:F103"/>
    <mergeCell ref="G100:G103"/>
    <mergeCell ref="F80:F83"/>
    <mergeCell ref="G80:G83"/>
    <mergeCell ref="F84:F87"/>
    <mergeCell ref="G84:G87"/>
    <mergeCell ref="F88:F91"/>
    <mergeCell ref="G88:G91"/>
    <mergeCell ref="H64:H67"/>
    <mergeCell ref="H68:H71"/>
    <mergeCell ref="F72:F75"/>
    <mergeCell ref="G72:G75"/>
    <mergeCell ref="F76:F79"/>
    <mergeCell ref="G76:G79"/>
    <mergeCell ref="F64:F67"/>
    <mergeCell ref="F68:F71"/>
    <mergeCell ref="G56:G59"/>
    <mergeCell ref="G60:G63"/>
    <mergeCell ref="G64:G67"/>
    <mergeCell ref="G68:G71"/>
    <mergeCell ref="H44:H47"/>
    <mergeCell ref="F48:F51"/>
    <mergeCell ref="F52:F55"/>
    <mergeCell ref="F56:F59"/>
    <mergeCell ref="F60:F63"/>
    <mergeCell ref="H48:H51"/>
    <mergeCell ref="H52:H55"/>
    <mergeCell ref="H56:H59"/>
    <mergeCell ref="H60:H63"/>
    <mergeCell ref="F40:F43"/>
    <mergeCell ref="F44:F47"/>
    <mergeCell ref="H36:H39"/>
    <mergeCell ref="G36:G39"/>
    <mergeCell ref="G40:G43"/>
    <mergeCell ref="H40:H43"/>
    <mergeCell ref="G44:G47"/>
    <mergeCell ref="G48:G51"/>
    <mergeCell ref="G52:G55"/>
    <mergeCell ref="A48:A51"/>
    <mergeCell ref="A52:A55"/>
    <mergeCell ref="D2:I2"/>
    <mergeCell ref="Z1:AB1"/>
    <mergeCell ref="A96:A99"/>
    <mergeCell ref="A56:A59"/>
    <mergeCell ref="A60:A63"/>
    <mergeCell ref="A64:A67"/>
    <mergeCell ref="A68:A71"/>
    <mergeCell ref="A72:A75"/>
    <mergeCell ref="A36:A39"/>
    <mergeCell ref="B32:B35"/>
    <mergeCell ref="B36:B39"/>
    <mergeCell ref="B40:B43"/>
    <mergeCell ref="B44:B47"/>
    <mergeCell ref="B48:B51"/>
    <mergeCell ref="L2:Q2"/>
    <mergeCell ref="A32:A35"/>
    <mergeCell ref="A40:A43"/>
    <mergeCell ref="A44:A47"/>
    <mergeCell ref="F32:F35"/>
    <mergeCell ref="H32:H35"/>
    <mergeCell ref="G32:G35"/>
    <mergeCell ref="F36:F39"/>
    <mergeCell ref="A100:A103"/>
    <mergeCell ref="A104:A107"/>
    <mergeCell ref="A108:A111"/>
    <mergeCell ref="A76:A79"/>
    <mergeCell ref="A80:A83"/>
    <mergeCell ref="A84:A87"/>
    <mergeCell ref="A88:A91"/>
    <mergeCell ref="A92:A95"/>
    <mergeCell ref="B52:B55"/>
    <mergeCell ref="B56:B59"/>
    <mergeCell ref="B60:B63"/>
    <mergeCell ref="B64:B67"/>
    <mergeCell ref="B68:B71"/>
    <mergeCell ref="B72:B75"/>
    <mergeCell ref="B76:B79"/>
    <mergeCell ref="B80:B83"/>
    <mergeCell ref="B84:B87"/>
    <mergeCell ref="B88:B91"/>
    <mergeCell ref="B92:B95"/>
    <mergeCell ref="B96:B99"/>
    <mergeCell ref="B100:B103"/>
    <mergeCell ref="B104:B107"/>
    <mergeCell ref="B108:B111"/>
    <mergeCell ref="L24:Q24"/>
    <mergeCell ref="L26:Q26"/>
    <mergeCell ref="L25:Q25"/>
    <mergeCell ref="D26:K26"/>
    <mergeCell ref="A2:A3"/>
    <mergeCell ref="B2:B3"/>
    <mergeCell ref="C2:C3"/>
    <mergeCell ref="A27:C27"/>
    <mergeCell ref="A24:C24"/>
    <mergeCell ref="A25:C25"/>
    <mergeCell ref="A26:C26"/>
    <mergeCell ref="D24:K24"/>
    <mergeCell ref="D25:K25"/>
  </mergeCells>
  <phoneticPr fontId="5" type="noConversion"/>
  <pageMargins left="0.7" right="0.7" top="0.75" bottom="0.75" header="0.3" footer="0.3"/>
  <drawing r:id="rId1"/>
  <tableParts count="1">
    <tablePart r:id="rId2"/>
  </tableParts>
  <extLst>
    <ext xmlns:x14="http://schemas.microsoft.com/office/spreadsheetml/2009/9/main" uri="{CCE6A557-97BC-4b89-ADB6-D9C93CAAB3DF}">
      <x14:dataValidations xmlns:xm="http://schemas.microsoft.com/office/excel/2006/main" count="2">
        <x14:dataValidation type="list" allowBlank="1" showInputMessage="1" showErrorMessage="1" xr:uid="{BE8CCFAB-0274-9C46-8B38-E0A6D9C32DB4}">
          <x14:formula1>
            <xm:f>Liste!$A$2:$A$84</xm:f>
          </x14:formula1>
          <xm:sqref>A14:A23</xm:sqref>
        </x14:dataValidation>
        <x14:dataValidation type="list" allowBlank="1" showInputMessage="1" showErrorMessage="1" xr:uid="{1A5DEB73-52C4-824A-9F2E-DD9B3C2FE347}">
          <x14:formula1>
            <xm:f>Liste!$O$2:$O$3</xm:f>
          </x14:formula1>
          <xm:sqref>C4:C23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5744C-32C4-FF41-8C1E-85295736F505}">
  <sheetPr codeName="Feuil6"/>
  <dimension ref="A1:O84"/>
  <sheetViews>
    <sheetView showGridLines="0" topLeftCell="A2" workbookViewId="0">
      <selection activeCell="B2" sqref="B2:B84"/>
    </sheetView>
  </sheetViews>
  <sheetFormatPr baseColWidth="10" defaultRowHeight="16"/>
  <cols>
    <col min="1" max="1" width="21.5" bestFit="1" customWidth="1"/>
    <col min="2" max="2" width="21.5" customWidth="1"/>
    <col min="5" max="5" width="15.6640625" bestFit="1" customWidth="1"/>
    <col min="9" max="9" width="14.1640625" bestFit="1" customWidth="1"/>
    <col min="10" max="10" width="12.1640625" bestFit="1" customWidth="1"/>
    <col min="11" max="11" width="11.5" bestFit="1" customWidth="1"/>
    <col min="12" max="12" width="11.6640625" bestFit="1" customWidth="1"/>
    <col min="13" max="13" width="12.6640625" bestFit="1" customWidth="1"/>
    <col min="14" max="14" width="12.33203125" bestFit="1" customWidth="1"/>
    <col min="15" max="15" width="14.5" bestFit="1" customWidth="1"/>
    <col min="16" max="16" width="18.6640625" bestFit="1" customWidth="1"/>
    <col min="17" max="17" width="14.1640625" bestFit="1" customWidth="1"/>
  </cols>
  <sheetData>
    <row r="1" spans="1:15">
      <c r="A1" t="s">
        <v>113</v>
      </c>
      <c r="B1" t="s">
        <v>272</v>
      </c>
      <c r="D1" t="s">
        <v>26</v>
      </c>
      <c r="F1" t="s">
        <v>111</v>
      </c>
      <c r="H1" s="61" t="s">
        <v>257</v>
      </c>
      <c r="I1" s="68" t="s">
        <v>256</v>
      </c>
      <c r="J1" s="68" t="s">
        <v>1</v>
      </c>
      <c r="K1" s="68" t="s">
        <v>2</v>
      </c>
      <c r="L1" s="68" t="s">
        <v>3</v>
      </c>
      <c r="M1" s="69" t="s">
        <v>4</v>
      </c>
      <c r="O1" t="s">
        <v>268</v>
      </c>
    </row>
    <row r="2" spans="1:15">
      <c r="A2" t="s">
        <v>88</v>
      </c>
      <c r="B2" t="s">
        <v>333</v>
      </c>
      <c r="D2">
        <v>0.5</v>
      </c>
      <c r="F2" s="10">
        <v>0.05</v>
      </c>
      <c r="H2" s="62" t="s">
        <v>27</v>
      </c>
      <c r="I2" s="63">
        <v>5.2</v>
      </c>
      <c r="J2" s="63">
        <v>8.5</v>
      </c>
      <c r="K2" s="63">
        <v>10.6</v>
      </c>
      <c r="L2" s="63">
        <v>11.3</v>
      </c>
      <c r="M2" s="64">
        <v>11.5</v>
      </c>
      <c r="O2" t="s">
        <v>269</v>
      </c>
    </row>
    <row r="3" spans="1:15">
      <c r="A3" t="s">
        <v>65</v>
      </c>
      <c r="B3" t="s">
        <v>311</v>
      </c>
      <c r="D3">
        <v>1</v>
      </c>
      <c r="F3" s="10">
        <v>0.1</v>
      </c>
      <c r="H3" s="62" t="s">
        <v>33</v>
      </c>
      <c r="I3" s="63">
        <v>5.6</v>
      </c>
      <c r="J3" s="63">
        <v>9.3000000000000007</v>
      </c>
      <c r="K3" s="63">
        <v>11.8</v>
      </c>
      <c r="L3" s="63">
        <v>12.7</v>
      </c>
      <c r="M3" s="64">
        <v>13.4</v>
      </c>
      <c r="O3" t="s">
        <v>270</v>
      </c>
    </row>
    <row r="4" spans="1:15">
      <c r="A4" t="s">
        <v>66</v>
      </c>
      <c r="B4" t="s">
        <v>312</v>
      </c>
      <c r="D4">
        <v>2</v>
      </c>
      <c r="F4" s="10">
        <v>0.15</v>
      </c>
      <c r="H4" s="62" t="s">
        <v>32</v>
      </c>
      <c r="I4" s="63">
        <v>6.7</v>
      </c>
      <c r="J4" s="63">
        <v>9.4</v>
      </c>
      <c r="K4" s="63">
        <v>10.8</v>
      </c>
      <c r="L4" s="63">
        <v>11.5</v>
      </c>
      <c r="M4" s="64">
        <v>12.1</v>
      </c>
    </row>
    <row r="5" spans="1:15">
      <c r="A5" t="s">
        <v>43</v>
      </c>
      <c r="B5" t="s">
        <v>289</v>
      </c>
      <c r="D5">
        <v>4</v>
      </c>
      <c r="F5" s="10">
        <v>0.2</v>
      </c>
      <c r="H5" s="62" t="s">
        <v>35</v>
      </c>
      <c r="I5" s="63">
        <v>6.4</v>
      </c>
      <c r="J5" s="63">
        <v>7.8</v>
      </c>
      <c r="K5" s="63">
        <v>8.6999999999999993</v>
      </c>
      <c r="L5" s="63">
        <v>9.3000000000000007</v>
      </c>
      <c r="M5" s="64">
        <v>9.9</v>
      </c>
    </row>
    <row r="6" spans="1:15">
      <c r="A6" t="s">
        <v>46</v>
      </c>
      <c r="B6" t="s">
        <v>292</v>
      </c>
      <c r="F6" s="10">
        <v>0.25</v>
      </c>
      <c r="H6" s="62" t="s">
        <v>79</v>
      </c>
      <c r="I6" s="63">
        <v>5.2</v>
      </c>
      <c r="J6" s="63">
        <v>9.8000000000000007</v>
      </c>
      <c r="K6" s="63">
        <v>12.8</v>
      </c>
      <c r="L6" s="63">
        <v>14</v>
      </c>
      <c r="M6" s="64">
        <v>14.4</v>
      </c>
    </row>
    <row r="7" spans="1:15">
      <c r="A7" t="s">
        <v>44</v>
      </c>
      <c r="B7" t="s">
        <v>290</v>
      </c>
      <c r="F7" s="10">
        <v>0.3</v>
      </c>
      <c r="H7" s="62" t="s">
        <v>82</v>
      </c>
      <c r="I7" s="63">
        <v>5.5</v>
      </c>
      <c r="J7" s="63">
        <v>9.3000000000000007</v>
      </c>
      <c r="K7" s="63">
        <v>12.8</v>
      </c>
      <c r="L7" s="63">
        <v>14.1</v>
      </c>
      <c r="M7" s="64">
        <v>14.6</v>
      </c>
    </row>
    <row r="8" spans="1:15">
      <c r="A8" t="s">
        <v>45</v>
      </c>
      <c r="B8" t="s">
        <v>291</v>
      </c>
      <c r="F8" s="10">
        <v>0.35</v>
      </c>
      <c r="H8" s="62" t="s">
        <v>91</v>
      </c>
      <c r="I8" s="63">
        <v>6</v>
      </c>
      <c r="J8" s="63">
        <v>8.6</v>
      </c>
      <c r="K8" s="63">
        <v>10.199999999999999</v>
      </c>
      <c r="L8" s="63">
        <v>10.7</v>
      </c>
      <c r="M8" s="64">
        <v>11</v>
      </c>
    </row>
    <row r="9" spans="1:15">
      <c r="A9" t="s">
        <v>40</v>
      </c>
      <c r="B9" t="s">
        <v>286</v>
      </c>
      <c r="F9" s="10">
        <v>0.4</v>
      </c>
      <c r="H9" s="65" t="s">
        <v>40</v>
      </c>
      <c r="I9" s="66">
        <v>5.7</v>
      </c>
      <c r="J9" s="66">
        <v>8.5</v>
      </c>
      <c r="K9" s="66">
        <v>9.6999999999999993</v>
      </c>
      <c r="L9" s="66">
        <v>9.6999999999999993</v>
      </c>
      <c r="M9" s="67"/>
    </row>
    <row r="10" spans="1:15">
      <c r="A10" t="s">
        <v>42</v>
      </c>
      <c r="B10" t="s">
        <v>288</v>
      </c>
      <c r="F10" s="10">
        <v>0.45</v>
      </c>
    </row>
    <row r="11" spans="1:15">
      <c r="A11" t="s">
        <v>41</v>
      </c>
      <c r="B11" t="s">
        <v>287</v>
      </c>
      <c r="F11" s="10">
        <v>0.5</v>
      </c>
    </row>
    <row r="12" spans="1:15">
      <c r="A12" t="s">
        <v>51</v>
      </c>
      <c r="B12" t="s">
        <v>297</v>
      </c>
      <c r="F12" s="10">
        <v>0.55000000000000004</v>
      </c>
    </row>
    <row r="13" spans="1:15">
      <c r="A13" t="s">
        <v>109</v>
      </c>
      <c r="B13" t="s">
        <v>353</v>
      </c>
      <c r="F13" s="10">
        <v>0.6</v>
      </c>
    </row>
    <row r="14" spans="1:15">
      <c r="A14" t="s">
        <v>39</v>
      </c>
      <c r="B14" t="s">
        <v>285</v>
      </c>
      <c r="F14" s="10">
        <v>0.65</v>
      </c>
    </row>
    <row r="15" spans="1:15">
      <c r="A15" t="s">
        <v>55</v>
      </c>
      <c r="B15" t="s">
        <v>301</v>
      </c>
      <c r="F15" s="10">
        <v>0.7</v>
      </c>
    </row>
    <row r="16" spans="1:15">
      <c r="A16" t="s">
        <v>27</v>
      </c>
      <c r="B16" t="s">
        <v>273</v>
      </c>
      <c r="F16" s="10">
        <v>0.75</v>
      </c>
    </row>
    <row r="17" spans="1:6">
      <c r="A17" t="s">
        <v>30</v>
      </c>
      <c r="B17" t="s">
        <v>276</v>
      </c>
      <c r="F17" s="10">
        <v>0.8</v>
      </c>
    </row>
    <row r="18" spans="1:6">
      <c r="A18" t="s">
        <v>31</v>
      </c>
      <c r="B18" t="s">
        <v>277</v>
      </c>
      <c r="F18" s="10">
        <v>0.85</v>
      </c>
    </row>
    <row r="19" spans="1:6">
      <c r="A19" t="s">
        <v>28</v>
      </c>
      <c r="B19" t="s">
        <v>274</v>
      </c>
      <c r="F19" s="10">
        <v>0.9</v>
      </c>
    </row>
    <row r="20" spans="1:6">
      <c r="A20" t="s">
        <v>29</v>
      </c>
      <c r="B20" t="s">
        <v>275</v>
      </c>
      <c r="F20" s="10">
        <v>0.95</v>
      </c>
    </row>
    <row r="21" spans="1:6">
      <c r="A21" t="s">
        <v>63</v>
      </c>
      <c r="B21" t="s">
        <v>309</v>
      </c>
      <c r="F21" s="10">
        <v>1</v>
      </c>
    </row>
    <row r="22" spans="1:6">
      <c r="A22" t="s">
        <v>105</v>
      </c>
      <c r="B22" t="s">
        <v>350</v>
      </c>
    </row>
    <row r="23" spans="1:6">
      <c r="A23" t="s">
        <v>82</v>
      </c>
      <c r="B23" t="s">
        <v>327</v>
      </c>
    </row>
    <row r="24" spans="1:6">
      <c r="A24" t="s">
        <v>79</v>
      </c>
      <c r="B24" t="s">
        <v>324</v>
      </c>
    </row>
    <row r="25" spans="1:6">
      <c r="A25" t="s">
        <v>38</v>
      </c>
      <c r="B25" t="s">
        <v>284</v>
      </c>
    </row>
    <row r="26" spans="1:6">
      <c r="A26" t="s">
        <v>37</v>
      </c>
      <c r="B26" t="s">
        <v>283</v>
      </c>
    </row>
    <row r="27" spans="1:6">
      <c r="A27" t="s">
        <v>36</v>
      </c>
      <c r="B27" t="s">
        <v>282</v>
      </c>
    </row>
    <row r="28" spans="1:6">
      <c r="A28" t="s">
        <v>35</v>
      </c>
      <c r="B28" t="s">
        <v>281</v>
      </c>
    </row>
    <row r="29" spans="1:6">
      <c r="A29" t="s">
        <v>78</v>
      </c>
      <c r="B29" t="s">
        <v>323</v>
      </c>
    </row>
    <row r="30" spans="1:6">
      <c r="A30" t="s">
        <v>32</v>
      </c>
      <c r="B30" t="s">
        <v>278</v>
      </c>
    </row>
    <row r="31" spans="1:6">
      <c r="A31" t="s">
        <v>107</v>
      </c>
      <c r="B31" t="s">
        <v>351</v>
      </c>
    </row>
    <row r="32" spans="1:6">
      <c r="A32" t="s">
        <v>85</v>
      </c>
      <c r="B32" t="s">
        <v>330</v>
      </c>
    </row>
    <row r="33" spans="1:2">
      <c r="A33" t="s">
        <v>33</v>
      </c>
      <c r="B33" t="s">
        <v>279</v>
      </c>
    </row>
    <row r="34" spans="1:2">
      <c r="A34" t="s">
        <v>34</v>
      </c>
      <c r="B34" t="s">
        <v>280</v>
      </c>
    </row>
    <row r="35" spans="1:2">
      <c r="A35" t="s">
        <v>89</v>
      </c>
      <c r="B35" t="s">
        <v>334</v>
      </c>
    </row>
    <row r="36" spans="1:2">
      <c r="A36" t="s">
        <v>74</v>
      </c>
      <c r="B36" t="s">
        <v>319</v>
      </c>
    </row>
    <row r="37" spans="1:2">
      <c r="A37" t="s">
        <v>106</v>
      </c>
      <c r="B37" t="s">
        <v>106</v>
      </c>
    </row>
    <row r="38" spans="1:2">
      <c r="A38" t="s">
        <v>60</v>
      </c>
      <c r="B38" t="s">
        <v>306</v>
      </c>
    </row>
    <row r="39" spans="1:2">
      <c r="A39" t="s">
        <v>56</v>
      </c>
      <c r="B39" t="s">
        <v>302</v>
      </c>
    </row>
    <row r="40" spans="1:2">
      <c r="A40" t="s">
        <v>97</v>
      </c>
      <c r="B40" t="s">
        <v>342</v>
      </c>
    </row>
    <row r="41" spans="1:2">
      <c r="A41" t="s">
        <v>98</v>
      </c>
      <c r="B41" t="s">
        <v>343</v>
      </c>
    </row>
    <row r="42" spans="1:2">
      <c r="A42" t="s">
        <v>100</v>
      </c>
      <c r="B42" t="s">
        <v>345</v>
      </c>
    </row>
    <row r="43" spans="1:2">
      <c r="A43" t="s">
        <v>99</v>
      </c>
      <c r="B43" t="s">
        <v>344</v>
      </c>
    </row>
    <row r="44" spans="1:2">
      <c r="A44" t="s">
        <v>47</v>
      </c>
      <c r="B44" t="s">
        <v>293</v>
      </c>
    </row>
    <row r="45" spans="1:2">
      <c r="A45" t="s">
        <v>57</v>
      </c>
      <c r="B45" t="s">
        <v>303</v>
      </c>
    </row>
    <row r="46" spans="1:2">
      <c r="A46" t="s">
        <v>59</v>
      </c>
      <c r="B46" t="s">
        <v>305</v>
      </c>
    </row>
    <row r="47" spans="1:2">
      <c r="A47" t="s">
        <v>58</v>
      </c>
      <c r="B47" t="s">
        <v>304</v>
      </c>
    </row>
    <row r="48" spans="1:2">
      <c r="A48" t="s">
        <v>81</v>
      </c>
      <c r="B48" t="s">
        <v>326</v>
      </c>
    </row>
    <row r="49" spans="1:2">
      <c r="A49" t="s">
        <v>54</v>
      </c>
      <c r="B49" t="s">
        <v>300</v>
      </c>
    </row>
    <row r="50" spans="1:2">
      <c r="A50" t="s">
        <v>84</v>
      </c>
      <c r="B50" t="s">
        <v>329</v>
      </c>
    </row>
    <row r="51" spans="1:2">
      <c r="A51" t="s">
        <v>67</v>
      </c>
      <c r="B51" t="s">
        <v>313</v>
      </c>
    </row>
    <row r="52" spans="1:2">
      <c r="A52" t="s">
        <v>68</v>
      </c>
      <c r="B52" t="s">
        <v>1</v>
      </c>
    </row>
    <row r="53" spans="1:2">
      <c r="A53" t="s">
        <v>70</v>
      </c>
      <c r="B53" t="s">
        <v>315</v>
      </c>
    </row>
    <row r="54" spans="1:2">
      <c r="A54" t="s">
        <v>72</v>
      </c>
      <c r="B54" t="s">
        <v>317</v>
      </c>
    </row>
    <row r="55" spans="1:2">
      <c r="A55" t="s">
        <v>69</v>
      </c>
      <c r="B55" t="s">
        <v>314</v>
      </c>
    </row>
    <row r="56" spans="1:2">
      <c r="A56" t="s">
        <v>71</v>
      </c>
      <c r="B56" t="s">
        <v>316</v>
      </c>
    </row>
    <row r="57" spans="1:2">
      <c r="A57" t="s">
        <v>73</v>
      </c>
      <c r="B57" t="s">
        <v>318</v>
      </c>
    </row>
    <row r="58" spans="1:2">
      <c r="A58" t="s">
        <v>90</v>
      </c>
      <c r="B58" t="s">
        <v>335</v>
      </c>
    </row>
    <row r="59" spans="1:2">
      <c r="A59" t="s">
        <v>94</v>
      </c>
      <c r="B59" t="s">
        <v>339</v>
      </c>
    </row>
    <row r="60" spans="1:2">
      <c r="A60" t="s">
        <v>93</v>
      </c>
      <c r="B60" t="s">
        <v>338</v>
      </c>
    </row>
    <row r="61" spans="1:2">
      <c r="A61" t="s">
        <v>95</v>
      </c>
      <c r="B61" t="s">
        <v>340</v>
      </c>
    </row>
    <row r="62" spans="1:2">
      <c r="A62" t="s">
        <v>92</v>
      </c>
      <c r="B62" t="s">
        <v>337</v>
      </c>
    </row>
    <row r="63" spans="1:2">
      <c r="A63" t="s">
        <v>91</v>
      </c>
      <c r="B63" t="s">
        <v>336</v>
      </c>
    </row>
    <row r="64" spans="1:2">
      <c r="A64" t="s">
        <v>96</v>
      </c>
      <c r="B64" t="s">
        <v>341</v>
      </c>
    </row>
    <row r="65" spans="1:2">
      <c r="A65" t="s">
        <v>76</v>
      </c>
      <c r="B65" t="s">
        <v>321</v>
      </c>
    </row>
    <row r="66" spans="1:2">
      <c r="A66" t="s">
        <v>77</v>
      </c>
      <c r="B66" t="s">
        <v>322</v>
      </c>
    </row>
    <row r="67" spans="1:2">
      <c r="A67" t="s">
        <v>86</v>
      </c>
      <c r="B67" t="s">
        <v>331</v>
      </c>
    </row>
    <row r="68" spans="1:2">
      <c r="A68" t="s">
        <v>75</v>
      </c>
      <c r="B68" t="s">
        <v>320</v>
      </c>
    </row>
    <row r="69" spans="1:2">
      <c r="A69" t="s">
        <v>108</v>
      </c>
      <c r="B69" t="s">
        <v>352</v>
      </c>
    </row>
    <row r="70" spans="1:2">
      <c r="A70" t="s">
        <v>62</v>
      </c>
      <c r="B70" t="s">
        <v>308</v>
      </c>
    </row>
    <row r="71" spans="1:2">
      <c r="A71" t="s">
        <v>83</v>
      </c>
      <c r="B71" t="s">
        <v>328</v>
      </c>
    </row>
    <row r="72" spans="1:2">
      <c r="A72" t="s">
        <v>87</v>
      </c>
      <c r="B72" t="s">
        <v>332</v>
      </c>
    </row>
    <row r="73" spans="1:2">
      <c r="A73" t="s">
        <v>52</v>
      </c>
      <c r="B73" t="s">
        <v>298</v>
      </c>
    </row>
    <row r="74" spans="1:2">
      <c r="A74" t="s">
        <v>53</v>
      </c>
      <c r="B74" t="s">
        <v>299</v>
      </c>
    </row>
    <row r="75" spans="1:2">
      <c r="A75" t="s">
        <v>80</v>
      </c>
      <c r="B75" t="s">
        <v>325</v>
      </c>
    </row>
    <row r="76" spans="1:2">
      <c r="A76" t="s">
        <v>64</v>
      </c>
      <c r="B76" t="s">
        <v>310</v>
      </c>
    </row>
    <row r="77" spans="1:2">
      <c r="A77" t="s">
        <v>101</v>
      </c>
      <c r="B77" t="s">
        <v>346</v>
      </c>
    </row>
    <row r="78" spans="1:2">
      <c r="A78" t="s">
        <v>48</v>
      </c>
      <c r="B78" t="s">
        <v>294</v>
      </c>
    </row>
    <row r="79" spans="1:2">
      <c r="A79" t="s">
        <v>50</v>
      </c>
      <c r="B79" t="s">
        <v>296</v>
      </c>
    </row>
    <row r="80" spans="1:2">
      <c r="A80" t="s">
        <v>49</v>
      </c>
      <c r="B80" t="s">
        <v>295</v>
      </c>
    </row>
    <row r="81" spans="1:2">
      <c r="A81" t="s">
        <v>102</v>
      </c>
      <c r="B81" t="s">
        <v>347</v>
      </c>
    </row>
    <row r="82" spans="1:2">
      <c r="A82" t="s">
        <v>104</v>
      </c>
      <c r="B82" t="s">
        <v>349</v>
      </c>
    </row>
    <row r="83" spans="1:2">
      <c r="A83" t="s">
        <v>103</v>
      </c>
      <c r="B83" t="s">
        <v>348</v>
      </c>
    </row>
    <row r="84" spans="1:2">
      <c r="A84" t="s">
        <v>61</v>
      </c>
      <c r="B84" t="s">
        <v>307</v>
      </c>
    </row>
  </sheetData>
  <dataValidations count="1">
    <dataValidation type="list" allowBlank="1" showInputMessage="1" showErrorMessage="1" sqref="H2:H9" xr:uid="{66B942C7-6665-FD45-ACFE-A6207DA87FB1}">
      <formula1>$A$2:$A$84</formula1>
    </dataValidation>
  </dataValidations>
  <pageMargins left="0.7" right="0.7" top="0.75" bottom="0.75" header="0.3" footer="0.3"/>
  <tableParts count="5">
    <tablePart r:id="rId1"/>
    <tablePart r:id="rId2"/>
    <tablePart r:id="rId3"/>
    <tablePart r:id="rId4"/>
    <tablePart r:id="rId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4</vt:i4>
      </vt:variant>
    </vt:vector>
  </HeadingPairs>
  <TitlesOfParts>
    <vt:vector size="11" baseType="lpstr">
      <vt:lpstr>Formulaire</vt:lpstr>
      <vt:lpstr>Données brutes</vt:lpstr>
      <vt:lpstr>Variabilité statistique</vt:lpstr>
      <vt:lpstr>Données typo</vt:lpstr>
      <vt:lpstr>Calculs de prélèvement</vt:lpstr>
      <vt:lpstr>Trajectoires</vt:lpstr>
      <vt:lpstr>Liste</vt:lpstr>
      <vt:lpstr>Code_couleur</vt:lpstr>
      <vt:lpstr>Couleur</vt:lpstr>
      <vt:lpstr>'Données brutes'!Essence</vt:lpstr>
      <vt:lpstr>Essence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Caroline Guillier</dc:creator>
  <cp:lastPrinted>2024-11-05T08:26:19Z</cp:lastPrinted>
  <dcterms:created xsi:type="dcterms:W3CDTF">2024-11-05T08:01:40Z</dcterms:created>
  <dcterms:modified xsi:type="dcterms:W3CDTF">2024-12-13T18:03:09Z</dcterms:modified>
</cp:coreProperties>
</file>