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A14CD9B3-9805-40BE-8C41-78145AD8C25F}" xr6:coauthVersionLast="47" xr6:coauthVersionMax="47" xr10:uidLastSave="{00000000-0000-0000-0000-000000000000}"/>
  <bookViews>
    <workbookView xWindow="-110" yWindow="-110" windowWidth="38620" windowHeight="21820" xr2:uid="{A95F88F1-AA60-F545-BC09-B67BC015D2AF}"/>
  </bookViews>
  <sheets>
    <sheet name="Initiale" sheetId="1" r:id="rId1"/>
  </sheets>
  <externalReferences>
    <externalReference r:id="rId2"/>
    <externalReference r:id="rId3"/>
  </externalReferences>
  <definedNames>
    <definedName name="_xlnm._FilterDatabase" localSheetId="0" hidden="1">Initiale!#REF!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7" i="1" l="1"/>
  <c r="S38" i="1"/>
  <c r="S39" i="1"/>
  <c r="R38" i="1" l="1"/>
  <c r="R37" i="1"/>
  <c r="R39" i="1"/>
  <c r="P37" i="1"/>
  <c r="Q37" i="1" s="1"/>
  <c r="T3" i="1"/>
  <c r="R3" i="1" s="1"/>
  <c r="S3" i="1"/>
  <c r="E37" i="1"/>
  <c r="C49" i="1"/>
  <c r="I49" i="1" s="1"/>
  <c r="C48" i="1"/>
  <c r="I48" i="1" s="1"/>
  <c r="C47" i="1"/>
  <c r="I47" i="1" s="1"/>
  <c r="C46" i="1"/>
  <c r="I46" i="1" s="1"/>
  <c r="C45" i="1"/>
  <c r="I45" i="1" s="1"/>
  <c r="C44" i="1"/>
  <c r="I44" i="1" s="1"/>
  <c r="C43" i="1"/>
  <c r="I43" i="1" s="1"/>
  <c r="C42" i="1"/>
  <c r="I42" i="1" s="1"/>
  <c r="C41" i="1"/>
  <c r="I41" i="1" s="1"/>
  <c r="C40" i="1"/>
  <c r="I40" i="1" s="1"/>
  <c r="C39" i="1"/>
  <c r="I39" i="1" s="1"/>
  <c r="C38" i="1"/>
  <c r="I38" i="1" s="1"/>
  <c r="C37" i="1"/>
  <c r="I37" i="1" s="1"/>
  <c r="S14" i="1"/>
  <c r="T14" i="1" s="1"/>
  <c r="S13" i="1"/>
  <c r="T13" i="1" s="1"/>
  <c r="S12" i="1"/>
  <c r="T12" i="1" s="1"/>
  <c r="S11" i="1"/>
  <c r="T11" i="1" s="1"/>
  <c r="S10" i="1"/>
  <c r="T10" i="1" s="1"/>
  <c r="S9" i="1"/>
  <c r="T9" i="1" s="1"/>
  <c r="S8" i="1"/>
  <c r="T8" i="1" s="1"/>
  <c r="S7" i="1"/>
  <c r="T7" i="1" s="1"/>
  <c r="S6" i="1"/>
  <c r="T6" i="1" s="1"/>
  <c r="S5" i="1"/>
  <c r="T5" i="1" s="1"/>
  <c r="S4" i="1"/>
  <c r="T4" i="1" s="1"/>
  <c r="P11" i="1" l="1"/>
  <c r="R11" i="1"/>
  <c r="P12" i="1"/>
  <c r="R12" i="1"/>
  <c r="P13" i="1"/>
  <c r="R13" i="1"/>
  <c r="P14" i="1"/>
  <c r="R14" i="1"/>
  <c r="P10" i="1"/>
  <c r="R10" i="1"/>
  <c r="P8" i="1"/>
  <c r="R8" i="1"/>
  <c r="P4" i="1"/>
  <c r="R4" i="1"/>
  <c r="P5" i="1"/>
  <c r="R5" i="1"/>
  <c r="P6" i="1"/>
  <c r="R6" i="1"/>
  <c r="P7" i="1"/>
  <c r="R7" i="1"/>
  <c r="P9" i="1"/>
  <c r="R9" i="1"/>
  <c r="P39" i="1"/>
  <c r="P38" i="1"/>
  <c r="AE6" i="1"/>
  <c r="AE5" i="1"/>
  <c r="AC5" i="1" s="1"/>
  <c r="AE4" i="1"/>
  <c r="AC4" i="1" s="1"/>
  <c r="AE3" i="1"/>
  <c r="P3" i="1"/>
  <c r="E38" i="1"/>
  <c r="E40" i="1"/>
  <c r="E42" i="1"/>
  <c r="E44" i="1"/>
  <c r="E48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E39" i="1"/>
  <c r="E41" i="1"/>
  <c r="E43" i="1"/>
  <c r="E45" i="1"/>
  <c r="E46" i="1"/>
  <c r="E47" i="1"/>
  <c r="E49" i="1"/>
  <c r="AC6" i="1" l="1"/>
  <c r="AB6" i="1" s="1"/>
  <c r="AD6" i="1" s="1"/>
  <c r="AB5" i="1"/>
  <c r="AD5" i="1" s="1"/>
  <c r="AC3" i="1"/>
  <c r="AB4" i="1"/>
  <c r="AD4" i="1" s="1"/>
  <c r="Q14" i="1"/>
  <c r="Q3" i="1"/>
  <c r="Q39" i="1"/>
  <c r="Q38" i="1"/>
  <c r="Q11" i="1"/>
  <c r="Q6" i="1"/>
  <c r="Q13" i="1"/>
  <c r="Q7" i="1"/>
  <c r="Q9" i="1"/>
  <c r="Q5" i="1"/>
  <c r="Q4" i="1"/>
  <c r="Q12" i="1"/>
  <c r="Q10" i="1"/>
  <c r="Q8" i="1"/>
  <c r="Y4" i="1" l="1"/>
  <c r="Y5" i="1"/>
  <c r="Y6" i="1"/>
  <c r="Y3" i="1"/>
  <c r="X4" i="1"/>
  <c r="X5" i="1"/>
  <c r="X6" i="1"/>
  <c r="X3" i="1"/>
  <c r="AB3" i="1"/>
  <c r="AD3" i="1" s="1"/>
</calcChain>
</file>

<file path=xl/sharedStrings.xml><?xml version="1.0" encoding="utf-8"?>
<sst xmlns="http://schemas.openxmlformats.org/spreadsheetml/2006/main" count="74" uniqueCount="51">
  <si>
    <t>PLAYTYPES</t>
  </si>
  <si>
    <t>Calculs</t>
  </si>
  <si>
    <t>Playtype</t>
  </si>
  <si>
    <t>Extraction</t>
  </si>
  <si>
    <t>RechercheV avec remontée de cellule</t>
  </si>
  <si>
    <t>Avec tri de la liste et remontée de cellule</t>
  </si>
  <si>
    <t>Joueuse</t>
  </si>
  <si>
    <t>Transition</t>
  </si>
  <si>
    <t>PNR handler</t>
  </si>
  <si>
    <t>PNR roller</t>
  </si>
  <si>
    <t>Pick'n pops</t>
  </si>
  <si>
    <t>Hand offs</t>
  </si>
  <si>
    <t>Spot ups</t>
  </si>
  <si>
    <t>Catch &amp; drive</t>
  </si>
  <si>
    <t>Cuts</t>
  </si>
  <si>
    <t>Screens offs</t>
  </si>
  <si>
    <t>Isolation</t>
  </si>
  <si>
    <t>Post ups</t>
  </si>
  <si>
    <t>Putbacks</t>
  </si>
  <si>
    <t>Julie Allemand</t>
  </si>
  <si>
    <t>Marine Johannes</t>
  </si>
  <si>
    <t>Gabby Williams</t>
  </si>
  <si>
    <t>Alexia Chartereau</t>
  </si>
  <si>
    <t>Liste déroulante</t>
  </si>
  <si>
    <t>Sandrine Gruda</t>
  </si>
  <si>
    <t>pour affichage d'une joueuse</t>
  </si>
  <si>
    <t>Laura Quevedo</t>
  </si>
  <si>
    <t>Blake Dietrick</t>
  </si>
  <si>
    <t>Juste Jocyte</t>
  </si>
  <si>
    <r>
      <rPr>
        <b/>
        <u/>
        <sz val="12"/>
        <color theme="1"/>
        <rFont val="Calibri"/>
        <family val="2"/>
        <scheme val="minor"/>
      </rPr>
      <t>Au choix</t>
    </r>
    <r>
      <rPr>
        <b/>
        <sz val="12"/>
        <color theme="1"/>
        <rFont val="Calibri"/>
        <family val="2"/>
        <scheme val="minor"/>
      </rPr>
      <t xml:space="preserve"> :</t>
    </r>
  </si>
  <si>
    <t>4 premières valeurs de l'extraction</t>
  </si>
  <si>
    <r>
      <rPr>
        <b/>
        <u/>
        <sz val="12"/>
        <color theme="1"/>
        <rFont val="Calibri"/>
        <family val="2"/>
        <scheme val="minor"/>
      </rPr>
      <t>Où</t>
    </r>
    <r>
      <rPr>
        <b/>
        <sz val="12"/>
        <color theme="1"/>
        <rFont val="Calibri"/>
        <family val="2"/>
        <scheme val="minor"/>
      </rPr>
      <t xml:space="preserve"> :</t>
    </r>
  </si>
  <si>
    <t>4 plus fortes valeurs de l'extraction</t>
  </si>
  <si>
    <t>Helena Ciak</t>
  </si>
  <si>
    <t>Dominique Malonga</t>
  </si>
  <si>
    <t>nom</t>
  </si>
  <si>
    <t>SHOTS ATTEMPTED</t>
  </si>
  <si>
    <t>Shots</t>
  </si>
  <si>
    <t>Tirs TOT</t>
  </si>
  <si>
    <t>FT A</t>
  </si>
  <si>
    <t>2PTS A</t>
  </si>
  <si>
    <t>3PTS A</t>
  </si>
  <si>
    <t>FT</t>
  </si>
  <si>
    <t>2P</t>
  </si>
  <si>
    <t>3P</t>
  </si>
  <si>
    <t>Ajout calcul</t>
  </si>
  <si>
    <t>Modif</t>
  </si>
  <si>
    <t>Ajout</t>
  </si>
  <si>
    <t xml:space="preserve">Attention ! </t>
  </si>
  <si>
    <t>Pour le graphique "fromage",</t>
  </si>
  <si>
    <t>je me suis servi de la première liste déroulante en 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</si>
</sst>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3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left" indent="6"/>
    </xf>
    <xf numFmtId="0" fontId="1" fillId="0" borderId="0" xfId="0" applyFont="1" applyAlignment="1">
      <alignment horizontal="right"/>
    </xf>
    <xf numFmtId="0" fontId="7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0" fontId="0" fillId="3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0" fontId="0" fillId="3" borderId="3" xfId="0" applyNumberFormat="1" applyFill="1" applyBorder="1" applyAlignment="1">
      <alignment horizontal="center" vertical="center"/>
    </xf>
    <xf numFmtId="10" fontId="0" fillId="0" borderId="0" xfId="0" applyNumberFormat="1"/>
    <xf numFmtId="0" fontId="0" fillId="0" borderId="0" xfId="0" applyAlignment="1">
      <alignment horizontal="left" vertical="center" indent="6"/>
    </xf>
    <xf numFmtId="0" fontId="5" fillId="0" borderId="0" xfId="0" applyFont="1" applyAlignment="1">
      <alignment horizontal="left" indent="8"/>
    </xf>
    <xf numFmtId="0" fontId="0" fillId="4" borderId="0" xfId="0" applyFill="1"/>
    <xf numFmtId="0" fontId="0" fillId="5" borderId="0" xfId="0" applyFill="1"/>
    <xf numFmtId="0" fontId="4" fillId="0" borderId="0" xfId="0" applyFont="1" applyAlignment="1">
      <alignment vertical="center"/>
    </xf>
    <xf numFmtId="0" fontId="4" fillId="0" borderId="0" xfId="0" applyFont="1"/>
    <xf numFmtId="0" fontId="1" fillId="0" borderId="0" xfId="0" applyFont="1"/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0.0%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Initiale!$O$3</c:f>
          <c:strCache>
            <c:ptCount val="1"/>
            <c:pt idx="0">
              <c:v>Julie Allemand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Initiale!$O$3</c:f>
              <c:strCache>
                <c:ptCount val="1"/>
                <c:pt idx="0">
                  <c:v>Julie Allemand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Initiale!$X$3:$X$6</c:f>
              <c:strCache>
                <c:ptCount val="4"/>
                <c:pt idx="0">
                  <c:v>Transition</c:v>
                </c:pt>
                <c:pt idx="1">
                  <c:v>PNR handler</c:v>
                </c:pt>
                <c:pt idx="2">
                  <c:v>PNR roller</c:v>
                </c:pt>
                <c:pt idx="3">
                  <c:v>Pick'n pops</c:v>
                </c:pt>
              </c:strCache>
            </c:strRef>
          </c:cat>
          <c:val>
            <c:numRef>
              <c:f>Initiale!$Y$3:$Y$6</c:f>
              <c:numCache>
                <c:formatCode>General</c:formatCode>
                <c:ptCount val="4"/>
                <c:pt idx="0">
                  <c:v>21</c:v>
                </c:pt>
                <c:pt idx="1">
                  <c:v>29.5</c:v>
                </c:pt>
                <c:pt idx="2">
                  <c:v>5.7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04-B043-B73D-F9EBF6D2D6AD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178832463"/>
        <c:axId val="1174627695"/>
      </c:barChart>
      <c:catAx>
        <c:axId val="117883246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4627695"/>
        <c:crosses val="autoZero"/>
        <c:auto val="1"/>
        <c:lblAlgn val="ctr"/>
        <c:lblOffset val="100"/>
        <c:noMultiLvlLbl val="0"/>
      </c:catAx>
      <c:valAx>
        <c:axId val="1174627695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1788324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strRef>
          <c:f>Initiale!$O$3</c:f>
          <c:strCache>
            <c:ptCount val="1"/>
            <c:pt idx="0">
              <c:v>Julie Allemand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Initiale!$O$3</c:f>
              <c:strCache>
                <c:ptCount val="1"/>
                <c:pt idx="0">
                  <c:v>Julie Allemand</c:v>
                </c:pt>
              </c:strCache>
            </c:strRef>
          </c:tx>
          <c:spPr>
            <a:solidFill>
              <a:srgbClr val="FF0000">
                <a:alpha val="90000"/>
              </a:srgb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>
              <a:softEdge rad="0"/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Initiale!$AD$3:$AD$6</c:f>
              <c:strCache>
                <c:ptCount val="4"/>
                <c:pt idx="0">
                  <c:v>PNR handler</c:v>
                </c:pt>
                <c:pt idx="1">
                  <c:v>Transition</c:v>
                </c:pt>
                <c:pt idx="2">
                  <c:v>Spot ups</c:v>
                </c:pt>
                <c:pt idx="3">
                  <c:v>Cuts</c:v>
                </c:pt>
              </c:strCache>
            </c:strRef>
          </c:cat>
          <c:val>
            <c:numRef>
              <c:f>Initiale!$AE$3:$AE$6</c:f>
              <c:numCache>
                <c:formatCode>General</c:formatCode>
                <c:ptCount val="4"/>
                <c:pt idx="0">
                  <c:v>29.5</c:v>
                </c:pt>
                <c:pt idx="1">
                  <c:v>21</c:v>
                </c:pt>
                <c:pt idx="2">
                  <c:v>18.600000000000001</c:v>
                </c:pt>
                <c:pt idx="3">
                  <c:v>6.2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89-ED4F-B3B1-D86B532460D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0"/>
        <c:axId val="1178832463"/>
        <c:axId val="1174627695"/>
      </c:barChart>
      <c:catAx>
        <c:axId val="117883246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4627695"/>
        <c:crosses val="autoZero"/>
        <c:auto val="1"/>
        <c:lblAlgn val="ctr"/>
        <c:lblOffset val="100"/>
        <c:noMultiLvlLbl val="0"/>
      </c:catAx>
      <c:valAx>
        <c:axId val="1174627695"/>
        <c:scaling>
          <c:orientation val="minMax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1788324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strRef>
          <c:f>Initiale!$O$3</c:f>
          <c:strCache>
            <c:ptCount val="1"/>
            <c:pt idx="0">
              <c:v>Julie Allemand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Initiale!$O$3</c:f>
              <c:strCache>
                <c:ptCount val="1"/>
                <c:pt idx="0">
                  <c:v>Julie Allemand</c:v>
                </c:pt>
              </c:strCache>
            </c:strRef>
          </c:tx>
          <c:dPt>
            <c:idx val="0"/>
            <c:bubble3D val="0"/>
            <c:spPr>
              <a:solidFill>
                <a:schemeClr val="accent2">
                  <a:shade val="65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7690-48E4-91FE-34A4E3E907F7}"/>
              </c:ext>
            </c:extLst>
          </c:dPt>
          <c:dPt>
            <c:idx val="1"/>
            <c:bubble3D val="0"/>
            <c:spPr>
              <a:solidFill>
                <a:schemeClr val="accent2"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7690-48E4-91FE-34A4E3E907F7}"/>
              </c:ext>
            </c:extLst>
          </c:dPt>
          <c:dPt>
            <c:idx val="2"/>
            <c:bubble3D val="0"/>
            <c:spPr>
              <a:solidFill>
                <a:schemeClr val="accent2">
                  <a:tint val="65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7690-48E4-91FE-34A4E3E907F7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EC0D2EC0-8DA5-43E5-B8CD-06209628ADD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7690-48E4-91FE-34A4E3E907F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CBBC070-BBD9-44E0-AC42-E186D706871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7690-48E4-91FE-34A4E3E907F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B005403-7862-41C5-B621-769C8A5802E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7690-48E4-91FE-34A4E3E907F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Initiale!$AC$3:$AC$6</c:f>
              <c:strCache>
                <c:ptCount val="4"/>
                <c:pt idx="0">
                  <c:v>29,5_1</c:v>
                </c:pt>
                <c:pt idx="1">
                  <c:v>21_1</c:v>
                </c:pt>
                <c:pt idx="2">
                  <c:v>18,6_1</c:v>
                </c:pt>
                <c:pt idx="3">
                  <c:v>6,2_1</c:v>
                </c:pt>
              </c:strCache>
            </c:strRef>
          </c:cat>
          <c:val>
            <c:numRef>
              <c:f>Initiale!$S$37:$S$39</c:f>
              <c:numCache>
                <c:formatCode>0.00%</c:formatCode>
                <c:ptCount val="3"/>
                <c:pt idx="0">
                  <c:v>0.203125</c:v>
                </c:pt>
                <c:pt idx="1">
                  <c:v>0.40625</c:v>
                </c:pt>
                <c:pt idx="2">
                  <c:v>0.390625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Initiale!$R$37:$R$39</c15:f>
                <c15:dlblRangeCache>
                  <c:ptCount val="3"/>
                  <c:pt idx="0">
                    <c:v>FT</c:v>
                  </c:pt>
                  <c:pt idx="1">
                    <c:v>2P</c:v>
                  </c:pt>
                  <c:pt idx="2">
                    <c:v>3P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7690-48E4-91FE-34A4E3E907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3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13</xdr:row>
      <xdr:rowOff>0</xdr:rowOff>
    </xdr:from>
    <xdr:to>
      <xdr:col>26</xdr:col>
      <xdr:colOff>7055</xdr:colOff>
      <xdr:row>27</xdr:row>
      <xdr:rowOff>7056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37F7591-E49B-C746-AB52-7E3C5D0D04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811387</xdr:colOff>
      <xdr:row>13</xdr:row>
      <xdr:rowOff>1</xdr:rowOff>
    </xdr:from>
    <xdr:to>
      <xdr:col>31</xdr:col>
      <xdr:colOff>7054</xdr:colOff>
      <xdr:row>27</xdr:row>
      <xdr:rowOff>7057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CDD4C70-710B-F24C-A01B-115C73263E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472722</xdr:colOff>
      <xdr:row>1</xdr:row>
      <xdr:rowOff>84667</xdr:rowOff>
    </xdr:from>
    <xdr:to>
      <xdr:col>25</xdr:col>
      <xdr:colOff>211666</xdr:colOff>
      <xdr:row>7</xdr:row>
      <xdr:rowOff>7056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D8D7F88-776D-5146-B864-325A4296DD18}"/>
            </a:ext>
          </a:extLst>
        </xdr:cNvPr>
        <xdr:cNvSpPr/>
      </xdr:nvSpPr>
      <xdr:spPr>
        <a:xfrm>
          <a:off x="18608322" y="414867"/>
          <a:ext cx="2177344" cy="1141589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635001</xdr:colOff>
      <xdr:row>1</xdr:row>
      <xdr:rowOff>84666</xdr:rowOff>
    </xdr:from>
    <xdr:to>
      <xdr:col>31</xdr:col>
      <xdr:colOff>119945</xdr:colOff>
      <xdr:row>7</xdr:row>
      <xdr:rowOff>7055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14FA0E0F-B3EE-7F4A-8F73-BEA8BD4500E4}"/>
            </a:ext>
          </a:extLst>
        </xdr:cNvPr>
        <xdr:cNvSpPr/>
      </xdr:nvSpPr>
      <xdr:spPr>
        <a:xfrm>
          <a:off x="22648334" y="416277"/>
          <a:ext cx="3541889" cy="1107722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1375833</xdr:colOff>
      <xdr:row>3</xdr:row>
      <xdr:rowOff>35279</xdr:rowOff>
    </xdr:from>
    <xdr:to>
      <xdr:col>14</xdr:col>
      <xdr:colOff>1375840</xdr:colOff>
      <xdr:row>5</xdr:row>
      <xdr:rowOff>148168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CB360715-A4E3-8D40-8D9F-6C0CAC55C88A}"/>
            </a:ext>
          </a:extLst>
        </xdr:cNvPr>
        <xdr:cNvCxnSpPr/>
      </xdr:nvCxnSpPr>
      <xdr:spPr>
        <a:xfrm flipV="1">
          <a:off x="13250333" y="771879"/>
          <a:ext cx="7" cy="519289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804333</xdr:colOff>
      <xdr:row>34</xdr:row>
      <xdr:rowOff>0</xdr:rowOff>
    </xdr:from>
    <xdr:to>
      <xdr:col>26</xdr:col>
      <xdr:colOff>1</xdr:colOff>
      <xdr:row>47</xdr:row>
      <xdr:rowOff>70556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3F2A0423-3402-4301-8E78-FAC3200DB0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live\Desktop\Indiv%20repor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e/Desktop/Indiv%20repo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tableaux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tableaux"/>
      <sheetName val="Feuil4"/>
      <sheetName val="Feuil5"/>
      <sheetName val="stats tot team"/>
      <sheetName val="Initiale"/>
      <sheetName val="ASVEL"/>
      <sheetName val="BOURGES"/>
      <sheetName val="ESBVA"/>
      <sheetName val="BLMA"/>
      <sheetName val="liste"/>
    </sheetNames>
    <sheetDataSet>
      <sheetData sheetId="0">
        <row r="49">
          <cell r="B49" t="str">
            <v>Marine Johannes</v>
          </cell>
          <cell r="E49">
            <v>0.11510791366906475</v>
          </cell>
          <cell r="G49">
            <v>0.26258992805755393</v>
          </cell>
          <cell r="I49">
            <v>0.62230215827338131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7A333C-59C9-9B43-BEA0-54EB14FE87EB}" name="Tableau27" displayName="Tableau27" ref="B2:N15" totalsRowShown="0" headerRowDxfId="27" dataDxfId="26">
  <autoFilter ref="B2:N15" xr:uid="{3DB0E920-373C-B247-9F4D-3FD2D3B79713}"/>
  <tableColumns count="13">
    <tableColumn id="1" xr3:uid="{31F0EAE6-E1B5-BA4D-849B-EFF13DD66D9A}" name="Joueuse" dataDxfId="25"/>
    <tableColumn id="2" xr3:uid="{36A30446-467B-B041-88BB-3D73D7AFBCBF}" name="Transition" dataDxfId="24"/>
    <tableColumn id="3" xr3:uid="{82CA9948-32F4-134B-A5E9-347BD814A821}" name="PNR handler" dataDxfId="23"/>
    <tableColumn id="4" xr3:uid="{1BAE0DB4-9F74-2846-AFA5-D32B8A01749C}" name="PNR roller" dataDxfId="22"/>
    <tableColumn id="5" xr3:uid="{BE11E365-371A-B349-8C37-BD3260B91C04}" name="Pick'n pops" dataDxfId="21"/>
    <tableColumn id="6" xr3:uid="{830822C7-542A-5547-8D7C-3A9808C8085A}" name="Hand offs" dataDxfId="20"/>
    <tableColumn id="7" xr3:uid="{F9BB1A9E-629D-2C47-8C76-A83FDE568A2A}" name="Spot ups" dataDxfId="19"/>
    <tableColumn id="8" xr3:uid="{80397F8E-CF00-8546-BE01-7F78690FFFF9}" name="Catch &amp; drive" dataDxfId="18"/>
    <tableColumn id="9" xr3:uid="{BCF75C2B-2127-7846-B5E0-D7ACCD0D178E}" name="Cuts" dataDxfId="17"/>
    <tableColumn id="10" xr3:uid="{3E9E00FD-10CA-EA42-9D09-6B076CB68CFD}" name="Screens offs" dataDxfId="16"/>
    <tableColumn id="11" xr3:uid="{6F825B25-56CE-0C4C-A3CA-F0FF0D1BD796}" name="Isolation" dataDxfId="15"/>
    <tableColumn id="12" xr3:uid="{FAE8170F-AB3F-0443-B657-E533557232A6}" name="Post ups" dataDxfId="14"/>
    <tableColumn id="13" xr3:uid="{9A3BBFA3-CA2E-6143-95E5-CCC189BBCA7A}" name="Putbacks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E1724A-AF43-B64F-AA06-2FEF084D45CC}" name="Tableau312" displayName="Tableau312" ref="B36:I49" totalsRowShown="0" headerRowDxfId="12" dataDxfId="10" headerRowBorderDxfId="11" tableBorderDxfId="9" totalsRowBorderDxfId="8">
  <autoFilter ref="B36:I49" xr:uid="{9BEE36D2-526B-2441-89C3-35247B3EA445}"/>
  <tableColumns count="8">
    <tableColumn id="1" xr3:uid="{82990EFA-6610-1B42-B035-61B2BD9239CD}" name="Joueuse" dataDxfId="7"/>
    <tableColumn id="2" xr3:uid="{E11851EB-55ED-3441-95AD-FF4DF7C2B90D}" name="Tirs TOT" dataDxfId="6">
      <calculatedColumnFormula>Tableau312[[#This Row],[FT A]]+Tableau312[[#This Row],[2PTS A]]+Tableau312[[#This Row],[3PTS A]]</calculatedColumnFormula>
    </tableColumn>
    <tableColumn id="3" xr3:uid="{462E5CDE-8687-B04C-AF70-9F762F57A1A5}" name="FT A" dataDxfId="5"/>
    <tableColumn id="4" xr3:uid="{3537DFAE-7201-0C40-83BE-6627C63AE490}" name="FT" dataDxfId="4">
      <calculatedColumnFormula>Tableau312[[#This Row],[FT A]]/Tableau312[[#This Row],[Tirs TOT]]</calculatedColumnFormula>
    </tableColumn>
    <tableColumn id="5" xr3:uid="{79F20340-116A-784A-8F60-DE997A1DE818}" name="2PTS A" dataDxfId="3"/>
    <tableColumn id="6" xr3:uid="{9CF8C40D-3746-2C40-A78A-AD4D8F36C69C}" name="2P" dataDxfId="2">
      <calculatedColumnFormula>Tableau312[[#This Row],[2PTS A]]/Tableau312[[#This Row],[Tirs TOT]]</calculatedColumnFormula>
    </tableColumn>
    <tableColumn id="7" xr3:uid="{68503B3E-92E7-4847-B117-0B8FF79497F6}" name="3PTS A" dataDxfId="1"/>
    <tableColumn id="8" xr3:uid="{4B9B0DAD-A942-6344-8E0A-A914848579C3}" name="3P" dataDxfId="0">
      <calculatedColumnFormula>Tableau312[[#This Row],[3PTS A]]/Tableau312[[#This Row],[Tirs TOT]]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9CD3B-9140-5B4D-9DB5-149F6241797D}">
  <dimension ref="B1:AE49"/>
  <sheetViews>
    <sheetView tabSelected="1" zoomScale="90" zoomScaleNormal="90" workbookViewId="0">
      <selection activeCell="O3" sqref="O3"/>
    </sheetView>
  </sheetViews>
  <sheetFormatPr baseColWidth="10" defaultRowHeight="15.5" x14ac:dyDescent="0.35"/>
  <cols>
    <col min="1" max="1" width="7" customWidth="1"/>
    <col min="2" max="2" width="18.83203125" customWidth="1"/>
    <col min="15" max="15" width="18.1640625" bestFit="1" customWidth="1"/>
    <col min="16" max="28" width="10.6640625" customWidth="1"/>
  </cols>
  <sheetData>
    <row r="1" spans="2:31" ht="26" x14ac:dyDescent="0.6">
      <c r="B1" s="1" t="s">
        <v>0</v>
      </c>
      <c r="P1" s="2" t="s">
        <v>1</v>
      </c>
      <c r="Q1" s="2" t="s">
        <v>1</v>
      </c>
      <c r="R1" s="28" t="s">
        <v>45</v>
      </c>
      <c r="S1" s="2" t="s">
        <v>2</v>
      </c>
      <c r="T1" s="2" t="s">
        <v>3</v>
      </c>
      <c r="W1" s="3" t="s">
        <v>4</v>
      </c>
      <c r="AB1" s="9" t="s">
        <v>46</v>
      </c>
      <c r="AC1" s="6" t="s">
        <v>47</v>
      </c>
      <c r="AD1" s="9" t="s">
        <v>46</v>
      </c>
      <c r="AE1" s="4"/>
    </row>
    <row r="2" spans="2:31" x14ac:dyDescent="0.35"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  <c r="H2" s="5" t="s">
        <v>12</v>
      </c>
      <c r="I2" s="5" t="s">
        <v>13</v>
      </c>
      <c r="J2" s="5" t="s">
        <v>14</v>
      </c>
      <c r="K2" s="5" t="s">
        <v>15</v>
      </c>
      <c r="L2" s="5" t="s">
        <v>16</v>
      </c>
      <c r="M2" s="5" t="s">
        <v>17</v>
      </c>
      <c r="N2" s="5" t="s">
        <v>18</v>
      </c>
    </row>
    <row r="3" spans="2:31" x14ac:dyDescent="0.35">
      <c r="B3" s="2" t="s">
        <v>19</v>
      </c>
      <c r="C3" s="2">
        <v>21</v>
      </c>
      <c r="D3" s="2">
        <v>29.5</v>
      </c>
      <c r="E3" s="2">
        <v>5.7</v>
      </c>
      <c r="F3" s="2">
        <v>1</v>
      </c>
      <c r="G3" s="2">
        <v>2.9</v>
      </c>
      <c r="H3" s="2">
        <v>18.600000000000001</v>
      </c>
      <c r="I3" s="2">
        <v>5.7</v>
      </c>
      <c r="J3" s="2">
        <v>6.2</v>
      </c>
      <c r="K3" s="2">
        <v>5.2</v>
      </c>
      <c r="L3" s="2">
        <v>4.3</v>
      </c>
      <c r="M3" s="2"/>
      <c r="N3" s="2"/>
      <c r="O3" s="6" t="s">
        <v>19</v>
      </c>
      <c r="P3">
        <f>IF((T3)=0,"",1)</f>
        <v>1</v>
      </c>
      <c r="Q3">
        <f>P3</f>
        <v>1</v>
      </c>
      <c r="R3" s="26" t="str">
        <f>T3&amp;"_"&amp;COUNTIF($T$3:T3,T3)</f>
        <v>21_1</v>
      </c>
      <c r="S3" t="str">
        <f>C$2</f>
        <v>Transition</v>
      </c>
      <c r="T3">
        <f>INDEX($C$3:$N$15,MATCH($O$3,$B$3:$B$15,0),MATCH(S3,$C$2:$N$2,0))</f>
        <v>21</v>
      </c>
      <c r="W3">
        <v>1</v>
      </c>
      <c r="X3" t="str">
        <f>IFERROR(VLOOKUP($W3,$Q$3:$T$14,3,0),"")</f>
        <v>Transition</v>
      </c>
      <c r="Y3">
        <f>IFERROR(VLOOKUP($W3,$Q$3:$T$14,4,0),"")</f>
        <v>21</v>
      </c>
      <c r="AB3" s="27">
        <f>COUNTIF($AC$3:AC3,AC3)</f>
        <v>1</v>
      </c>
      <c r="AC3" s="26" t="str">
        <f>INDEX($R$3:$R$14,MATCH($AE3,$T$3:$T$14,0))</f>
        <v>29,5_1</v>
      </c>
      <c r="AD3" s="27" t="str">
        <f>VLOOKUP($AE3&amp;"_"&amp;AB3,$R$3:$T$14,2,FALSE)</f>
        <v>PNR handler</v>
      </c>
      <c r="AE3">
        <f>LARGE($T$3:$T$14,ROW(A1))</f>
        <v>29.5</v>
      </c>
    </row>
    <row r="4" spans="2:31" x14ac:dyDescent="0.35">
      <c r="B4" s="2" t="s">
        <v>20</v>
      </c>
      <c r="C4" s="2">
        <v>11.5</v>
      </c>
      <c r="D4" s="2">
        <v>39.4</v>
      </c>
      <c r="E4" s="2">
        <v>2.1</v>
      </c>
      <c r="F4" s="2">
        <v>2.9</v>
      </c>
      <c r="G4" s="2">
        <v>7.2</v>
      </c>
      <c r="H4" s="2">
        <v>14.5</v>
      </c>
      <c r="I4" s="2">
        <v>5.2</v>
      </c>
      <c r="J4" s="2">
        <v>3.1</v>
      </c>
      <c r="K4" s="2">
        <v>6</v>
      </c>
      <c r="L4" s="2">
        <v>7.1</v>
      </c>
      <c r="M4" s="2">
        <v>1</v>
      </c>
      <c r="N4" s="2"/>
      <c r="P4">
        <f>IF((T4)=0,"",1)</f>
        <v>1</v>
      </c>
      <c r="Q4">
        <f>SUM(P$3:P4)</f>
        <v>2</v>
      </c>
      <c r="R4" s="26" t="str">
        <f>T4&amp;"_"&amp;COUNTIF($T$3:T4,T4)</f>
        <v>29,5_1</v>
      </c>
      <c r="S4" t="str">
        <f>D$2</f>
        <v>PNR handler</v>
      </c>
      <c r="T4">
        <f t="shared" ref="T3:T14" si="0">INDEX($C$3:$N$15,MATCH($O$3,$B$3:$B$15,0),MATCH(S4,$C$2:$N$2,0))</f>
        <v>29.5</v>
      </c>
      <c r="W4">
        <v>2</v>
      </c>
      <c r="X4" t="str">
        <f t="shared" ref="X4:X6" si="1">IFERROR(VLOOKUP($W4,$Q$3:$T$14,3,0),"")</f>
        <v>PNR handler</v>
      </c>
      <c r="Y4">
        <f t="shared" ref="Y4:Y6" si="2">IFERROR(VLOOKUP($W4,$Q$3:$T$14,4,0),"")</f>
        <v>29.5</v>
      </c>
      <c r="AB4" s="27">
        <f>COUNTIF($AC$3:AC4,AC4)</f>
        <v>1</v>
      </c>
      <c r="AC4" s="26" t="str">
        <f t="shared" ref="AC4:AC6" si="3">INDEX($R$3:$R$14,MATCH($AE4,$T$3:$T$14,0))</f>
        <v>21_1</v>
      </c>
      <c r="AD4" s="27" t="str">
        <f t="shared" ref="AD4:AD6" si="4">VLOOKUP($AE4&amp;"_"&amp;AB4,$R$3:$T$14,2,FALSE)</f>
        <v>Transition</v>
      </c>
      <c r="AE4">
        <f>LARGE($T$3:$T$14,ROW(A2))</f>
        <v>21</v>
      </c>
    </row>
    <row r="5" spans="2:31" x14ac:dyDescent="0.35">
      <c r="B5" s="2" t="s">
        <v>21</v>
      </c>
      <c r="C5" s="2">
        <v>14.8</v>
      </c>
      <c r="D5" s="2">
        <v>35.200000000000003</v>
      </c>
      <c r="E5" s="2"/>
      <c r="F5" s="2"/>
      <c r="G5" s="2"/>
      <c r="H5" s="2">
        <v>18.600000000000001</v>
      </c>
      <c r="I5" s="2">
        <v>8.3000000000000007</v>
      </c>
      <c r="J5" s="2"/>
      <c r="K5" s="2"/>
      <c r="L5" s="2"/>
      <c r="M5" s="2"/>
      <c r="N5" s="2"/>
      <c r="P5">
        <f>IF((T5)=0,"",1)</f>
        <v>1</v>
      </c>
      <c r="Q5">
        <f>SUM(P$3:P5)</f>
        <v>3</v>
      </c>
      <c r="R5" s="26" t="str">
        <f>T5&amp;"_"&amp;COUNTIF($T$3:T5,T5)</f>
        <v>5,7_1</v>
      </c>
      <c r="S5" t="str">
        <f>E$2</f>
        <v>PNR roller</v>
      </c>
      <c r="T5">
        <f t="shared" si="0"/>
        <v>5.7</v>
      </c>
      <c r="W5">
        <v>3</v>
      </c>
      <c r="X5" t="str">
        <f t="shared" si="1"/>
        <v>PNR roller</v>
      </c>
      <c r="Y5">
        <f t="shared" si="2"/>
        <v>5.7</v>
      </c>
      <c r="AB5" s="27">
        <f>COUNTIF($AC$3:AC5,AC5)</f>
        <v>1</v>
      </c>
      <c r="AC5" s="26" t="str">
        <f t="shared" si="3"/>
        <v>18,6_1</v>
      </c>
      <c r="AD5" s="27" t="str">
        <f t="shared" si="4"/>
        <v>Spot ups</v>
      </c>
      <c r="AE5">
        <f>LARGE($T$3:$T$14,ROW(A3))</f>
        <v>18.600000000000001</v>
      </c>
    </row>
    <row r="6" spans="2:31" x14ac:dyDescent="0.35">
      <c r="B6" s="2" t="s">
        <v>22</v>
      </c>
      <c r="C6" s="2">
        <v>6.2</v>
      </c>
      <c r="D6" s="2">
        <v>0.2</v>
      </c>
      <c r="E6" s="2">
        <v>7.4</v>
      </c>
      <c r="F6" s="2">
        <v>18.8</v>
      </c>
      <c r="G6" s="2">
        <v>1</v>
      </c>
      <c r="H6" s="2">
        <v>27.1</v>
      </c>
      <c r="I6" s="2">
        <v>7.1</v>
      </c>
      <c r="J6" s="2">
        <v>10.199999999999999</v>
      </c>
      <c r="K6" s="2">
        <v>4</v>
      </c>
      <c r="L6" s="2">
        <v>0.2</v>
      </c>
      <c r="M6" s="2">
        <v>15.9</v>
      </c>
      <c r="N6" s="2">
        <v>1.9</v>
      </c>
      <c r="O6" s="7" t="s">
        <v>23</v>
      </c>
      <c r="P6">
        <f>IF((T6)=0,"",1)</f>
        <v>1</v>
      </c>
      <c r="Q6">
        <f>SUM(P$3:P6)</f>
        <v>4</v>
      </c>
      <c r="R6" s="26" t="str">
        <f>T6&amp;"_"&amp;COUNTIF($T$3:T6,T6)</f>
        <v>1_1</v>
      </c>
      <c r="S6" t="str">
        <f>F$2</f>
        <v>Pick'n pops</v>
      </c>
      <c r="T6">
        <f t="shared" si="0"/>
        <v>1</v>
      </c>
      <c r="W6">
        <v>4</v>
      </c>
      <c r="X6" t="str">
        <f t="shared" si="1"/>
        <v>Pick'n pops</v>
      </c>
      <c r="Y6">
        <f t="shared" si="2"/>
        <v>1</v>
      </c>
      <c r="AB6" s="27">
        <f>COUNTIF($AC$3:AC6,AC6)</f>
        <v>1</v>
      </c>
      <c r="AC6" s="26" t="str">
        <f t="shared" si="3"/>
        <v>6,2_1</v>
      </c>
      <c r="AD6" s="27" t="str">
        <f t="shared" si="4"/>
        <v>Cuts</v>
      </c>
      <c r="AE6">
        <f>LARGE($T$3:$T$14,ROW(A4))</f>
        <v>6.2</v>
      </c>
    </row>
    <row r="7" spans="2:31" x14ac:dyDescent="0.35">
      <c r="B7" s="2" t="s">
        <v>24</v>
      </c>
      <c r="C7" s="2">
        <v>3.3</v>
      </c>
      <c r="D7" s="2">
        <v>1.5</v>
      </c>
      <c r="E7" s="2">
        <v>12.5</v>
      </c>
      <c r="F7" s="2">
        <v>13.3</v>
      </c>
      <c r="G7" s="2">
        <v>0.3</v>
      </c>
      <c r="H7" s="2">
        <v>14.1</v>
      </c>
      <c r="I7" s="2">
        <v>1.8</v>
      </c>
      <c r="J7" s="2">
        <v>6.9</v>
      </c>
      <c r="K7" s="2">
        <v>3.8</v>
      </c>
      <c r="L7" s="2">
        <v>0.5</v>
      </c>
      <c r="M7" s="2">
        <v>36.299999999999997</v>
      </c>
      <c r="N7" s="2">
        <v>5.6</v>
      </c>
      <c r="O7" s="8" t="s">
        <v>25</v>
      </c>
      <c r="P7">
        <f>IF((T7)=0,"",1)</f>
        <v>1</v>
      </c>
      <c r="Q7">
        <f>SUM(P$3:P7)</f>
        <v>5</v>
      </c>
      <c r="R7" s="26" t="str">
        <f>T7&amp;"_"&amp;COUNTIF($T$3:T7,T7)</f>
        <v>2,9_1</v>
      </c>
      <c r="S7" t="str">
        <f>G$2</f>
        <v>Hand offs</v>
      </c>
      <c r="T7">
        <f t="shared" si="0"/>
        <v>2.9</v>
      </c>
    </row>
    <row r="8" spans="2:31" x14ac:dyDescent="0.35">
      <c r="B8" s="2" t="s">
        <v>26</v>
      </c>
      <c r="C8" s="2">
        <v>15.1</v>
      </c>
      <c r="D8" s="2"/>
      <c r="E8" s="2"/>
      <c r="F8" s="2"/>
      <c r="G8" s="2"/>
      <c r="H8" s="2">
        <v>41.8</v>
      </c>
      <c r="I8" s="2">
        <v>15.9</v>
      </c>
      <c r="J8" s="2"/>
      <c r="K8" s="2"/>
      <c r="L8" s="2"/>
      <c r="M8" s="2"/>
      <c r="N8" s="2"/>
      <c r="O8" s="9"/>
      <c r="P8">
        <f>IF((T8)=0,"",1)</f>
        <v>1</v>
      </c>
      <c r="Q8">
        <f>SUM(P$3:P8)</f>
        <v>6</v>
      </c>
      <c r="R8" s="26" t="str">
        <f>T8&amp;"_"&amp;COUNTIF($T$3:T8,T8)</f>
        <v>18,6_1</v>
      </c>
      <c r="S8" t="str">
        <f>H$2</f>
        <v>Spot ups</v>
      </c>
      <c r="T8">
        <f t="shared" si="0"/>
        <v>18.600000000000001</v>
      </c>
    </row>
    <row r="9" spans="2:31" x14ac:dyDescent="0.35">
      <c r="B9" s="2" t="s">
        <v>27</v>
      </c>
      <c r="C9" s="2">
        <v>18</v>
      </c>
      <c r="D9" s="2">
        <v>17.5</v>
      </c>
      <c r="E9" s="2"/>
      <c r="F9" s="2"/>
      <c r="G9" s="2"/>
      <c r="H9" s="2">
        <v>28.6</v>
      </c>
      <c r="I9" s="2">
        <v>12.2</v>
      </c>
      <c r="J9" s="2"/>
      <c r="K9" s="2"/>
      <c r="L9" s="2"/>
      <c r="M9" s="2"/>
      <c r="N9" s="2"/>
      <c r="P9">
        <f>IF((T9)=0,"",1)</f>
        <v>1</v>
      </c>
      <c r="Q9">
        <f>SUM(P$3:P9)</f>
        <v>7</v>
      </c>
      <c r="R9" s="26" t="str">
        <f>T9&amp;"_"&amp;COUNTIF($T$3:T9,T9)</f>
        <v>5,7_2</v>
      </c>
      <c r="S9" t="str">
        <f>I$2</f>
        <v>Catch &amp; drive</v>
      </c>
      <c r="T9">
        <f t="shared" si="0"/>
        <v>5.7</v>
      </c>
      <c r="AB9" s="24" t="s">
        <v>5</v>
      </c>
    </row>
    <row r="10" spans="2:31" x14ac:dyDescent="0.35">
      <c r="B10" s="2" t="s">
        <v>28</v>
      </c>
      <c r="C10" s="2"/>
      <c r="D10" s="2">
        <v>23.7</v>
      </c>
      <c r="E10" s="2"/>
      <c r="F10" s="2"/>
      <c r="G10" s="2"/>
      <c r="H10" s="2">
        <v>29.6</v>
      </c>
      <c r="I10" s="2">
        <v>12.6</v>
      </c>
      <c r="J10" s="2"/>
      <c r="K10" s="2"/>
      <c r="L10" s="2"/>
      <c r="M10" s="2"/>
      <c r="N10" s="2"/>
      <c r="P10">
        <f>IF((T10)=0,"",1)</f>
        <v>1</v>
      </c>
      <c r="Q10">
        <f>SUM(P$3:P10)</f>
        <v>8</v>
      </c>
      <c r="R10" s="26" t="str">
        <f>T10&amp;"_"&amp;COUNTIF($T$3:T10,T10)</f>
        <v>6,2_1</v>
      </c>
      <c r="S10" t="str">
        <f>J$2</f>
        <v>Cuts</v>
      </c>
      <c r="T10">
        <f t="shared" si="0"/>
        <v>6.2</v>
      </c>
    </row>
    <row r="11" spans="2:31" x14ac:dyDescent="0.35">
      <c r="B11" s="2" t="s">
        <v>33</v>
      </c>
      <c r="C11" s="2">
        <v>2.7</v>
      </c>
      <c r="D11" s="2">
        <v>4.9000000000000004</v>
      </c>
      <c r="E11" s="2">
        <v>24.9</v>
      </c>
      <c r="F11" s="2">
        <v>2.7</v>
      </c>
      <c r="G11" s="2">
        <v>0.5</v>
      </c>
      <c r="H11" s="2">
        <v>10.3</v>
      </c>
      <c r="I11" s="2">
        <v>0.5</v>
      </c>
      <c r="J11" s="2">
        <v>19.5</v>
      </c>
      <c r="K11" s="2">
        <v>1.1000000000000001</v>
      </c>
      <c r="L11" s="2">
        <v>0.5</v>
      </c>
      <c r="M11" s="2">
        <v>21.1</v>
      </c>
      <c r="N11" s="2">
        <v>11.4</v>
      </c>
      <c r="P11">
        <f>IF((T11)=0,"",1)</f>
        <v>1</v>
      </c>
      <c r="Q11">
        <f>SUM(P$3:P11)</f>
        <v>9</v>
      </c>
      <c r="R11" s="26" t="str">
        <f>T11&amp;"_"&amp;COUNTIF($T$3:T11,T11)</f>
        <v>5,2_1</v>
      </c>
      <c r="S11" t="str">
        <f>K$2</f>
        <v>Screens offs</v>
      </c>
      <c r="T11">
        <f t="shared" si="0"/>
        <v>5.2</v>
      </c>
      <c r="V11" s="10" t="s">
        <v>29</v>
      </c>
      <c r="W11" s="11" t="s">
        <v>30</v>
      </c>
      <c r="AA11" s="12" t="s">
        <v>31</v>
      </c>
      <c r="AB11" s="25" t="s">
        <v>32</v>
      </c>
    </row>
    <row r="12" spans="2:31" x14ac:dyDescent="0.35">
      <c r="B12" s="2" t="s">
        <v>34</v>
      </c>
      <c r="C12" s="2">
        <v>17.600000000000001</v>
      </c>
      <c r="D12" s="2"/>
      <c r="E12" s="2">
        <v>15.7</v>
      </c>
      <c r="F12" s="2"/>
      <c r="G12" s="2"/>
      <c r="H12" s="2"/>
      <c r="I12" s="2">
        <v>11.8</v>
      </c>
      <c r="J12" s="2">
        <v>17.600000000000001</v>
      </c>
      <c r="K12" s="2"/>
      <c r="L12" s="2"/>
      <c r="M12" s="2">
        <v>11.8</v>
      </c>
      <c r="N12" s="2"/>
      <c r="P12">
        <f>IF((T12)=0,"",1)</f>
        <v>1</v>
      </c>
      <c r="Q12">
        <f>SUM(P$3:P12)</f>
        <v>10</v>
      </c>
      <c r="R12" s="26" t="str">
        <f>T12&amp;"_"&amp;COUNTIF($T$3:T12,T12)</f>
        <v>4,3_1</v>
      </c>
      <c r="S12" t="str">
        <f>L$2</f>
        <v>Isolation</v>
      </c>
      <c r="T12">
        <f t="shared" si="0"/>
        <v>4.3</v>
      </c>
    </row>
    <row r="13" spans="2:31" x14ac:dyDescent="0.35">
      <c r="B13" s="2" t="s">
        <v>35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P13" t="str">
        <f>IF((T13)=0,"",1)</f>
        <v/>
      </c>
      <c r="Q13">
        <f>SUM(P$3:P13)</f>
        <v>10</v>
      </c>
      <c r="R13" s="26" t="str">
        <f>T13&amp;"_"&amp;COUNTIF($T$3:T13,T13)</f>
        <v>0_1</v>
      </c>
      <c r="S13" t="str">
        <f>M$2</f>
        <v>Post ups</v>
      </c>
      <c r="T13">
        <f t="shared" si="0"/>
        <v>0</v>
      </c>
    </row>
    <row r="14" spans="2:31" x14ac:dyDescent="0.35">
      <c r="B14" s="2" t="s">
        <v>35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P14" t="str">
        <f>IF((T14)=0,"",1)</f>
        <v/>
      </c>
      <c r="Q14">
        <f>SUM(P$3:P14)</f>
        <v>10</v>
      </c>
      <c r="R14" s="26" t="str">
        <f>T14&amp;"_"&amp;COUNTIF($T$3:T14,T14)</f>
        <v>0_2</v>
      </c>
      <c r="S14" t="str">
        <f>N$2</f>
        <v>Putbacks</v>
      </c>
      <c r="T14">
        <f t="shared" si="0"/>
        <v>0</v>
      </c>
    </row>
    <row r="15" spans="2:31" x14ac:dyDescent="0.35">
      <c r="B15" s="2" t="s">
        <v>35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35" spans="2:19" ht="26" x14ac:dyDescent="0.6">
      <c r="B35" s="1" t="s">
        <v>36</v>
      </c>
      <c r="P35" s="2" t="s">
        <v>1</v>
      </c>
      <c r="Q35" s="2" t="s">
        <v>1</v>
      </c>
      <c r="R35" s="2" t="s">
        <v>37</v>
      </c>
      <c r="S35" s="2" t="s">
        <v>3</v>
      </c>
    </row>
    <row r="36" spans="2:19" x14ac:dyDescent="0.35">
      <c r="B36" s="13" t="s">
        <v>6</v>
      </c>
      <c r="C36" s="13" t="s">
        <v>38</v>
      </c>
      <c r="D36" s="13" t="s">
        <v>39</v>
      </c>
      <c r="E36" s="13" t="s">
        <v>42</v>
      </c>
      <c r="F36" s="13" t="s">
        <v>40</v>
      </c>
      <c r="G36" s="13" t="s">
        <v>43</v>
      </c>
      <c r="H36" s="13" t="s">
        <v>41</v>
      </c>
      <c r="I36" s="13" t="s">
        <v>44</v>
      </c>
    </row>
    <row r="37" spans="2:19" x14ac:dyDescent="0.35">
      <c r="B37" s="14" t="s">
        <v>19</v>
      </c>
      <c r="C37" s="14">
        <f>Tableau312[[#This Row],[FT A]]+Tableau312[[#This Row],[2PTS A]]+Tableau312[[#This Row],[3PTS A]]</f>
        <v>64</v>
      </c>
      <c r="D37" s="14">
        <v>13</v>
      </c>
      <c r="E37" s="15">
        <f>Tableau312[[#This Row],[FT A]]/Tableau312[[#This Row],[Tirs TOT]]</f>
        <v>0.203125</v>
      </c>
      <c r="F37" s="14">
        <v>26</v>
      </c>
      <c r="G37" s="16">
        <f>Tableau312[[#This Row],[2PTS A]]/Tableau312[[#This Row],[Tirs TOT]]</f>
        <v>0.40625</v>
      </c>
      <c r="H37" s="14">
        <v>25</v>
      </c>
      <c r="I37" s="16">
        <f>Tableau312[[#This Row],[3PTS A]]/Tableau312[[#This Row],[Tirs TOT]]</f>
        <v>0.390625</v>
      </c>
      <c r="O37" t="s">
        <v>19</v>
      </c>
      <c r="P37">
        <f>IF((S37)=0,"",1)</f>
        <v>1</v>
      </c>
      <c r="Q37">
        <f>P37</f>
        <v>1</v>
      </c>
      <c r="R37" t="str">
        <f>E$36</f>
        <v>FT</v>
      </c>
      <c r="S37" s="23">
        <f>INDEX($C$37:$I$49,MATCH($O$3,$B$37:$B$49,0),MATCH(R37,$C$36:$I$36,0))</f>
        <v>0.203125</v>
      </c>
    </row>
    <row r="38" spans="2:19" x14ac:dyDescent="0.35">
      <c r="B38" s="17" t="s">
        <v>20</v>
      </c>
      <c r="C38" s="17">
        <f>Tableau312[[#This Row],[FT A]]+Tableau312[[#This Row],[2PTS A]]+Tableau312[[#This Row],[3PTS A]]</f>
        <v>278</v>
      </c>
      <c r="D38" s="17">
        <v>32</v>
      </c>
      <c r="E38" s="18">
        <f>Tableau312[[#This Row],[FT A]]/Tableau312[[#This Row],[Tirs TOT]]</f>
        <v>0.11510791366906475</v>
      </c>
      <c r="F38" s="17">
        <v>73</v>
      </c>
      <c r="G38" s="19">
        <f>Tableau312[[#This Row],[2PTS A]]/Tableau312[[#This Row],[Tirs TOT]]</f>
        <v>0.26258992805755393</v>
      </c>
      <c r="H38" s="17">
        <v>173</v>
      </c>
      <c r="I38" s="19">
        <f>Tableau312[[#This Row],[3PTS A]]/Tableau312[[#This Row],[Tirs TOT]]</f>
        <v>0.62230215827338131</v>
      </c>
      <c r="P38">
        <f t="shared" ref="P37:P48" si="5">IF((S38)=0,"",1)</f>
        <v>1</v>
      </c>
      <c r="Q38">
        <f>SUM(P$37:P38)</f>
        <v>2</v>
      </c>
      <c r="R38" t="str">
        <f>G$36</f>
        <v>2P</v>
      </c>
      <c r="S38" s="23">
        <f t="shared" ref="S38:S39" si="6">INDEX($C$37:$I$49,MATCH($O$3,$B$37:$B$49,0),MATCH(R38,$C$36:$I$36,0))</f>
        <v>0.40625</v>
      </c>
    </row>
    <row r="39" spans="2:19" x14ac:dyDescent="0.35">
      <c r="B39" s="14" t="s">
        <v>21</v>
      </c>
      <c r="C39" s="14">
        <f>Tableau312[[#This Row],[FT A]]+Tableau312[[#This Row],[2PTS A]]+Tableau312[[#This Row],[3PTS A]]</f>
        <v>0</v>
      </c>
      <c r="D39" s="14"/>
      <c r="E39" s="15" t="e">
        <f>Tableau312[[#This Row],[FT A]]/Tableau312[[#This Row],[Tirs TOT]]</f>
        <v>#DIV/0!</v>
      </c>
      <c r="F39" s="14"/>
      <c r="G39" s="16" t="e">
        <f>Tableau312[[#This Row],[2PTS A]]/Tableau312[[#This Row],[Tirs TOT]]</f>
        <v>#DIV/0!</v>
      </c>
      <c r="H39" s="14"/>
      <c r="I39" s="16" t="e">
        <f>Tableau312[[#This Row],[3PTS A]]/Tableau312[[#This Row],[Tirs TOT]]</f>
        <v>#DIV/0!</v>
      </c>
      <c r="P39">
        <f t="shared" si="5"/>
        <v>1</v>
      </c>
      <c r="Q39">
        <f>SUM(P$37:P39)</f>
        <v>3</v>
      </c>
      <c r="R39" t="str">
        <f>I$36</f>
        <v>3P</v>
      </c>
      <c r="S39" s="23">
        <f t="shared" si="6"/>
        <v>0.390625</v>
      </c>
    </row>
    <row r="40" spans="2:19" x14ac:dyDescent="0.35">
      <c r="B40" s="17" t="s">
        <v>22</v>
      </c>
      <c r="C40" s="17">
        <f>Tableau312[[#This Row],[FT A]]+Tableau312[[#This Row],[2PTS A]]+Tableau312[[#This Row],[3PTS A]]</f>
        <v>0</v>
      </c>
      <c r="D40" s="17"/>
      <c r="E40" s="18" t="e">
        <f>Tableau312[[#This Row],[FT A]]/Tableau312[[#This Row],[Tirs TOT]]</f>
        <v>#DIV/0!</v>
      </c>
      <c r="F40" s="17"/>
      <c r="G40" s="19" t="e">
        <f>Tableau312[[#This Row],[2PTS A]]/Tableau312[[#This Row],[Tirs TOT]]</f>
        <v>#DIV/0!</v>
      </c>
      <c r="H40" s="17"/>
      <c r="I40" s="19" t="e">
        <f>Tableau312[[#This Row],[3PTS A]]/Tableau312[[#This Row],[Tirs TOT]]</f>
        <v>#DIV/0!</v>
      </c>
    </row>
    <row r="41" spans="2:19" x14ac:dyDescent="0.35">
      <c r="B41" s="14" t="s">
        <v>24</v>
      </c>
      <c r="C41" s="14">
        <f>Tableau312[[#This Row],[FT A]]+Tableau312[[#This Row],[2PTS A]]+Tableau312[[#This Row],[3PTS A]]</f>
        <v>0</v>
      </c>
      <c r="D41" s="14"/>
      <c r="E41" s="15" t="e">
        <f>Tableau312[[#This Row],[FT A]]/Tableau312[[#This Row],[Tirs TOT]]</f>
        <v>#DIV/0!</v>
      </c>
      <c r="F41" s="14"/>
      <c r="G41" s="16" t="e">
        <f>Tableau312[[#This Row],[2PTS A]]/Tableau312[[#This Row],[Tirs TOT]]</f>
        <v>#DIV/0!</v>
      </c>
      <c r="H41" s="14"/>
      <c r="I41" s="16" t="e">
        <f>Tableau312[[#This Row],[3PTS A]]/Tableau312[[#This Row],[Tirs TOT]]</f>
        <v>#DIV/0!</v>
      </c>
    </row>
    <row r="42" spans="2:19" x14ac:dyDescent="0.35">
      <c r="B42" s="17" t="s">
        <v>26</v>
      </c>
      <c r="C42" s="17">
        <f>Tableau312[[#This Row],[FT A]]+Tableau312[[#This Row],[2PTS A]]+Tableau312[[#This Row],[3PTS A]]</f>
        <v>0</v>
      </c>
      <c r="D42" s="17"/>
      <c r="E42" s="18" t="e">
        <f>Tableau312[[#This Row],[FT A]]/Tableau312[[#This Row],[Tirs TOT]]</f>
        <v>#DIV/0!</v>
      </c>
      <c r="F42" s="17"/>
      <c r="G42" s="19" t="e">
        <f>Tableau312[[#This Row],[2PTS A]]/Tableau312[[#This Row],[Tirs TOT]]</f>
        <v>#DIV/0!</v>
      </c>
      <c r="H42" s="17"/>
      <c r="I42" s="19" t="e">
        <f>Tableau312[[#This Row],[3PTS A]]/Tableau312[[#This Row],[Tirs TOT]]</f>
        <v>#DIV/0!</v>
      </c>
      <c r="P42" s="30" t="s">
        <v>48</v>
      </c>
    </row>
    <row r="43" spans="2:19" x14ac:dyDescent="0.35">
      <c r="B43" s="14" t="s">
        <v>27</v>
      </c>
      <c r="C43" s="14">
        <f>Tableau312[[#This Row],[FT A]]+Tableau312[[#This Row],[2PTS A]]+Tableau312[[#This Row],[3PTS A]]</f>
        <v>0</v>
      </c>
      <c r="D43" s="14"/>
      <c r="E43" s="15" t="e">
        <f>Tableau312[[#This Row],[FT A]]/Tableau312[[#This Row],[Tirs TOT]]</f>
        <v>#DIV/0!</v>
      </c>
      <c r="F43" s="14"/>
      <c r="G43" s="16" t="e">
        <f>Tableau312[[#This Row],[2PTS A]]/Tableau312[[#This Row],[Tirs TOT]]</f>
        <v>#DIV/0!</v>
      </c>
      <c r="H43" s="14"/>
      <c r="I43" s="16" t="e">
        <f>Tableau312[[#This Row],[3PTS A]]/Tableau312[[#This Row],[Tirs TOT]]</f>
        <v>#DIV/0!</v>
      </c>
      <c r="P43" s="29" t="s">
        <v>49</v>
      </c>
    </row>
    <row r="44" spans="2:19" x14ac:dyDescent="0.35">
      <c r="B44" s="17" t="s">
        <v>28</v>
      </c>
      <c r="C44" s="17">
        <f>Tableau312[[#This Row],[FT A]]+Tableau312[[#This Row],[2PTS A]]+Tableau312[[#This Row],[3PTS A]]</f>
        <v>0</v>
      </c>
      <c r="D44" s="17"/>
      <c r="E44" s="18" t="e">
        <f>Tableau312[[#This Row],[FT A]]/Tableau312[[#This Row],[Tirs TOT]]</f>
        <v>#DIV/0!</v>
      </c>
      <c r="F44" s="17"/>
      <c r="G44" s="19" t="e">
        <f>Tableau312[[#This Row],[2PTS A]]/Tableau312[[#This Row],[Tirs TOT]]</f>
        <v>#DIV/0!</v>
      </c>
      <c r="H44" s="17"/>
      <c r="I44" s="19" t="e">
        <f>Tableau312[[#This Row],[3PTS A]]/Tableau312[[#This Row],[Tirs TOT]]</f>
        <v>#DIV/0!</v>
      </c>
      <c r="P44" s="29" t="s">
        <v>50</v>
      </c>
    </row>
    <row r="45" spans="2:19" x14ac:dyDescent="0.35">
      <c r="B45" s="14" t="s">
        <v>33</v>
      </c>
      <c r="C45" s="14">
        <f>Tableau312[[#This Row],[FT A]]+Tableau312[[#This Row],[2PTS A]]+Tableau312[[#This Row],[3PTS A]]</f>
        <v>0</v>
      </c>
      <c r="D45" s="14"/>
      <c r="E45" s="15" t="e">
        <f>Tableau312[[#This Row],[FT A]]/Tableau312[[#This Row],[Tirs TOT]]</f>
        <v>#DIV/0!</v>
      </c>
      <c r="F45" s="14"/>
      <c r="G45" s="16" t="e">
        <f>Tableau312[[#This Row],[2PTS A]]/Tableau312[[#This Row],[Tirs TOT]]</f>
        <v>#DIV/0!</v>
      </c>
      <c r="H45" s="14"/>
      <c r="I45" s="16" t="e">
        <f>Tableau312[[#This Row],[3PTS A]]/Tableau312[[#This Row],[Tirs TOT]]</f>
        <v>#DIV/0!</v>
      </c>
    </row>
    <row r="46" spans="2:19" x14ac:dyDescent="0.35">
      <c r="B46" s="17" t="s">
        <v>34</v>
      </c>
      <c r="C46" s="17">
        <f>Tableau312[[#This Row],[FT A]]+Tableau312[[#This Row],[2PTS A]]+Tableau312[[#This Row],[3PTS A]]</f>
        <v>0</v>
      </c>
      <c r="D46" s="17"/>
      <c r="E46" s="18" t="e">
        <f>Tableau312[[#This Row],[FT A]]/Tableau312[[#This Row],[Tirs TOT]]</f>
        <v>#DIV/0!</v>
      </c>
      <c r="F46" s="17"/>
      <c r="G46" s="19" t="e">
        <f>Tableau312[[#This Row],[2PTS A]]/Tableau312[[#This Row],[Tirs TOT]]</f>
        <v>#DIV/0!</v>
      </c>
      <c r="H46" s="17"/>
      <c r="I46" s="19" t="e">
        <f>Tableau312[[#This Row],[3PTS A]]/Tableau312[[#This Row],[Tirs TOT]]</f>
        <v>#DIV/0!</v>
      </c>
    </row>
    <row r="47" spans="2:19" x14ac:dyDescent="0.35">
      <c r="B47" s="14" t="s">
        <v>35</v>
      </c>
      <c r="C47" s="14">
        <f>Tableau312[[#This Row],[FT A]]+Tableau312[[#This Row],[2PTS A]]+Tableau312[[#This Row],[3PTS A]]</f>
        <v>0</v>
      </c>
      <c r="D47" s="14"/>
      <c r="E47" s="15" t="e">
        <f>Tableau312[[#This Row],[FT A]]/Tableau312[[#This Row],[Tirs TOT]]</f>
        <v>#DIV/0!</v>
      </c>
      <c r="F47" s="14"/>
      <c r="G47" s="16" t="e">
        <f>Tableau312[[#This Row],[2PTS A]]/Tableau312[[#This Row],[Tirs TOT]]</f>
        <v>#DIV/0!</v>
      </c>
      <c r="H47" s="14"/>
      <c r="I47" s="16" t="e">
        <f>Tableau312[[#This Row],[3PTS A]]/Tableau312[[#This Row],[Tirs TOT]]</f>
        <v>#DIV/0!</v>
      </c>
    </row>
    <row r="48" spans="2:19" x14ac:dyDescent="0.35">
      <c r="B48" s="17" t="s">
        <v>35</v>
      </c>
      <c r="C48" s="17">
        <f>Tableau312[[#This Row],[FT A]]+Tableau312[[#This Row],[2PTS A]]+Tableau312[[#This Row],[3PTS A]]</f>
        <v>0</v>
      </c>
      <c r="D48" s="17"/>
      <c r="E48" s="18" t="e">
        <f>Tableau312[[#This Row],[FT A]]/Tableau312[[#This Row],[Tirs TOT]]</f>
        <v>#DIV/0!</v>
      </c>
      <c r="F48" s="17"/>
      <c r="G48" s="19" t="e">
        <f>Tableau312[[#This Row],[2PTS A]]/Tableau312[[#This Row],[Tirs TOT]]</f>
        <v>#DIV/0!</v>
      </c>
      <c r="H48" s="17"/>
      <c r="I48" s="19" t="e">
        <f>Tableau312[[#This Row],[3PTS A]]/Tableau312[[#This Row],[Tirs TOT]]</f>
        <v>#DIV/0!</v>
      </c>
    </row>
    <row r="49" spans="2:9" x14ac:dyDescent="0.35">
      <c r="B49" s="20" t="s">
        <v>35</v>
      </c>
      <c r="C49" s="20">
        <f>Tableau312[[#This Row],[FT A]]+Tableau312[[#This Row],[2PTS A]]+Tableau312[[#This Row],[3PTS A]]</f>
        <v>0</v>
      </c>
      <c r="D49" s="20"/>
      <c r="E49" s="21" t="e">
        <f>Tableau312[[#This Row],[FT A]]/Tableau312[[#This Row],[Tirs TOT]]</f>
        <v>#DIV/0!</v>
      </c>
      <c r="F49" s="20"/>
      <c r="G49" s="22" t="e">
        <f>Tableau312[[#This Row],[2PTS A]]/Tableau312[[#This Row],[Tirs TOT]]</f>
        <v>#DIV/0!</v>
      </c>
      <c r="H49" s="20"/>
      <c r="I49" s="22" t="e">
        <f>Tableau312[[#This Row],[3PTS A]]/Tableau312[[#This Row],[Tirs TOT]]</f>
        <v>#DIV/0!</v>
      </c>
    </row>
  </sheetData>
  <conditionalFormatting sqref="S37:S48">
    <cfRule type="expression" priority="1">
      <formula>IF($S37=0,"")</formula>
    </cfRule>
  </conditionalFormatting>
  <conditionalFormatting sqref="T3:T14">
    <cfRule type="expression" priority="3">
      <formula>IF($T3=0,"")</formula>
    </cfRule>
  </conditionalFormatting>
  <dataValidations count="2">
    <dataValidation type="list" allowBlank="1" showInputMessage="1" showErrorMessage="1" sqref="O37" xr:uid="{8CC857D4-6C11-DD40-AD3C-6EB3F7698412}">
      <formula1>$B$37:$B$49</formula1>
    </dataValidation>
    <dataValidation type="list" allowBlank="1" showInputMessage="1" showErrorMessage="1" sqref="O3" xr:uid="{E779CE08-8DD1-D44E-B08B-28A94511894F}">
      <formula1>$B$3:$B$15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Initiale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AL COURRÈGES </cp:lastModifiedBy>
  <dcterms:created xsi:type="dcterms:W3CDTF">2023-07-03T10:11:08Z</dcterms:created>
  <dcterms:modified xsi:type="dcterms:W3CDTF">2023-07-03T12:35:32Z</dcterms:modified>
</cp:coreProperties>
</file>