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0115" windowHeight="7500"/>
  </bookViews>
  <sheets>
    <sheet name="CA. Fin de Journée" sheetId="1" r:id="rId1"/>
  </sheets>
  <externalReferences>
    <externalReference r:id="rId2"/>
    <externalReference r:id="rId3"/>
    <externalReference r:id="rId4"/>
  </externalReferences>
  <definedNames>
    <definedName name="autre">'[1]Menu Deroulants'!$D$3:$D$29</definedName>
    <definedName name="Deco" localSheetId="0">'[2]Données Listes'!$I$4:$I$99</definedName>
    <definedName name="Deco">'[3]Données Listes'!$I$4:$I$99</definedName>
    <definedName name="Emballage" localSheetId="0">'[2]Données Listes'!$F$4:$F$99</definedName>
    <definedName name="Emballage">'[3]Données Listes'!$F$4:$F$99</definedName>
    <definedName name="F_Boulangerie" localSheetId="0">[2]Sommaire!$F$5:$F$100</definedName>
    <definedName name="F_Choco_Confis" localSheetId="0">[2]Sommaire!$N$5:$N$100</definedName>
    <definedName name="F_Patisserie" localSheetId="0">[2]Sommaire!$J$5:$J$100</definedName>
    <definedName name="F_Sale" localSheetId="0">[2]Sommaire!$L$5:$L$100</definedName>
    <definedName name="F_Viennoiserie" localSheetId="0">[2]Sommaire!$H$5:$H$100</definedName>
    <definedName name="Feuilles" localSheetId="0">[2]Sommaire!#REF!</definedName>
    <definedName name="Feuilles">[3]Sommaire!#REF!</definedName>
    <definedName name="gdhg">[3]Sommaire!#REF!</definedName>
    <definedName name="hd">'[1]Menu Deroulants'!$G$3:$G$6</definedName>
    <definedName name="Marges" localSheetId="0">'[2]Données Listes'!$L$5:$L$20</definedName>
    <definedName name="Marges">'[3]Données Listes'!$L$5:$L$20</definedName>
    <definedName name="Materiel">'[1]Menu Deroulants'!$J$4:$J$10</definedName>
    <definedName name="Matieres" localSheetId="0">'[2]Données Listes'!$C$5:$C$200</definedName>
    <definedName name="Matieres">'[3]Données Listes'!$C$5:$C$1000</definedName>
    <definedName name="memo">'[1]Menu Deroulants'!$B$3:$B$9</definedName>
    <definedName name="nombre">'[1]Menu Deroulants'!$A$3:$A$53</definedName>
    <definedName name="ouinon">'[1]Menu Deroulants'!$C$3:$C$6</definedName>
    <definedName name="pays">'[1]Menu Deroulants'!$F$3:$F$7</definedName>
    <definedName name="t" localSheetId="0">[2]Sommaire!#REF!</definedName>
    <definedName name="t">[3]Sommaire!#REF!</definedName>
    <definedName name="TVA" localSheetId="0">'[2]Données Listes'!$N$5:$N$20</definedName>
    <definedName name="TVA">'[3]Données Listes'!$N$5:$N$20</definedName>
    <definedName name="type">'[1]Menu Deroulants'!$E$3:$E$28</definedName>
    <definedName name="TypeRecette" localSheetId="0">'[2]Données Listes'!$P$5:$P$91</definedName>
    <definedName name="TypeRecette">'[3]Données Listes'!$P$5:$P$91</definedName>
    <definedName name="Web">'[1]Menu Deroulants'!$H$3:$H$63</definedName>
    <definedName name="WII">'[1]Menu Deroulants'!$I$4:$I$16</definedName>
  </definedNames>
  <calcPr calcId="125725" calcMode="autoNoTable" concurrentCalc="0"/>
</workbook>
</file>

<file path=xl/calcChain.xml><?xml version="1.0" encoding="utf-8"?>
<calcChain xmlns="http://schemas.openxmlformats.org/spreadsheetml/2006/main">
  <c r="W134" i="1"/>
  <c r="V134"/>
  <c r="W133"/>
  <c r="V133"/>
  <c r="W132"/>
  <c r="V132"/>
  <c r="W131"/>
  <c r="V131"/>
  <c r="W130"/>
  <c r="V130"/>
  <c r="W129"/>
  <c r="V129"/>
  <c r="W128"/>
  <c r="V128"/>
  <c r="W127"/>
  <c r="V127"/>
  <c r="W126"/>
  <c r="V126"/>
  <c r="W125"/>
  <c r="V125"/>
  <c r="W124"/>
  <c r="V124"/>
  <c r="W123"/>
  <c r="V123"/>
  <c r="W122"/>
  <c r="V122"/>
  <c r="W121"/>
  <c r="V121"/>
  <c r="W120"/>
  <c r="V120"/>
  <c r="W119"/>
  <c r="V119"/>
  <c r="W118"/>
  <c r="V118"/>
  <c r="W117"/>
  <c r="V117"/>
  <c r="W116"/>
  <c r="V116"/>
  <c r="I116"/>
  <c r="H116"/>
  <c r="W115"/>
  <c r="V115"/>
  <c r="J115"/>
  <c r="I115"/>
  <c r="H115"/>
  <c r="W114"/>
  <c r="V114"/>
  <c r="I114"/>
  <c r="H114"/>
  <c r="W113"/>
  <c r="V113"/>
  <c r="I113"/>
  <c r="W112"/>
  <c r="V112"/>
  <c r="I112"/>
  <c r="H112"/>
  <c r="W111"/>
  <c r="V111"/>
  <c r="I111"/>
  <c r="H111"/>
  <c r="W110"/>
  <c r="V110"/>
  <c r="I110"/>
  <c r="W109"/>
  <c r="V109"/>
  <c r="I109"/>
  <c r="H109"/>
  <c r="W108"/>
  <c r="V108"/>
  <c r="I108"/>
  <c r="W107"/>
  <c r="V107"/>
  <c r="I107"/>
  <c r="W106"/>
  <c r="V106"/>
  <c r="I106"/>
  <c r="W105"/>
  <c r="V105"/>
  <c r="I105"/>
  <c r="H105"/>
  <c r="W104"/>
  <c r="V104"/>
  <c r="I104"/>
  <c r="H104"/>
  <c r="W103"/>
  <c r="V103"/>
  <c r="I103"/>
  <c r="W102"/>
  <c r="V102"/>
  <c r="I102"/>
  <c r="W101"/>
  <c r="V101"/>
  <c r="I101"/>
  <c r="X100"/>
  <c r="W100"/>
  <c r="V100"/>
  <c r="J100"/>
  <c r="I100"/>
  <c r="X99"/>
  <c r="W99"/>
  <c r="V99"/>
  <c r="J99"/>
  <c r="I99"/>
  <c r="X98"/>
  <c r="W98"/>
  <c r="V98"/>
  <c r="J98"/>
  <c r="I98"/>
  <c r="X97"/>
  <c r="W97"/>
  <c r="V97"/>
  <c r="J97"/>
  <c r="I97"/>
  <c r="X96"/>
  <c r="W96"/>
  <c r="V96"/>
  <c r="J96"/>
  <c r="I96"/>
  <c r="H96"/>
  <c r="X95"/>
  <c r="W95"/>
  <c r="V95"/>
  <c r="J95"/>
  <c r="I95"/>
  <c r="X94"/>
  <c r="W94"/>
  <c r="V94"/>
  <c r="J94"/>
  <c r="I94"/>
  <c r="X93"/>
  <c r="W93"/>
  <c r="V93"/>
  <c r="J93"/>
  <c r="I93"/>
  <c r="H93"/>
  <c r="X92"/>
  <c r="W92"/>
  <c r="V92"/>
  <c r="J92"/>
  <c r="I92"/>
  <c r="H92"/>
  <c r="X91"/>
  <c r="W91"/>
  <c r="V91"/>
  <c r="J91"/>
  <c r="I91"/>
  <c r="X90"/>
  <c r="W90"/>
  <c r="V90"/>
  <c r="J90"/>
  <c r="I90"/>
  <c r="H90"/>
  <c r="X89"/>
  <c r="W89"/>
  <c r="V89"/>
  <c r="J89"/>
  <c r="I89"/>
  <c r="X88"/>
  <c r="W88"/>
  <c r="V88"/>
  <c r="J88"/>
  <c r="I88"/>
  <c r="X87"/>
  <c r="W87"/>
  <c r="V87"/>
  <c r="J87"/>
  <c r="I87"/>
  <c r="H87"/>
  <c r="X86"/>
  <c r="W86"/>
  <c r="V86"/>
  <c r="J86"/>
  <c r="I86"/>
  <c r="H86"/>
  <c r="X85"/>
  <c r="W85"/>
  <c r="V85"/>
  <c r="J85"/>
  <c r="I85"/>
  <c r="H85"/>
  <c r="X84"/>
  <c r="W84"/>
  <c r="V84"/>
  <c r="J84"/>
  <c r="I84"/>
  <c r="H84"/>
  <c r="X83"/>
  <c r="W83"/>
  <c r="V83"/>
  <c r="J83"/>
  <c r="I83"/>
  <c r="H83"/>
  <c r="X82"/>
  <c r="W82"/>
  <c r="V82"/>
  <c r="J82"/>
  <c r="I82"/>
  <c r="H82"/>
  <c r="X81"/>
  <c r="W81"/>
  <c r="V81"/>
  <c r="J81"/>
  <c r="I81"/>
  <c r="H81"/>
  <c r="X80"/>
  <c r="W80"/>
  <c r="V80"/>
  <c r="J80"/>
  <c r="I80"/>
  <c r="H80"/>
  <c r="X79"/>
  <c r="W79"/>
  <c r="V79"/>
  <c r="J79"/>
  <c r="I79"/>
  <c r="X78"/>
  <c r="W78"/>
  <c r="V78"/>
  <c r="J78"/>
  <c r="I78"/>
  <c r="H78"/>
  <c r="X77"/>
  <c r="W77"/>
  <c r="V77"/>
  <c r="J77"/>
  <c r="I77"/>
  <c r="X76"/>
  <c r="W76"/>
  <c r="V76"/>
  <c r="J76"/>
  <c r="I76"/>
  <c r="H76"/>
  <c r="X75"/>
  <c r="W75"/>
  <c r="V75"/>
  <c r="J75"/>
  <c r="I75"/>
  <c r="H75"/>
  <c r="AL74"/>
  <c r="X74"/>
  <c r="W74"/>
  <c r="V74"/>
  <c r="J74"/>
  <c r="I74"/>
  <c r="AL73"/>
  <c r="X73"/>
  <c r="W73"/>
  <c r="V73"/>
  <c r="J73"/>
  <c r="I73"/>
  <c r="H73"/>
  <c r="AL72"/>
  <c r="X72"/>
  <c r="W72"/>
  <c r="V72"/>
  <c r="J72"/>
  <c r="I72"/>
  <c r="H72"/>
  <c r="AL71"/>
  <c r="X71"/>
  <c r="W71"/>
  <c r="V71"/>
  <c r="J71"/>
  <c r="I71"/>
  <c r="AL70"/>
  <c r="X70"/>
  <c r="W70"/>
  <c r="V70"/>
  <c r="J70"/>
  <c r="I70"/>
  <c r="H70"/>
  <c r="AL69"/>
  <c r="X69"/>
  <c r="W69"/>
  <c r="V69"/>
  <c r="J69"/>
  <c r="I69"/>
  <c r="H69"/>
  <c r="AL68"/>
  <c r="X68"/>
  <c r="W68"/>
  <c r="V68"/>
  <c r="J68"/>
  <c r="I68"/>
  <c r="H68"/>
  <c r="AL67"/>
  <c r="X67"/>
  <c r="W67"/>
  <c r="V67"/>
  <c r="J67"/>
  <c r="I67"/>
  <c r="H67"/>
  <c r="AL66"/>
  <c r="X66"/>
  <c r="W66"/>
  <c r="V66"/>
  <c r="J66"/>
  <c r="I66"/>
  <c r="AL65"/>
  <c r="X65"/>
  <c r="W65"/>
  <c r="V65"/>
  <c r="J65"/>
  <c r="I65"/>
  <c r="H65"/>
  <c r="AL64"/>
  <c r="X64"/>
  <c r="W64"/>
  <c r="V64"/>
  <c r="J64"/>
  <c r="I64"/>
  <c r="H64"/>
  <c r="AL63"/>
  <c r="X63"/>
  <c r="W63"/>
  <c r="V63"/>
  <c r="J63"/>
  <c r="I63"/>
  <c r="H63"/>
  <c r="AL62"/>
  <c r="X62"/>
  <c r="W62"/>
  <c r="V62"/>
  <c r="J62"/>
  <c r="I62"/>
  <c r="H62"/>
  <c r="AL61"/>
  <c r="X61"/>
  <c r="W61"/>
  <c r="V61"/>
  <c r="J61"/>
  <c r="I61"/>
  <c r="H61"/>
  <c r="AL60"/>
  <c r="X60"/>
  <c r="W60"/>
  <c r="V60"/>
  <c r="J60"/>
  <c r="I60"/>
  <c r="H60"/>
  <c r="AL59"/>
  <c r="X59"/>
  <c r="W59"/>
  <c r="V59"/>
  <c r="J59"/>
  <c r="I59"/>
  <c r="H59"/>
  <c r="AL58"/>
  <c r="X58"/>
  <c r="W58"/>
  <c r="V58"/>
  <c r="J58"/>
  <c r="I58"/>
  <c r="H58"/>
  <c r="AL57"/>
  <c r="X57"/>
  <c r="W57"/>
  <c r="V57"/>
  <c r="J57"/>
  <c r="I57"/>
  <c r="H57"/>
  <c r="AL56"/>
  <c r="AK56"/>
  <c r="AJ56"/>
  <c r="AD56"/>
  <c r="AC56"/>
  <c r="X56"/>
  <c r="W56"/>
  <c r="V56"/>
  <c r="J56"/>
  <c r="I56"/>
  <c r="H56"/>
  <c r="AL55"/>
  <c r="AK55"/>
  <c r="AJ55"/>
  <c r="AD55"/>
  <c r="AC55"/>
  <c r="X55"/>
  <c r="W55"/>
  <c r="V55"/>
  <c r="J55"/>
  <c r="I55"/>
  <c r="H55"/>
  <c r="AL54"/>
  <c r="AK54"/>
  <c r="AJ54"/>
  <c r="AD54"/>
  <c r="AC54"/>
  <c r="X54"/>
  <c r="W54"/>
  <c r="V54"/>
  <c r="J54"/>
  <c r="I54"/>
  <c r="H54"/>
  <c r="AL53"/>
  <c r="AK53"/>
  <c r="AJ53"/>
  <c r="AD53"/>
  <c r="AC53"/>
  <c r="X53"/>
  <c r="W53"/>
  <c r="V53"/>
  <c r="J53"/>
  <c r="I53"/>
  <c r="H53"/>
  <c r="AL52"/>
  <c r="AK52"/>
  <c r="AJ52"/>
  <c r="AD52"/>
  <c r="AC52"/>
  <c r="X52"/>
  <c r="W52"/>
  <c r="V52"/>
  <c r="J52"/>
  <c r="I52"/>
  <c r="H52"/>
  <c r="AL51"/>
  <c r="AK51"/>
  <c r="AD51"/>
  <c r="AC51"/>
  <c r="X51"/>
  <c r="W51"/>
  <c r="V51"/>
  <c r="J51"/>
  <c r="I51"/>
  <c r="H51"/>
  <c r="AL50"/>
  <c r="AK50"/>
  <c r="AD50"/>
  <c r="AC50"/>
  <c r="X50"/>
  <c r="W50"/>
  <c r="V50"/>
  <c r="J50"/>
  <c r="I50"/>
  <c r="H50"/>
  <c r="AL49"/>
  <c r="AK49"/>
  <c r="AD49"/>
  <c r="AC49"/>
  <c r="X49"/>
  <c r="W49"/>
  <c r="V49"/>
  <c r="J49"/>
  <c r="I49"/>
  <c r="H49"/>
  <c r="AL48"/>
  <c r="AK48"/>
  <c r="AD48"/>
  <c r="AC48"/>
  <c r="X48"/>
  <c r="W48"/>
  <c r="V48"/>
  <c r="J48"/>
  <c r="I48"/>
  <c r="H48"/>
  <c r="AL47"/>
  <c r="AK47"/>
  <c r="AD47"/>
  <c r="AC47"/>
  <c r="X47"/>
  <c r="W47"/>
  <c r="V47"/>
  <c r="J47"/>
  <c r="I47"/>
  <c r="H47"/>
  <c r="AL46"/>
  <c r="AK46"/>
  <c r="AJ46"/>
  <c r="AD46"/>
  <c r="AC46"/>
  <c r="X46"/>
  <c r="W46"/>
  <c r="V46"/>
  <c r="J46"/>
  <c r="I46"/>
  <c r="H46"/>
  <c r="AL45"/>
  <c r="AK45"/>
  <c r="AJ45"/>
  <c r="AD45"/>
  <c r="AC45"/>
  <c r="X45"/>
  <c r="W45"/>
  <c r="V45"/>
  <c r="P45"/>
  <c r="O45"/>
  <c r="J45"/>
  <c r="I45"/>
  <c r="H45"/>
  <c r="AL44"/>
  <c r="AK44"/>
  <c r="AJ44"/>
  <c r="AD44"/>
  <c r="AC44"/>
  <c r="X44"/>
  <c r="W44"/>
  <c r="V44"/>
  <c r="P44"/>
  <c r="O44"/>
  <c r="J44"/>
  <c r="I44"/>
  <c r="H44"/>
  <c r="AL43"/>
  <c r="AK43"/>
  <c r="AJ43"/>
  <c r="AD43"/>
  <c r="AC43"/>
  <c r="X43"/>
  <c r="W43"/>
  <c r="V43"/>
  <c r="P43"/>
  <c r="O43"/>
  <c r="J43"/>
  <c r="I43"/>
  <c r="H43"/>
  <c r="AL42"/>
  <c r="AK42"/>
  <c r="AJ42"/>
  <c r="AD42"/>
  <c r="AC42"/>
  <c r="X42"/>
  <c r="W42"/>
  <c r="V42"/>
  <c r="P42"/>
  <c r="O42"/>
  <c r="J42"/>
  <c r="I42"/>
  <c r="H42"/>
  <c r="AL41"/>
  <c r="AK41"/>
  <c r="AJ41"/>
  <c r="AD41"/>
  <c r="AC41"/>
  <c r="X41"/>
  <c r="W41"/>
  <c r="V41"/>
  <c r="P41"/>
  <c r="O41"/>
  <c r="J41"/>
  <c r="I41"/>
  <c r="AL40"/>
  <c r="AK40"/>
  <c r="AJ40"/>
  <c r="AD40"/>
  <c r="AC40"/>
  <c r="X40"/>
  <c r="W40"/>
  <c r="V40"/>
  <c r="P40"/>
  <c r="O40"/>
  <c r="J40"/>
  <c r="I40"/>
  <c r="AL39"/>
  <c r="AK39"/>
  <c r="AJ39"/>
  <c r="AD39"/>
  <c r="AC39"/>
  <c r="X39"/>
  <c r="W39"/>
  <c r="V39"/>
  <c r="P39"/>
  <c r="O39"/>
  <c r="J39"/>
  <c r="I39"/>
  <c r="H39"/>
  <c r="AL38"/>
  <c r="AK38"/>
  <c r="AJ38"/>
  <c r="AD38"/>
  <c r="AC38"/>
  <c r="X38"/>
  <c r="W38"/>
  <c r="V38"/>
  <c r="P38"/>
  <c r="O38"/>
  <c r="J38"/>
  <c r="I38"/>
  <c r="H38"/>
  <c r="AL37"/>
  <c r="AK37"/>
  <c r="AJ37"/>
  <c r="AE37"/>
  <c r="AD37"/>
  <c r="AC37"/>
  <c r="X37"/>
  <c r="W37"/>
  <c r="V37"/>
  <c r="Q37"/>
  <c r="P37"/>
  <c r="O37"/>
  <c r="J37"/>
  <c r="I37"/>
  <c r="H37"/>
  <c r="AL36"/>
  <c r="AK36"/>
  <c r="AJ36"/>
  <c r="AE36"/>
  <c r="AD36"/>
  <c r="AC36"/>
  <c r="X36"/>
  <c r="W36"/>
  <c r="V36"/>
  <c r="Q36"/>
  <c r="P36"/>
  <c r="O36"/>
  <c r="J36"/>
  <c r="I36"/>
  <c r="H36"/>
  <c r="AL35"/>
  <c r="AK35"/>
  <c r="AJ35"/>
  <c r="AE35"/>
  <c r="AD35"/>
  <c r="AC35"/>
  <c r="X35"/>
  <c r="W35"/>
  <c r="V35"/>
  <c r="Q35"/>
  <c r="P35"/>
  <c r="O35"/>
  <c r="J35"/>
  <c r="I35"/>
  <c r="H35"/>
  <c r="AL34"/>
  <c r="AK34"/>
  <c r="AJ34"/>
  <c r="AE34"/>
  <c r="AD34"/>
  <c r="AC34"/>
  <c r="X34"/>
  <c r="W34"/>
  <c r="V34"/>
  <c r="Q34"/>
  <c r="P34"/>
  <c r="O34"/>
  <c r="J34"/>
  <c r="I34"/>
  <c r="H34"/>
  <c r="AL33"/>
  <c r="AK33"/>
  <c r="AJ33"/>
  <c r="AE33"/>
  <c r="AD33"/>
  <c r="AC33"/>
  <c r="X33"/>
  <c r="W33"/>
  <c r="V33"/>
  <c r="Q33"/>
  <c r="P33"/>
  <c r="O33"/>
  <c r="J33"/>
  <c r="I33"/>
  <c r="H33"/>
  <c r="AL32"/>
  <c r="AK32"/>
  <c r="AJ32"/>
  <c r="AE32"/>
  <c r="AD32"/>
  <c r="AC32"/>
  <c r="X32"/>
  <c r="W32"/>
  <c r="V32"/>
  <c r="Q32"/>
  <c r="P32"/>
  <c r="O32"/>
  <c r="J32"/>
  <c r="I32"/>
  <c r="H32"/>
  <c r="AL31"/>
  <c r="AK31"/>
  <c r="AJ31"/>
  <c r="AE31"/>
  <c r="AD31"/>
  <c r="AC31"/>
  <c r="X31"/>
  <c r="W31"/>
  <c r="V31"/>
  <c r="Q31"/>
  <c r="P31"/>
  <c r="O31"/>
  <c r="J31"/>
  <c r="I31"/>
  <c r="H31"/>
  <c r="AL30"/>
  <c r="AK30"/>
  <c r="AJ30"/>
  <c r="AE30"/>
  <c r="AD30"/>
  <c r="AC30"/>
  <c r="X30"/>
  <c r="W30"/>
  <c r="V30"/>
  <c r="Q30"/>
  <c r="P30"/>
  <c r="O30"/>
  <c r="J30"/>
  <c r="I30"/>
  <c r="H30"/>
  <c r="AL29"/>
  <c r="AK29"/>
  <c r="AJ29"/>
  <c r="AE29"/>
  <c r="AD29"/>
  <c r="AC29"/>
  <c r="X29"/>
  <c r="W29"/>
  <c r="V29"/>
  <c r="Q29"/>
  <c r="P29"/>
  <c r="O29"/>
  <c r="J29"/>
  <c r="I29"/>
  <c r="H29"/>
  <c r="AL28"/>
  <c r="AK28"/>
  <c r="AJ28"/>
  <c r="AE28"/>
  <c r="AD28"/>
  <c r="AC28"/>
  <c r="X28"/>
  <c r="W28"/>
  <c r="V28"/>
  <c r="Q28"/>
  <c r="P28"/>
  <c r="O28"/>
  <c r="J28"/>
  <c r="I28"/>
  <c r="AL27"/>
  <c r="AK27"/>
  <c r="AJ27"/>
  <c r="AE27"/>
  <c r="AD27"/>
  <c r="AC27"/>
  <c r="X27"/>
  <c r="W27"/>
  <c r="V27"/>
  <c r="Q27"/>
  <c r="P27"/>
  <c r="O27"/>
  <c r="J27"/>
  <c r="I27"/>
  <c r="H2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B14"/>
  <c r="O8"/>
  <c r="O9"/>
  <c r="O10"/>
  <c r="O11"/>
  <c r="O12"/>
  <c r="O13"/>
  <c r="O14"/>
  <c r="O15"/>
  <c r="O16"/>
  <c r="O17"/>
  <c r="O18"/>
  <c r="O19"/>
  <c r="O20"/>
  <c r="O21"/>
  <c r="O23"/>
  <c r="O24"/>
  <c r="O25"/>
  <c r="O26"/>
  <c r="B16"/>
  <c r="V8"/>
  <c r="V9"/>
  <c r="V10"/>
  <c r="V11"/>
  <c r="V12"/>
  <c r="V13"/>
  <c r="V14"/>
  <c r="V15"/>
  <c r="V16"/>
  <c r="V19"/>
  <c r="V20"/>
  <c r="V21"/>
  <c r="V22"/>
  <c r="V23"/>
  <c r="V24"/>
  <c r="V25"/>
  <c r="V26"/>
  <c r="B18"/>
  <c r="AC8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B20"/>
  <c r="AJ8"/>
  <c r="AJ9"/>
  <c r="AJ10"/>
  <c r="AJ11"/>
  <c r="AJ12"/>
  <c r="AJ13"/>
  <c r="AJ14"/>
  <c r="AJ15"/>
  <c r="AJ16"/>
  <c r="AJ17"/>
  <c r="AJ18"/>
  <c r="AJ19"/>
  <c r="AJ20"/>
  <c r="AJ21"/>
  <c r="AJ22"/>
  <c r="AJ23"/>
  <c r="AJ24"/>
  <c r="AJ25"/>
  <c r="AJ26"/>
  <c r="B22"/>
  <c r="B24"/>
  <c r="C13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7"/>
  <c r="X8"/>
  <c r="X9"/>
  <c r="X10"/>
  <c r="X11"/>
  <c r="X12"/>
  <c r="X13"/>
  <c r="X14"/>
  <c r="X15"/>
  <c r="X16"/>
  <c r="X17"/>
  <c r="X18"/>
  <c r="X19"/>
  <c r="X20"/>
  <c r="X21"/>
  <c r="X22"/>
  <c r="X23"/>
  <c r="X24"/>
  <c r="X25"/>
  <c r="X26"/>
  <c r="X7"/>
  <c r="AE8"/>
  <c r="AE9"/>
  <c r="AE10"/>
  <c r="AE11"/>
  <c r="AE12"/>
  <c r="AE13"/>
  <c r="AE14"/>
  <c r="AE15"/>
  <c r="AE16"/>
  <c r="AE17"/>
  <c r="AE18"/>
  <c r="AE19"/>
  <c r="AE20"/>
  <c r="AE21"/>
  <c r="AE22"/>
  <c r="AE23"/>
  <c r="AE24"/>
  <c r="AE25"/>
  <c r="AE26"/>
  <c r="AE7"/>
  <c r="AL8"/>
  <c r="AL9"/>
  <c r="AL10"/>
  <c r="AL11"/>
  <c r="AL12"/>
  <c r="AL13"/>
  <c r="AL14"/>
  <c r="AL15"/>
  <c r="AL16"/>
  <c r="AL17"/>
  <c r="AL18"/>
  <c r="AL19"/>
  <c r="AL20"/>
  <c r="AL21"/>
  <c r="AL22"/>
  <c r="AL23"/>
  <c r="AL24"/>
  <c r="AL25"/>
  <c r="AL26"/>
  <c r="AL7"/>
  <c r="AS8"/>
  <c r="AS7"/>
  <c r="B27"/>
  <c r="C27"/>
  <c r="AK26"/>
  <c r="AD26"/>
  <c r="W26"/>
  <c r="P26"/>
  <c r="I26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7"/>
  <c r="W8"/>
  <c r="W9"/>
  <c r="W10"/>
  <c r="W11"/>
  <c r="W12"/>
  <c r="W13"/>
  <c r="W14"/>
  <c r="W15"/>
  <c r="W16"/>
  <c r="W19"/>
  <c r="W20"/>
  <c r="W21"/>
  <c r="W22"/>
  <c r="W23"/>
  <c r="W24"/>
  <c r="W25"/>
  <c r="W7"/>
  <c r="AD8"/>
  <c r="AD9"/>
  <c r="AD10"/>
  <c r="AD11"/>
  <c r="AD12"/>
  <c r="AD13"/>
  <c r="AD14"/>
  <c r="AD15"/>
  <c r="AD16"/>
  <c r="AD17"/>
  <c r="AD18"/>
  <c r="AD19"/>
  <c r="AD20"/>
  <c r="AD21"/>
  <c r="AD22"/>
  <c r="AD23"/>
  <c r="AD24"/>
  <c r="AD25"/>
  <c r="AD7"/>
  <c r="AK8"/>
  <c r="AK9"/>
  <c r="AK10"/>
  <c r="AK11"/>
  <c r="AK12"/>
  <c r="AK13"/>
  <c r="AK14"/>
  <c r="AK15"/>
  <c r="AK16"/>
  <c r="AK17"/>
  <c r="AK18"/>
  <c r="AK19"/>
  <c r="AK20"/>
  <c r="AK21"/>
  <c r="AK22"/>
  <c r="AK23"/>
  <c r="AK24"/>
  <c r="AK25"/>
  <c r="AK7"/>
  <c r="AR8"/>
  <c r="AR7"/>
  <c r="B26"/>
  <c r="C12"/>
  <c r="B12"/>
  <c r="A12"/>
  <c r="AQ7"/>
  <c r="AP7"/>
  <c r="AJ7"/>
  <c r="AI7"/>
  <c r="AC7"/>
  <c r="AB7"/>
  <c r="V7"/>
  <c r="U7"/>
  <c r="O7"/>
  <c r="N7"/>
  <c r="H7"/>
  <c r="G7"/>
  <c r="C4"/>
  <c r="C6"/>
  <c r="AO2"/>
  <c r="AN2"/>
  <c r="AM2"/>
  <c r="AL2"/>
  <c r="AK2"/>
  <c r="AJ2"/>
  <c r="AI2"/>
  <c r="AH2"/>
  <c r="AG2"/>
  <c r="AF2"/>
  <c r="AE2"/>
  <c r="AD2"/>
  <c r="AC2"/>
  <c r="AB2"/>
  <c r="AA2"/>
  <c r="Z2"/>
  <c r="Y2"/>
  <c r="X2"/>
  <c r="W2"/>
  <c r="V2"/>
  <c r="U2"/>
  <c r="T2"/>
  <c r="S2"/>
  <c r="R2"/>
  <c r="Q2"/>
  <c r="P2"/>
  <c r="O2"/>
  <c r="N2"/>
  <c r="M2"/>
  <c r="B1"/>
</calcChain>
</file>

<file path=xl/comments1.xml><?xml version="1.0" encoding="utf-8"?>
<comments xmlns="http://schemas.openxmlformats.org/spreadsheetml/2006/main">
  <authors>
    <author>Cedric Guiot</author>
  </authors>
  <commentList>
    <comment ref="E8" authorId="0">
      <text>
        <r>
          <rPr>
            <b/>
            <sz val="16"/>
            <color indexed="81"/>
            <rFont val="Tahoma"/>
            <family val="2"/>
          </rPr>
          <t>Ces Numéros sont tres importants dans d'autres feuilles, car certaines formules ci referent.
Ils doivent donc rester liés aux cellules d'apres.</t>
        </r>
      </text>
    </comment>
    <comment ref="W9" authorId="0">
      <text>
        <r>
          <rPr>
            <b/>
            <sz val="20"/>
            <color indexed="81"/>
            <rFont val="Tahoma"/>
            <family val="2"/>
          </rPr>
          <t>Peut etre existe-t-il une autre methode pour arriver au meme résultat, soit, n'avoir que certaines cellules d'affichées et pouvoir les faire réafficher si besoin.
Peut etre par un système de case a cocher, ou autre.</t>
        </r>
      </text>
    </comment>
    <comment ref="J10" authorId="0">
      <text>
        <r>
          <rPr>
            <b/>
            <sz val="16"/>
            <color indexed="81"/>
            <rFont val="Tahoma"/>
            <family val="2"/>
          </rPr>
          <t xml:space="preserve">Voici par exemple, des cellules a masquer.
Les autres des colonnes E a J devraient remonter, mais toutes en gardant leurs "adresses" </t>
        </r>
      </text>
    </comment>
    <comment ref="F39" authorId="0">
      <text>
        <r>
          <rPr>
            <b/>
            <sz val="9"/>
            <color indexed="81"/>
            <rFont val="Tahoma"/>
            <family val="2"/>
          </rPr>
          <t>En fin de mois</t>
        </r>
      </text>
    </comment>
    <comment ref="E63" authorId="0">
      <text>
        <r>
          <rPr>
            <b/>
            <sz val="12"/>
            <color indexed="81"/>
            <rFont val="Tahoma"/>
            <family val="2"/>
          </rPr>
          <t>1 pour 1 entier
0,5 pour 1/2
0,25 pour 1/4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<sst xmlns="http://schemas.openxmlformats.org/spreadsheetml/2006/main" count="450" uniqueCount="410">
  <si>
    <t>Aujourd'hui</t>
  </si>
  <si>
    <t>B.=Buche</t>
  </si>
  <si>
    <t>Date</t>
  </si>
  <si>
    <t>Sommaire</t>
  </si>
  <si>
    <t xml:space="preserve"> </t>
  </si>
  <si>
    <t xml:space="preserve">Nb Pdts </t>
  </si>
  <si>
    <t>Boulangerie</t>
  </si>
  <si>
    <t>Viennoiserie</t>
  </si>
  <si>
    <t>Patisserie</t>
  </si>
  <si>
    <t>Salé</t>
  </si>
  <si>
    <t>Epicerie</t>
  </si>
  <si>
    <t>Formule</t>
  </si>
  <si>
    <t>Nb de Ticket</t>
  </si>
  <si>
    <t>Total</t>
  </si>
  <si>
    <t>Nb Pdts/Ticket</t>
  </si>
  <si>
    <t>Pdts</t>
  </si>
  <si>
    <t>Qte</t>
  </si>
  <si>
    <t>Prix</t>
  </si>
  <si>
    <t>Marge</t>
  </si>
  <si>
    <t>Tva</t>
  </si>
  <si>
    <t>Montant CB</t>
  </si>
  <si>
    <t>Nb CB</t>
  </si>
  <si>
    <t>Baguette</t>
  </si>
  <si>
    <t>Croissant</t>
  </si>
  <si>
    <t>Flan</t>
  </si>
  <si>
    <t>Sandwich</t>
  </si>
  <si>
    <t>Eau</t>
  </si>
  <si>
    <t>Formule 1</t>
  </si>
  <si>
    <t>Montant Esp</t>
  </si>
  <si>
    <t>Demi Bag</t>
  </si>
  <si>
    <t>Pain Choc</t>
  </si>
  <si>
    <t>Tarte Choc</t>
  </si>
  <si>
    <t>Q. Lardon</t>
  </si>
  <si>
    <t>Biere 8,6</t>
  </si>
  <si>
    <t>Montant Chq</t>
  </si>
  <si>
    <t>P. Boule</t>
  </si>
  <si>
    <t>Chaus. Po</t>
  </si>
  <si>
    <t>Tarte Citron</t>
  </si>
  <si>
    <t>Q. Chevre</t>
  </si>
  <si>
    <t>Biere 1er Prix 8,5°</t>
  </si>
  <si>
    <t>Nb Chq</t>
  </si>
  <si>
    <t>G. Boule</t>
  </si>
  <si>
    <t>Pain Raisin</t>
  </si>
  <si>
    <t>Tarte Norm</t>
  </si>
  <si>
    <t>Fougasse</t>
  </si>
  <si>
    <t>Coca 33cl</t>
  </si>
  <si>
    <t>Moulée</t>
  </si>
  <si>
    <t>Mini</t>
  </si>
  <si>
    <t>Tarte Abric</t>
  </si>
  <si>
    <t>Pizza Regina</t>
  </si>
  <si>
    <t>Coca Z 33cl</t>
  </si>
  <si>
    <t>CAttc</t>
  </si>
  <si>
    <t>Pain</t>
  </si>
  <si>
    <t>Pain au Lait</t>
  </si>
  <si>
    <t>C. Amande</t>
  </si>
  <si>
    <t>Sand Jambon</t>
  </si>
  <si>
    <t>Fanta 33cl</t>
  </si>
  <si>
    <t>G. Batard</t>
  </si>
  <si>
    <t>Brioche G.</t>
  </si>
  <si>
    <t xml:space="preserve">Baba </t>
  </si>
  <si>
    <t>Tarte Oignon</t>
  </si>
  <si>
    <t>Sprite 33cl</t>
  </si>
  <si>
    <t>Pain Doub</t>
  </si>
  <si>
    <t>Viennoise Maison</t>
  </si>
  <si>
    <t>Cake Citron</t>
  </si>
  <si>
    <t>Bag Chorizo</t>
  </si>
  <si>
    <t>M Maid Orange 33cl</t>
  </si>
  <si>
    <t>Trad</t>
  </si>
  <si>
    <t>Pepito</t>
  </si>
  <si>
    <t>Financier</t>
  </si>
  <si>
    <t>Palette Lardon</t>
  </si>
  <si>
    <t>M Maid Pomme 3cl</t>
  </si>
  <si>
    <t>Trad Grai</t>
  </si>
  <si>
    <t>Palmier</t>
  </si>
  <si>
    <t>Muffin Nat</t>
  </si>
  <si>
    <t>Fringale</t>
  </si>
  <si>
    <t>Ice Tea 33cl</t>
  </si>
  <si>
    <t>P. Boule Tr</t>
  </si>
  <si>
    <t>Chouquettes</t>
  </si>
  <si>
    <t>Muffin Choco</t>
  </si>
  <si>
    <t>Bag Lardon</t>
  </si>
  <si>
    <t>Orangina 33cl</t>
  </si>
  <si>
    <t>G. Boule Tr</t>
  </si>
  <si>
    <t>Gache Brioche</t>
  </si>
  <si>
    <t>Amandine</t>
  </si>
  <si>
    <t>Bag Lar / Olive</t>
  </si>
  <si>
    <t>Le Reveil</t>
  </si>
  <si>
    <t>Caractere</t>
  </si>
  <si>
    <t>Briochette</t>
  </si>
  <si>
    <t>Aman. Poire</t>
  </si>
  <si>
    <t>Q. Jambon</t>
  </si>
  <si>
    <t>Croute</t>
  </si>
  <si>
    <t>Condéen</t>
  </si>
  <si>
    <t>Brioche F Confit</t>
  </si>
  <si>
    <t>Grillé Pomme</t>
  </si>
  <si>
    <t>Bag Fromage</t>
  </si>
  <si>
    <t>Bonbon</t>
  </si>
  <si>
    <t>Complet</t>
  </si>
  <si>
    <t>Brioche F Confit Poid</t>
  </si>
  <si>
    <t>Tarte Fraise</t>
  </si>
  <si>
    <t>Croissant Jambon</t>
  </si>
  <si>
    <t>Cafe</t>
  </si>
  <si>
    <t>Skandina</t>
  </si>
  <si>
    <t>Pain Epices</t>
  </si>
  <si>
    <t>Tarte Fine Pomme</t>
  </si>
  <si>
    <t>Entremet Saumon</t>
  </si>
  <si>
    <t>Oasis</t>
  </si>
  <si>
    <t>Campagne</t>
  </si>
  <si>
    <t>Pompe a Huile</t>
  </si>
  <si>
    <t>Eclair Choco</t>
  </si>
  <si>
    <t>Bouchée a la Reine</t>
  </si>
  <si>
    <t>Schweppes Agrume</t>
  </si>
  <si>
    <t>Maïs</t>
  </si>
  <si>
    <t>Navette Pain Lait</t>
  </si>
  <si>
    <t>3 Chocolats</t>
  </si>
  <si>
    <t>Q. Thon</t>
  </si>
  <si>
    <t>Red Bull</t>
  </si>
  <si>
    <t>Total Marge</t>
  </si>
  <si>
    <t>CAht</t>
  </si>
  <si>
    <t>Marin</t>
  </si>
  <si>
    <t>P. Lait Jap</t>
  </si>
  <si>
    <t>Ba Framb/Choco Blanc</t>
  </si>
  <si>
    <t>Friand Saucisse</t>
  </si>
  <si>
    <t>Sucette</t>
  </si>
  <si>
    <t>Total TVA</t>
  </si>
  <si>
    <t>Gourmand</t>
  </si>
  <si>
    <t>P. Lait Jap Choco</t>
  </si>
  <si>
    <t>Tar Frai 8p</t>
  </si>
  <si>
    <t>Croc Mr</t>
  </si>
  <si>
    <t>Bonbon Sachet</t>
  </si>
  <si>
    <t>Marbré</t>
  </si>
  <si>
    <t>Petit P.L.Jap Choco</t>
  </si>
  <si>
    <t>Tarte Framboise</t>
  </si>
  <si>
    <t>Saucissette</t>
  </si>
  <si>
    <t>Coca 1,25L</t>
  </si>
  <si>
    <t>Temps Matin</t>
  </si>
  <si>
    <t>Abondant</t>
  </si>
  <si>
    <t>Cramique</t>
  </si>
  <si>
    <t>Tropezienne</t>
  </si>
  <si>
    <t>Petit Four x12</t>
  </si>
  <si>
    <t>Beaujolais</t>
  </si>
  <si>
    <t>Temps Ap. Midi</t>
  </si>
  <si>
    <t>Abondant Lardon</t>
  </si>
  <si>
    <t>Cramique Brioche</t>
  </si>
  <si>
    <t>Eclair Cafe</t>
  </si>
  <si>
    <t>Navette Crabe</t>
  </si>
  <si>
    <t>Perier 33cl</t>
  </si>
  <si>
    <t>Abondant Olive</t>
  </si>
  <si>
    <t>Siffleur Abricot</t>
  </si>
  <si>
    <t>Tar Abri 8p</t>
  </si>
  <si>
    <t>Pizza Vulcanello</t>
  </si>
  <si>
    <t>Poule Lait 7cm</t>
  </si>
  <si>
    <t>D. P. Graine</t>
  </si>
  <si>
    <t>Torsade</t>
  </si>
  <si>
    <t>Cookies</t>
  </si>
  <si>
    <t>Pizza Rimini</t>
  </si>
  <si>
    <t>Œuf Lait 7cm</t>
  </si>
  <si>
    <t>Divers 1</t>
  </si>
  <si>
    <t xml:space="preserve">D. B. Trad Graine </t>
  </si>
  <si>
    <t>Brioche Bordelaise</t>
  </si>
  <si>
    <t>Aman. Cerise</t>
  </si>
  <si>
    <t>Pizza Foggia</t>
  </si>
  <si>
    <t>Cloche Noir 12,5cm</t>
  </si>
  <si>
    <t>Divers 2</t>
  </si>
  <si>
    <t>Bag Pavot</t>
  </si>
  <si>
    <t>Brioche Moulee</t>
  </si>
  <si>
    <t>Tar Norm 8p</t>
  </si>
  <si>
    <t>Pizza Vesuve</t>
  </si>
  <si>
    <t>Poule Lait 12cm</t>
  </si>
  <si>
    <t>Divers 3</t>
  </si>
  <si>
    <t>Bag Sesame</t>
  </si>
  <si>
    <t>Brioche Cacao</t>
  </si>
  <si>
    <t>Tar Choco 8p</t>
  </si>
  <si>
    <t>Pizza Temi</t>
  </si>
  <si>
    <t>Poule Lait 17cm</t>
  </si>
  <si>
    <t>Divers 4</t>
  </si>
  <si>
    <t>Abondant Chorizo</t>
  </si>
  <si>
    <t>Brioche Tressée 400g 2 branches</t>
  </si>
  <si>
    <t>Tar Citr/Fram</t>
  </si>
  <si>
    <t>Pizza Bambino</t>
  </si>
  <si>
    <t>Poisson Lait 24cm</t>
  </si>
  <si>
    <t>Divers 5</t>
  </si>
  <si>
    <t>Campagnard</t>
  </si>
  <si>
    <t>Brioche Praline Rose</t>
  </si>
  <si>
    <t>Ba Fraise/Choco Blanc</t>
  </si>
  <si>
    <t>Q. Fromage</t>
  </si>
  <si>
    <t>Poisson Noir 24cm</t>
  </si>
  <si>
    <t>Divers Bis 1</t>
  </si>
  <si>
    <t>Brié</t>
  </si>
  <si>
    <t>Brioche Choco Orange Confite</t>
  </si>
  <si>
    <t>Tar Fine Abricot</t>
  </si>
  <si>
    <t>Ficelle Lardon Comte</t>
  </si>
  <si>
    <t>Charbon</t>
  </si>
  <si>
    <t>Divers Bis 2</t>
  </si>
  <si>
    <t>Pain ecole</t>
  </si>
  <si>
    <t>Stollen</t>
  </si>
  <si>
    <t>Royal</t>
  </si>
  <si>
    <t>Ficelle Chevre Miel</t>
  </si>
  <si>
    <t>Monster</t>
  </si>
  <si>
    <t>Divers Bis 3</t>
  </si>
  <si>
    <t>Meule Amande Raisin / Kg</t>
  </si>
  <si>
    <t>1/2 Viennoise</t>
  </si>
  <si>
    <t>Tarte Fine Peche</t>
  </si>
  <si>
    <t>Fougasse Gache</t>
  </si>
  <si>
    <t>Fanta Agrume</t>
  </si>
  <si>
    <t>Divers Bis 4</t>
  </si>
  <si>
    <t>Meule Kg Noisette Cranberry</t>
  </si>
  <si>
    <t>1/2 Vien Choco</t>
  </si>
  <si>
    <t>3 Choco 8p</t>
  </si>
  <si>
    <t>Boule Lardon</t>
  </si>
  <si>
    <t>Heineken 50cl</t>
  </si>
  <si>
    <t>Divers Bis 5</t>
  </si>
  <si>
    <t>Pain 2m</t>
  </si>
  <si>
    <t>Viennoise</t>
  </si>
  <si>
    <t>Doigt de Sorciere x6</t>
  </si>
  <si>
    <t>Tartiflette</t>
  </si>
  <si>
    <t>1664 50cl</t>
  </si>
  <si>
    <t>Pain 3 Livres</t>
  </si>
  <si>
    <t>Vien Choco</t>
  </si>
  <si>
    <t>Tarte 8p Quetsche</t>
  </si>
  <si>
    <t>Gratin de Pates</t>
  </si>
  <si>
    <t>Maid F. Rouge</t>
  </si>
  <si>
    <t>Biscottes</t>
  </si>
  <si>
    <t>Genereux</t>
  </si>
  <si>
    <t>Amandinr Choco</t>
  </si>
  <si>
    <t>Gougeres Chevre</t>
  </si>
  <si>
    <t>Rose</t>
  </si>
  <si>
    <t>Fleur</t>
  </si>
  <si>
    <t>Pretentieux</t>
  </si>
  <si>
    <t>Tarte Mirabelle</t>
  </si>
  <si>
    <t>Gougeres Lard</t>
  </si>
  <si>
    <t>Cidre Brut</t>
  </si>
  <si>
    <t>P. Mie Nutri</t>
  </si>
  <si>
    <t>Tarte Quetsche</t>
  </si>
  <si>
    <t>Prefou</t>
  </si>
  <si>
    <t>Cidre Doux</t>
  </si>
  <si>
    <t>Pain 4 Livres</t>
  </si>
  <si>
    <t>Tarte 8p Poire</t>
  </si>
  <si>
    <t>Prefou Garnis</t>
  </si>
  <si>
    <t>Mouton Lait 10cm</t>
  </si>
  <si>
    <t>Gache</t>
  </si>
  <si>
    <t>Tarte Caramel Noix</t>
  </si>
  <si>
    <t>Pain Surprise</t>
  </si>
  <si>
    <t>Vache Noir 12cm</t>
  </si>
  <si>
    <t>PI Noix Noisette Raisin</t>
  </si>
  <si>
    <t>Tarte Peche</t>
  </si>
  <si>
    <t>Tarte Maroille</t>
  </si>
  <si>
    <t>Elephant</t>
  </si>
  <si>
    <t>Meteil Noix</t>
  </si>
  <si>
    <t>B. Fram Vani 6p</t>
  </si>
  <si>
    <t>Bag Appero s/Meule</t>
  </si>
  <si>
    <t>Caneton</t>
  </si>
  <si>
    <t>PI Choco noir Orange Confite Noissette</t>
  </si>
  <si>
    <t>B. Beu. 1p</t>
  </si>
  <si>
    <t>Roulé Roquefort Noix</t>
  </si>
  <si>
    <t>Hypo</t>
  </si>
  <si>
    <t>PI Oignon M. Ancienne</t>
  </si>
  <si>
    <t>B. Beu. Prali 6p</t>
  </si>
  <si>
    <t>Roulé Chorizo</t>
  </si>
  <si>
    <t>Desperados 50cl</t>
  </si>
  <si>
    <t>P. Tommate Confites</t>
  </si>
  <si>
    <t>Mini Amande Pistache</t>
  </si>
  <si>
    <t>Ciabatta Olive Tomate</t>
  </si>
  <si>
    <t>Maid Tropical</t>
  </si>
  <si>
    <t>P. Vin Rosette Noix</t>
  </si>
  <si>
    <t>3 Choco 6p</t>
  </si>
  <si>
    <t>Ciabatta Chorizo</t>
  </si>
  <si>
    <t>7Up</t>
  </si>
  <si>
    <t>PI Miel Amande Noisette</t>
  </si>
  <si>
    <t>B. Beu Caramel 4p</t>
  </si>
  <si>
    <t>Ciabatta Fromage</t>
  </si>
  <si>
    <t>Mikado</t>
  </si>
  <si>
    <t>PI Lardon Pruneaux</t>
  </si>
  <si>
    <t>B. Beu Cafe 8p</t>
  </si>
  <si>
    <t>7up Mojito</t>
  </si>
  <si>
    <t>Figue Chataigne</t>
  </si>
  <si>
    <t>B. Beu Choco 6p</t>
  </si>
  <si>
    <t>Petit Pain 60g</t>
  </si>
  <si>
    <t>B.Fram Vani 12p</t>
  </si>
  <si>
    <t>Seigle</t>
  </si>
  <si>
    <t>B. Beu Choco 8p</t>
  </si>
  <si>
    <t>Seigle Citron</t>
  </si>
  <si>
    <t>B. Beu Choco 15p</t>
  </si>
  <si>
    <t>P. Brio Figue</t>
  </si>
  <si>
    <t>B. Choco Poire 1p</t>
  </si>
  <si>
    <t xml:space="preserve">P. Brio  </t>
  </si>
  <si>
    <t>B. Beu G. Marnier 6p</t>
  </si>
  <si>
    <t>Tourte Epice</t>
  </si>
  <si>
    <t>Galette 6p</t>
  </si>
  <si>
    <t>Galette 8p</t>
  </si>
  <si>
    <t>Pain Fromage</t>
  </si>
  <si>
    <t>Galette 1p</t>
  </si>
  <si>
    <t>Rustique</t>
  </si>
  <si>
    <t>Diplomate Choco</t>
  </si>
  <si>
    <t>Pain 1M</t>
  </si>
  <si>
    <t>Galette Poire 6p</t>
  </si>
  <si>
    <t>PI Choco B Cranberry</t>
  </si>
  <si>
    <t>Galette Chocolat 6p</t>
  </si>
  <si>
    <t>Pain Mie</t>
  </si>
  <si>
    <t>Cacke Nature</t>
  </si>
  <si>
    <t>Pointue</t>
  </si>
  <si>
    <t>Cake Chocolat</t>
  </si>
  <si>
    <t>Paysant</t>
  </si>
  <si>
    <t>Cake Fruit Confit</t>
  </si>
  <si>
    <t>Baneton</t>
  </si>
  <si>
    <t>Paris Brest</t>
  </si>
  <si>
    <t>Medieval</t>
  </si>
  <si>
    <t>Petit Cœur St Val Framboise</t>
  </si>
  <si>
    <t>PI Olive</t>
  </si>
  <si>
    <t>Gros Cœur St Val Framboise</t>
  </si>
  <si>
    <t>Bag Collier</t>
  </si>
  <si>
    <t>Clafoutis</t>
  </si>
  <si>
    <t>Baguette Magique</t>
  </si>
  <si>
    <t>4 Quarts</t>
  </si>
  <si>
    <t>Pain Lardon Olive Noir</t>
  </si>
  <si>
    <t>Tarte Poire 6p</t>
  </si>
  <si>
    <t>Pave Chorizo</t>
  </si>
  <si>
    <t>Tarte Abricot 6p</t>
  </si>
  <si>
    <t>Pain Lardon Pruneaux Kg</t>
  </si>
  <si>
    <t>Royal 6p</t>
  </si>
  <si>
    <t>Pave TG</t>
  </si>
  <si>
    <t>Charlotte Framboise</t>
  </si>
  <si>
    <t xml:space="preserve">Tourte </t>
  </si>
  <si>
    <t>Tarte Cara Exotique</t>
  </si>
  <si>
    <t>C. 3 Farines</t>
  </si>
  <si>
    <t>Tarte G Mere</t>
  </si>
  <si>
    <t>Pain Noix</t>
  </si>
  <si>
    <t>Entremet Framboise</t>
  </si>
  <si>
    <t>Pain Cacao</t>
  </si>
  <si>
    <t>Royal 8p</t>
  </si>
  <si>
    <t>Pain Comte</t>
  </si>
  <si>
    <t>Entremet Framboise 8p</t>
  </si>
  <si>
    <t>Abondant Graine</t>
  </si>
  <si>
    <t>Eclair Framboise</t>
  </si>
  <si>
    <t>Noisette Raisin</t>
  </si>
  <si>
    <t>Eclair Vanille</t>
  </si>
  <si>
    <t>Meule Kg</t>
  </si>
  <si>
    <t>Panna Cotta Caramel</t>
  </si>
  <si>
    <t>Punchy /Kg</t>
  </si>
  <si>
    <t>Panna Cotta Fraise</t>
  </si>
  <si>
    <t>Chataigne</t>
  </si>
  <si>
    <t>B. Choco Poire 4p</t>
  </si>
  <si>
    <t>Meule Olive Kg</t>
  </si>
  <si>
    <t>Tarte Caramel Exotique</t>
  </si>
  <si>
    <t>Vertueux</t>
  </si>
  <si>
    <t>Douceur de l'Iton</t>
  </si>
  <si>
    <t>Pave Conde</t>
  </si>
  <si>
    <t>Tarte Prune</t>
  </si>
  <si>
    <t>Confiture Mure Sauvage</t>
  </si>
  <si>
    <t>Chataigne Figue Noisette Ammande</t>
  </si>
  <si>
    <t>Tarte Gianduja</t>
  </si>
  <si>
    <t>Pave Trad</t>
  </si>
  <si>
    <t>Cake Orange</t>
  </si>
  <si>
    <t>Meule Noix Raisin Kg</t>
  </si>
  <si>
    <t>B. Beu Cafe 4p</t>
  </si>
  <si>
    <t>Compagnon G. Courge kg</t>
  </si>
  <si>
    <t>B. Beu Cafe 6p</t>
  </si>
  <si>
    <t>Caractere Abricot kg</t>
  </si>
  <si>
    <t>B. Beu Chocolat 4P</t>
  </si>
  <si>
    <t>Meule Amande Noisette Raisin Kg</t>
  </si>
  <si>
    <t>B. Beu Praliné 4P</t>
  </si>
  <si>
    <t>Meule Amande figue Orange confite Kg</t>
  </si>
  <si>
    <t>B. Beu Praliné 8P</t>
  </si>
  <si>
    <t>Tourte/Kg</t>
  </si>
  <si>
    <t>B. Beu G. Marnier 4P</t>
  </si>
  <si>
    <t>Meule Noisette Figue Kg</t>
  </si>
  <si>
    <t>B. Beu G. Marnier 8P</t>
  </si>
  <si>
    <t>Pave C. Céré</t>
  </si>
  <si>
    <t>Pain Epices Chatagne</t>
  </si>
  <si>
    <t>Condé Céré</t>
  </si>
  <si>
    <t>B. Choco Poire 6P</t>
  </si>
  <si>
    <t>Meule Noisette Figue Noix</t>
  </si>
  <si>
    <t>B. F. Rouge Pana Cotta 8P</t>
  </si>
  <si>
    <t>Meule Noisette Raisin</t>
  </si>
  <si>
    <t>B. Beu Choco 10P</t>
  </si>
  <si>
    <t>Meule Noix Pruneaux</t>
  </si>
  <si>
    <t>B. Framb. Choco Blanc 6P</t>
  </si>
  <si>
    <t>Condé Figue</t>
  </si>
  <si>
    <t>Meule Randoneur Kg</t>
  </si>
  <si>
    <t>B. Framb. Choco Blanc 8P</t>
  </si>
  <si>
    <t>BB Scandinave</t>
  </si>
  <si>
    <t>B. F. Rouge Pana Cotta 4P</t>
  </si>
  <si>
    <t>Pave C. Figue</t>
  </si>
  <si>
    <t>B. Framb. Choco Blanc 4P</t>
  </si>
  <si>
    <t>Meule Amande Noisette Abricot</t>
  </si>
  <si>
    <t>B. Beu Vanille 6p</t>
  </si>
  <si>
    <t>Petit Train</t>
  </si>
  <si>
    <t>B. Beu Vanille 4p</t>
  </si>
  <si>
    <t>Campagnard Raisin</t>
  </si>
  <si>
    <t>Confiture</t>
  </si>
  <si>
    <t>Ptits Ball x12</t>
  </si>
  <si>
    <t>Croissant Creme</t>
  </si>
  <si>
    <t>Moka Van/Pral</t>
  </si>
  <si>
    <t>Moka Cafe/Choco</t>
  </si>
  <si>
    <t>Merveilleux Café</t>
  </si>
  <si>
    <t>Merveilleux Choco</t>
  </si>
  <si>
    <t>Merveilleux Vanille</t>
  </si>
  <si>
    <t>Merveilleux Praliné</t>
  </si>
  <si>
    <t>Moka Cafe</t>
  </si>
  <si>
    <t>Nid Paque</t>
  </si>
  <si>
    <t>Eclair M Choco</t>
  </si>
  <si>
    <t>Tarte Citron/Choco</t>
  </si>
  <si>
    <t>Brownie Choco Blanc</t>
  </si>
  <si>
    <t>Flan 2E</t>
  </si>
  <si>
    <t>Fraisier 10p</t>
  </si>
  <si>
    <t>Ba Framb Choco Blanc</t>
  </si>
  <si>
    <t>Sable Simple 40g</t>
  </si>
  <si>
    <t>Diplomate</t>
  </si>
  <si>
    <t>Mille Feuilles P Mousseline</t>
  </si>
  <si>
    <t>Fraisier P Mousseline</t>
  </si>
</sst>
</file>

<file path=xl/styles.xml><?xml version="1.0" encoding="utf-8"?>
<styleSheet xmlns="http://schemas.openxmlformats.org/spreadsheetml/2006/main">
  <numFmts count="2">
    <numFmt numFmtId="164" formatCode="0.00_ ;[Red]\-0.00\ "/>
    <numFmt numFmtId="165" formatCode="_-* #,##0.00[$€]_-;\-* #,##0.00[$€]_-;_-* &quot;-&quot;??[$€]_-;_-@_-"/>
  </numFmts>
  <fonts count="1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</font>
    <font>
      <b/>
      <u/>
      <sz val="12"/>
      <color theme="10"/>
      <name val="Calibri"/>
      <family val="2"/>
    </font>
    <font>
      <b/>
      <sz val="9"/>
      <color indexed="81"/>
      <name val="Tahoma"/>
      <family val="2"/>
    </font>
    <font>
      <b/>
      <sz val="12"/>
      <color indexed="81"/>
      <name val="Tahoma"/>
      <family val="2"/>
    </font>
    <font>
      <sz val="9"/>
      <color indexed="81"/>
      <name val="Tahoma"/>
      <family val="2"/>
    </font>
    <font>
      <sz val="9"/>
      <name val="Geneva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0"/>
      <color indexed="81"/>
      <name val="Tahoma"/>
      <family val="2"/>
    </font>
    <font>
      <b/>
      <sz val="16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165" fontId="8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/>
  </cellStyleXfs>
  <cellXfs count="60">
    <xf numFmtId="0" fontId="0" fillId="0" borderId="0" xfId="0"/>
    <xf numFmtId="0" fontId="1" fillId="0" borderId="0" xfId="0" applyFont="1"/>
    <xf numFmtId="0" fontId="0" fillId="0" borderId="2" xfId="0" applyBorder="1"/>
    <xf numFmtId="0" fontId="4" fillId="2" borderId="0" xfId="1" applyFont="1" applyFill="1" applyAlignment="1" applyProtection="1">
      <alignment horizontal="center" vertical="center"/>
    </xf>
    <xf numFmtId="0" fontId="0" fillId="0" borderId="0" xfId="0" applyBorder="1"/>
    <xf numFmtId="164" fontId="0" fillId="2" borderId="0" xfId="0" applyNumberFormat="1" applyFill="1" applyBorder="1" applyAlignment="1">
      <alignment shrinkToFit="1"/>
    </xf>
    <xf numFmtId="0" fontId="0" fillId="0" borderId="5" xfId="0" applyBorder="1"/>
    <xf numFmtId="0" fontId="0" fillId="0" borderId="6" xfId="0" applyBorder="1" applyAlignment="1"/>
    <xf numFmtId="0" fontId="0" fillId="0" borderId="6" xfId="0" applyBorder="1"/>
    <xf numFmtId="0" fontId="0" fillId="0" borderId="7" xfId="0" applyBorder="1"/>
    <xf numFmtId="2" fontId="0" fillId="0" borderId="0" xfId="0" applyNumberFormat="1" applyFill="1" applyAlignment="1">
      <alignment horizontal="center" vertical="center" wrapText="1"/>
    </xf>
    <xf numFmtId="0" fontId="0" fillId="2" borderId="0" xfId="0" applyFill="1" applyBorder="1" applyAlignment="1" applyProtection="1">
      <alignment shrinkToFit="1"/>
      <protection locked="0"/>
    </xf>
    <xf numFmtId="0" fontId="0" fillId="0" borderId="8" xfId="0" applyBorder="1"/>
    <xf numFmtId="0" fontId="0" fillId="0" borderId="9" xfId="0" applyBorder="1"/>
    <xf numFmtId="0" fontId="0" fillId="0" borderId="0" xfId="0" applyFill="1" applyBorder="1"/>
    <xf numFmtId="0" fontId="0" fillId="2" borderId="0" xfId="0" applyFill="1" applyAlignment="1" applyProtection="1">
      <alignment shrinkToFit="1"/>
      <protection locked="0"/>
    </xf>
    <xf numFmtId="0" fontId="0" fillId="0" borderId="8" xfId="0" applyBorder="1" applyAlignment="1">
      <alignment shrinkToFit="1"/>
    </xf>
    <xf numFmtId="0" fontId="0" fillId="0" borderId="0" xfId="0" applyBorder="1" applyAlignment="1">
      <alignment shrinkToFit="1"/>
    </xf>
    <xf numFmtId="2" fontId="0" fillId="0" borderId="0" xfId="0" applyNumberFormat="1" applyBorder="1" applyAlignment="1">
      <alignment shrinkToFit="1"/>
    </xf>
    <xf numFmtId="2" fontId="0" fillId="0" borderId="9" xfId="0" applyNumberFormat="1" applyBorder="1" applyAlignment="1">
      <alignment shrinkToFit="1"/>
    </xf>
    <xf numFmtId="0" fontId="0" fillId="0" borderId="0" xfId="0" applyAlignment="1">
      <alignment shrinkToFit="1"/>
    </xf>
    <xf numFmtId="0" fontId="0" fillId="0" borderId="8" xfId="0" applyBorder="1" applyAlignment="1">
      <alignment horizontal="center" vertical="center"/>
    </xf>
    <xf numFmtId="0" fontId="0" fillId="3" borderId="0" xfId="0" applyFill="1" applyBorder="1"/>
    <xf numFmtId="0" fontId="0" fillId="4" borderId="0" xfId="0" applyFill="1" applyBorder="1" applyProtection="1">
      <protection locked="0"/>
    </xf>
    <xf numFmtId="2" fontId="0" fillId="5" borderId="0" xfId="0" applyNumberFormat="1" applyFill="1" applyBorder="1" applyAlignment="1">
      <alignment shrinkToFit="1"/>
    </xf>
    <xf numFmtId="2" fontId="0" fillId="0" borderId="0" xfId="0" applyNumberFormat="1" applyBorder="1"/>
    <xf numFmtId="0" fontId="0" fillId="6" borderId="0" xfId="0" applyFill="1" applyBorder="1"/>
    <xf numFmtId="0" fontId="0" fillId="4" borderId="0" xfId="0" applyFill="1" applyBorder="1"/>
    <xf numFmtId="2" fontId="0" fillId="0" borderId="9" xfId="0" applyNumberFormat="1" applyBorder="1"/>
    <xf numFmtId="164" fontId="0" fillId="0" borderId="0" xfId="0" applyNumberFormat="1" applyFill="1" applyBorder="1"/>
    <xf numFmtId="164" fontId="0" fillId="2" borderId="7" xfId="0" applyNumberFormat="1" applyFill="1" applyBorder="1" applyAlignment="1">
      <alignment shrinkToFit="1"/>
    </xf>
    <xf numFmtId="2" fontId="0" fillId="2" borderId="0" xfId="0" applyNumberFormat="1" applyFill="1" applyBorder="1" applyAlignment="1">
      <alignment shrinkToFit="1"/>
    </xf>
    <xf numFmtId="0" fontId="0" fillId="7" borderId="0" xfId="0" applyFill="1" applyBorder="1"/>
    <xf numFmtId="0" fontId="0" fillId="0" borderId="10" xfId="0" applyBorder="1"/>
    <xf numFmtId="2" fontId="0" fillId="2" borderId="1" xfId="0" applyNumberFormat="1" applyFill="1" applyBorder="1" applyAlignment="1">
      <alignment shrinkToFit="1"/>
    </xf>
    <xf numFmtId="0" fontId="0" fillId="0" borderId="11" xfId="0" applyBorder="1"/>
    <xf numFmtId="2" fontId="0" fillId="8" borderId="0" xfId="0" applyNumberFormat="1" applyFill="1" applyBorder="1" applyAlignment="1">
      <alignment shrinkToFit="1"/>
    </xf>
    <xf numFmtId="0" fontId="0" fillId="9" borderId="0" xfId="0" applyFill="1" applyAlignment="1">
      <alignment horizontal="center"/>
    </xf>
    <xf numFmtId="164" fontId="0" fillId="9" borderId="0" xfId="0" applyNumberFormat="1" applyFill="1" applyAlignment="1">
      <alignment horizontal="center"/>
    </xf>
    <xf numFmtId="0" fontId="0" fillId="2" borderId="0" xfId="0" applyFill="1" applyAlignment="1">
      <alignment shrinkToFit="1"/>
    </xf>
    <xf numFmtId="0" fontId="0" fillId="0" borderId="0" xfId="0" applyFill="1"/>
    <xf numFmtId="0" fontId="0" fillId="0" borderId="0" xfId="0" applyFill="1" applyAlignment="1">
      <alignment horizontal="center" vertical="center" wrapText="1"/>
    </xf>
    <xf numFmtId="0" fontId="0" fillId="4" borderId="0" xfId="0" applyFill="1" applyProtection="1">
      <protection locked="0"/>
    </xf>
    <xf numFmtId="2" fontId="0" fillId="0" borderId="9" xfId="0" applyNumberFormat="1" applyFill="1" applyBorder="1" applyAlignment="1">
      <alignment shrinkToFit="1"/>
    </xf>
    <xf numFmtId="0" fontId="0" fillId="0" borderId="10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4" borderId="0" xfId="0" applyFill="1"/>
    <xf numFmtId="2" fontId="0" fillId="0" borderId="0" xfId="0" applyNumberFormat="1" applyFill="1" applyBorder="1" applyAlignment="1">
      <alignment shrinkToFit="1"/>
    </xf>
    <xf numFmtId="0" fontId="0" fillId="0" borderId="0" xfId="0" applyProtection="1">
      <protection locked="0"/>
    </xf>
    <xf numFmtId="0" fontId="0" fillId="7" borderId="0" xfId="0" applyFill="1"/>
    <xf numFmtId="0" fontId="0" fillId="10" borderId="0" xfId="0" applyFill="1" applyBorder="1"/>
    <xf numFmtId="0" fontId="0" fillId="10" borderId="0" xfId="0" applyFill="1"/>
    <xf numFmtId="2" fontId="0" fillId="5" borderId="0" xfId="0" applyNumberFormat="1" applyFill="1" applyBorder="1" applyAlignment="1" applyProtection="1">
      <alignment shrinkToFit="1"/>
      <protection locked="0"/>
    </xf>
    <xf numFmtId="0" fontId="0" fillId="6" borderId="8" xfId="0" applyFill="1" applyBorder="1" applyAlignment="1">
      <alignment horizontal="center" vertical="center"/>
    </xf>
    <xf numFmtId="0" fontId="0" fillId="6" borderId="0" xfId="0" applyFill="1" applyBorder="1" applyProtection="1">
      <protection locked="0"/>
    </xf>
    <xf numFmtId="2" fontId="0" fillId="6" borderId="0" xfId="0" applyNumberFormat="1" applyFill="1" applyBorder="1" applyAlignment="1">
      <alignment shrinkToFit="1"/>
    </xf>
    <xf numFmtId="2" fontId="0" fillId="6" borderId="9" xfId="0" applyNumberFormat="1" applyFill="1" applyBorder="1" applyAlignment="1">
      <alignment shrinkToFit="1"/>
    </xf>
    <xf numFmtId="14" fontId="0" fillId="0" borderId="1" xfId="0" applyNumberFormat="1" applyBorder="1" applyAlignment="1">
      <alignment horizontal="center" vertical="center"/>
    </xf>
    <xf numFmtId="14" fontId="0" fillId="0" borderId="3" xfId="0" applyNumberFormat="1" applyBorder="1" applyAlignment="1" applyProtection="1">
      <alignment horizontal="center"/>
      <protection locked="0"/>
    </xf>
    <xf numFmtId="0" fontId="0" fillId="0" borderId="4" xfId="0" applyBorder="1" applyAlignment="1" applyProtection="1">
      <protection locked="0"/>
    </xf>
  </cellXfs>
  <cellStyles count="5">
    <cellStyle name="Euro" xfId="2"/>
    <cellStyle name="Lien hypertexte" xfId="1" builtinId="8"/>
    <cellStyle name="Lien hypertexte 2" xfId="3"/>
    <cellStyle name="Normal" xfId="0" builtinId="0"/>
    <cellStyle name="Normal 2" xfId="4"/>
  </cellStyles>
  <dxfs count="2"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58615</xdr:colOff>
      <xdr:row>0</xdr:row>
      <xdr:rowOff>161192</xdr:rowOff>
    </xdr:from>
    <xdr:to>
      <xdr:col>12</xdr:col>
      <xdr:colOff>14654</xdr:colOff>
      <xdr:row>2</xdr:row>
      <xdr:rowOff>0</xdr:rowOff>
    </xdr:to>
    <xdr:sp macro="[0]!Effacer_Cellules_CAFinJournee" textlink="">
      <xdr:nvSpPr>
        <xdr:cNvPr id="2" name="Rectangle 1"/>
        <xdr:cNvSpPr/>
      </xdr:nvSpPr>
      <xdr:spPr>
        <a:xfrm>
          <a:off x="4725865" y="161192"/>
          <a:ext cx="899014" cy="22933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R.A.Z.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petit/Downloads/JV/catalogue%20Principal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edric/AppData/Roaming/Microsoft/Excel/Organigramme%20Produits%202%20avant%20macro%20liste%20Matier%20Premiere%20sa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Nouveau%20dossier\Pro\Boulange\Conde%20sur%20Iton\Organigramme%20Produits%20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ommaire"/>
      <sheetName val="Statistiques"/>
      <sheetName val="3DO JEUX "/>
      <sheetName val="3DO ACC "/>
      <sheetName val="AMIGA CD 32 JEUX"/>
      <sheetName val="AMIGA CD32 ACC "/>
      <sheetName val="AMSTRAD JEUX"/>
      <sheetName val="AMSTRAD ACC"/>
      <sheetName val="DREAMCAST JEUX"/>
      <sheetName val="DREAMCAST ACC"/>
      <sheetName val="DS JEUX"/>
      <sheetName val="DS ACC"/>
      <sheetName val="3DS JEUX"/>
      <sheetName val="3DS ACC"/>
      <sheetName val="FAMICOM JEUX"/>
      <sheetName val="FAMICOM ACC"/>
      <sheetName val="GAME BOY JEUX"/>
      <sheetName val="GAME BOY ACC"/>
      <sheetName val="GAME BOY COLOR JEUX"/>
      <sheetName val="GAME BOY COLOR ACC"/>
      <sheetName val="GAME BOY ADVANCE JEUX"/>
      <sheetName val="GAME BOY ADVANCE ACC"/>
      <sheetName val="GAME CUBE JEUX"/>
      <sheetName val="GAME CUBE ACC"/>
      <sheetName val="GAME GEAR JEUX"/>
      <sheetName val="GAME GEAR ACC"/>
      <sheetName val="INTELLIVISION JEUX"/>
      <sheetName val="INTELLIVISION ACC"/>
      <sheetName val="JAGUAR JEUX"/>
      <sheetName val="JAGUAR CD JEUX"/>
      <sheetName val="JAGUAR ACC"/>
      <sheetName val="LYNX JEUX "/>
      <sheetName val="LYNX ACC "/>
      <sheetName val="MEGADRIVE JEUX"/>
      <sheetName val="MEGADRIVE 32X JEUX"/>
      <sheetName val="MEGA CD JEUX"/>
      <sheetName val="MEGA CD 32X JEUX"/>
      <sheetName val="MEGADRIVE ACC"/>
      <sheetName val="MASTERSYSTEM JEUX"/>
      <sheetName val="MASTERSYSTEM ACC "/>
      <sheetName val="NEOGEO JEUX "/>
      <sheetName val="NEOGEO ACC "/>
      <sheetName val="NEO GEO POCKET COLOR JEUX"/>
      <sheetName val="NEO GEO POCKET COLOR ACC"/>
      <sheetName val="NES JEUX"/>
      <sheetName val="NES ACC"/>
      <sheetName val="NINTENDO 64 JEUX"/>
      <sheetName val="DD64 JEUX"/>
      <sheetName val="NINTENDO 64 ACC"/>
      <sheetName val="PC ENGINE JEUX"/>
      <sheetName val="PC ENGINE CD JEUX"/>
      <sheetName val="PC ENGINE ACC"/>
      <sheetName val="PCFX JEUX "/>
      <sheetName val="PCFX ACC"/>
      <sheetName val="PICO JEUX"/>
      <sheetName val="PICO ACC"/>
      <sheetName val="PLAYDIA JEUX"/>
      <sheetName val="PLAYDIA ACC "/>
      <sheetName val="PLAYSTATION JEUX"/>
      <sheetName val="PLAYSTATION ACC"/>
      <sheetName val="PLAYSTATION 2 JEUX"/>
      <sheetName val="PLAYSTATION 2 ACC"/>
      <sheetName val="PLAYSTATION 3 JEUX"/>
      <sheetName val="PLAYSTATION 3 ACC"/>
      <sheetName val="PLAYSTATION 4 JEUX"/>
      <sheetName val="PLAYSTATION 4 JEUX VR"/>
      <sheetName val="PLAYSTATION 4 ACC"/>
      <sheetName val="PSP JEUX"/>
      <sheetName val="PSP ACC"/>
      <sheetName val="PSP FILMS"/>
      <sheetName val="PORTABLES DIVERS JEUX"/>
      <sheetName val="PORTABLES DIVERS ACC "/>
      <sheetName val="SATURN JEUX"/>
      <sheetName val="SATURN ACC"/>
      <sheetName val="SUPER NINTENDO JEUX"/>
      <sheetName val="SUPER NINTENDO ACC"/>
      <sheetName val="VIRTUAL BOY JEUX"/>
      <sheetName val="VIRTUAL BOY ACC"/>
      <sheetName val="WONDERSWAN ACC"/>
      <sheetName val="WII JEUX"/>
      <sheetName val="WII ACC"/>
      <sheetName val="XBOX JEUX"/>
      <sheetName val="XBOX ACC"/>
      <sheetName val="XBOX 360 JEUX"/>
      <sheetName val="XBOX 360 ACC"/>
      <sheetName val="XBOX ONE JEUX"/>
      <sheetName val="XBOX ONE ACC"/>
      <sheetName val="XESYSTEM JEUX"/>
      <sheetName val="XESYSTEM ACC"/>
      <sheetName val="JEUX"/>
      <sheetName val="ACC"/>
      <sheetName val="PONG"/>
      <sheetName val="GUIDE OFFICIEL"/>
      <sheetName val="JEUX DIVERS"/>
      <sheetName val="ACC DIVERS"/>
      <sheetName val="CHERCHE CONSOLES"/>
      <sheetName val="CHERCHE JEUX"/>
      <sheetName val="Menu Deroulants"/>
      <sheetName val="Ameliorations"/>
      <sheetName val="Trucs"/>
      <sheetName val="Infos Consoles"/>
      <sheetName val="zz Macro Modul 3"/>
      <sheetName val="Feuil1"/>
    </sheetNames>
    <sheetDataSet>
      <sheetData sheetId="0"/>
      <sheetData sheetId="1"/>
      <sheetData sheetId="2">
        <row r="3">
          <cell r="A3" t="str">
            <v>Battlesport</v>
          </cell>
        </row>
      </sheetData>
      <sheetData sheetId="3">
        <row r="4">
          <cell r="I4">
            <v>2</v>
          </cell>
        </row>
      </sheetData>
      <sheetData sheetId="4">
        <row r="3">
          <cell r="A3" t="str">
            <v>Diggers</v>
          </cell>
        </row>
      </sheetData>
      <sheetData sheetId="5">
        <row r="4">
          <cell r="I4">
            <v>1</v>
          </cell>
        </row>
      </sheetData>
      <sheetData sheetId="6">
        <row r="3">
          <cell r="A3" t="str">
            <v xml:space="preserve">Burnin Rubber </v>
          </cell>
        </row>
      </sheetData>
      <sheetData sheetId="7">
        <row r="4">
          <cell r="I4">
            <v>2</v>
          </cell>
        </row>
      </sheetData>
      <sheetData sheetId="8">
        <row r="3">
          <cell r="A3" t="str">
            <v>Blue Stinger</v>
          </cell>
        </row>
      </sheetData>
      <sheetData sheetId="9">
        <row r="4">
          <cell r="I4">
            <v>1</v>
          </cell>
        </row>
      </sheetData>
      <sheetData sheetId="10">
        <row r="3">
          <cell r="A3" t="str">
            <v>Castlevania Dawn Of Sorrow</v>
          </cell>
        </row>
      </sheetData>
      <sheetData sheetId="11">
        <row r="4">
          <cell r="J4">
            <v>2</v>
          </cell>
        </row>
      </sheetData>
      <sheetData sheetId="12">
        <row r="2">
          <cell r="K2">
            <v>1</v>
          </cell>
        </row>
      </sheetData>
      <sheetData sheetId="13"/>
      <sheetData sheetId="14"/>
      <sheetData sheetId="15">
        <row r="4">
          <cell r="J4">
            <v>1</v>
          </cell>
        </row>
      </sheetData>
      <sheetData sheetId="16">
        <row r="3">
          <cell r="A3" t="str">
            <v>Roadster</v>
          </cell>
        </row>
      </sheetData>
      <sheetData sheetId="17">
        <row r="4">
          <cell r="J4">
            <v>3</v>
          </cell>
        </row>
      </sheetData>
      <sheetData sheetId="18">
        <row r="3">
          <cell r="A3" t="str">
            <v>Zelda Oracle Of Seasons</v>
          </cell>
        </row>
      </sheetData>
      <sheetData sheetId="19"/>
      <sheetData sheetId="20">
        <row r="3">
          <cell r="A3" t="str">
            <v>Bomber Man Tournament</v>
          </cell>
        </row>
      </sheetData>
      <sheetData sheetId="21">
        <row r="4">
          <cell r="J4">
            <v>3</v>
          </cell>
        </row>
      </sheetData>
      <sheetData sheetId="22">
        <row r="3">
          <cell r="A3" t="str">
            <v>007 Espion Pour Cible</v>
          </cell>
        </row>
      </sheetData>
      <sheetData sheetId="23">
        <row r="4">
          <cell r="J4">
            <v>2</v>
          </cell>
        </row>
      </sheetData>
      <sheetData sheetId="24">
        <row r="3">
          <cell r="A3" t="str">
            <v>Sega Game Pack 4 in 1</v>
          </cell>
        </row>
      </sheetData>
      <sheetData sheetId="25"/>
      <sheetData sheetId="26">
        <row r="4">
          <cell r="A4" t="str">
            <v>Advanced Dungeons &amp; Dragon</v>
          </cell>
        </row>
      </sheetData>
      <sheetData sheetId="27">
        <row r="4">
          <cell r="I4">
            <v>0</v>
          </cell>
        </row>
      </sheetData>
      <sheetData sheetId="28">
        <row r="3">
          <cell r="A3" t="str">
            <v>Alien VS Predator</v>
          </cell>
        </row>
      </sheetData>
      <sheetData sheetId="29">
        <row r="3">
          <cell r="A3" t="str">
            <v>Blue Lightning</v>
          </cell>
        </row>
      </sheetData>
      <sheetData sheetId="30">
        <row r="5">
          <cell r="I5">
            <v>1</v>
          </cell>
        </row>
      </sheetData>
      <sheetData sheetId="31">
        <row r="3">
          <cell r="A3" t="str">
            <v>Basketbrawl</v>
          </cell>
        </row>
      </sheetData>
      <sheetData sheetId="32">
        <row r="4">
          <cell r="I4">
            <v>0</v>
          </cell>
        </row>
      </sheetData>
      <sheetData sheetId="33">
        <row r="3">
          <cell r="A3" t="str">
            <v>Aladdin</v>
          </cell>
        </row>
      </sheetData>
      <sheetData sheetId="34">
        <row r="3">
          <cell r="A3" t="str">
            <v>Moto Cross Champion</v>
          </cell>
        </row>
      </sheetData>
      <sheetData sheetId="35">
        <row r="3">
          <cell r="A3" t="str">
            <v>Beast 2</v>
          </cell>
        </row>
      </sheetData>
      <sheetData sheetId="36">
        <row r="3">
          <cell r="A3" t="str">
            <v>Night Trap</v>
          </cell>
        </row>
      </sheetData>
      <sheetData sheetId="37">
        <row r="4">
          <cell r="I4">
            <v>10</v>
          </cell>
        </row>
      </sheetData>
      <sheetData sheetId="38">
        <row r="3">
          <cell r="A3" t="str">
            <v>Ace Of Aces</v>
          </cell>
        </row>
      </sheetData>
      <sheetData sheetId="39">
        <row r="4">
          <cell r="I4">
            <v>2</v>
          </cell>
        </row>
      </sheetData>
      <sheetData sheetId="40">
        <row r="3">
          <cell r="A3" t="str">
            <v>Robo Army</v>
          </cell>
        </row>
      </sheetData>
      <sheetData sheetId="41">
        <row r="4">
          <cell r="I4">
            <v>2</v>
          </cell>
        </row>
      </sheetData>
      <sheetData sheetId="42">
        <row r="3">
          <cell r="A3" t="str">
            <v>Pac Man</v>
          </cell>
        </row>
      </sheetData>
      <sheetData sheetId="43"/>
      <sheetData sheetId="44">
        <row r="3">
          <cell r="A3" t="str">
            <v>Gradius</v>
          </cell>
        </row>
      </sheetData>
      <sheetData sheetId="45">
        <row r="4">
          <cell r="J4">
            <v>1</v>
          </cell>
        </row>
      </sheetData>
      <sheetData sheetId="46">
        <row r="3">
          <cell r="A3" t="str">
            <v>1080°</v>
          </cell>
        </row>
      </sheetData>
      <sheetData sheetId="47">
        <row r="3">
          <cell r="A3" t="str">
            <v>Mario</v>
          </cell>
        </row>
      </sheetData>
      <sheetData sheetId="48">
        <row r="4">
          <cell r="J4">
            <v>2</v>
          </cell>
        </row>
      </sheetData>
      <sheetData sheetId="49">
        <row r="3">
          <cell r="A3" t="str">
            <v>Street Fighter 2'</v>
          </cell>
        </row>
      </sheetData>
      <sheetData sheetId="50">
        <row r="3">
          <cell r="A3" t="str">
            <v>Monster Macker</v>
          </cell>
        </row>
      </sheetData>
      <sheetData sheetId="51">
        <row r="4">
          <cell r="I4">
            <v>5</v>
          </cell>
        </row>
      </sheetData>
      <sheetData sheetId="52">
        <row r="3">
          <cell r="A3" t="str">
            <v>Voice Paradise</v>
          </cell>
        </row>
      </sheetData>
      <sheetData sheetId="53">
        <row r="4">
          <cell r="I4">
            <v>1</v>
          </cell>
        </row>
      </sheetData>
      <sheetData sheetId="54">
        <row r="3">
          <cell r="A3" t="str">
            <v>Winni L Ourson</v>
          </cell>
        </row>
      </sheetData>
      <sheetData sheetId="55">
        <row r="4">
          <cell r="I4">
            <v>1</v>
          </cell>
        </row>
      </sheetData>
      <sheetData sheetId="56"/>
      <sheetData sheetId="57">
        <row r="3">
          <cell r="I3">
            <v>1</v>
          </cell>
        </row>
      </sheetData>
      <sheetData sheetId="58">
        <row r="3">
          <cell r="A3" t="str">
            <v>007 Le Monde Ne Suffi</v>
          </cell>
        </row>
      </sheetData>
      <sheetData sheetId="59">
        <row r="4">
          <cell r="I4">
            <v>2</v>
          </cell>
        </row>
      </sheetData>
      <sheetData sheetId="60">
        <row r="3">
          <cell r="A3" t="str">
            <v>Ace Combat 4 Distant</v>
          </cell>
        </row>
      </sheetData>
      <sheetData sheetId="61">
        <row r="5">
          <cell r="I5">
            <v>3</v>
          </cell>
        </row>
      </sheetData>
      <sheetData sheetId="62">
        <row r="3">
          <cell r="A3" t="str">
            <v>007 Legends</v>
          </cell>
        </row>
      </sheetData>
      <sheetData sheetId="63">
        <row r="4">
          <cell r="I4">
            <v>2</v>
          </cell>
        </row>
      </sheetData>
      <sheetData sheetId="64">
        <row r="3">
          <cell r="A3" t="str">
            <v>7 Days To Die</v>
          </cell>
        </row>
      </sheetData>
      <sheetData sheetId="65">
        <row r="2">
          <cell r="K2">
            <v>9</v>
          </cell>
        </row>
      </sheetData>
      <sheetData sheetId="66">
        <row r="4">
          <cell r="J4">
            <v>1</v>
          </cell>
        </row>
      </sheetData>
      <sheetData sheetId="67">
        <row r="3">
          <cell r="A3" t="str">
            <v>Final Fantasy 7 Crisis Core</v>
          </cell>
        </row>
      </sheetData>
      <sheetData sheetId="68">
        <row r="4">
          <cell r="I4">
            <v>3</v>
          </cell>
        </row>
      </sheetData>
      <sheetData sheetId="69"/>
      <sheetData sheetId="70">
        <row r="3">
          <cell r="A3" t="str">
            <v>Power Force</v>
          </cell>
        </row>
      </sheetData>
      <sheetData sheetId="71">
        <row r="4">
          <cell r="I4">
            <v>1</v>
          </cell>
        </row>
      </sheetData>
      <sheetData sheetId="72">
        <row r="3">
          <cell r="A3" t="str">
            <v>Chaos Control</v>
          </cell>
        </row>
      </sheetData>
      <sheetData sheetId="73">
        <row r="4">
          <cell r="I4">
            <v>1</v>
          </cell>
        </row>
      </sheetData>
      <sheetData sheetId="74">
        <row r="3">
          <cell r="A3" t="str">
            <v>Mortal Kombat 3</v>
          </cell>
        </row>
      </sheetData>
      <sheetData sheetId="75">
        <row r="4">
          <cell r="J4">
            <v>1</v>
          </cell>
        </row>
      </sheetData>
      <sheetData sheetId="76">
        <row r="3">
          <cell r="A3" t="str">
            <v>Mario Tenis</v>
          </cell>
        </row>
      </sheetData>
      <sheetData sheetId="77">
        <row r="4">
          <cell r="J4">
            <v>1</v>
          </cell>
        </row>
      </sheetData>
      <sheetData sheetId="78">
        <row r="4">
          <cell r="I4">
            <v>1</v>
          </cell>
        </row>
      </sheetData>
      <sheetData sheetId="79">
        <row r="3">
          <cell r="A3" t="str">
            <v xml:space="preserve">007 Goldeneye </v>
          </cell>
        </row>
      </sheetData>
      <sheetData sheetId="80">
        <row r="4">
          <cell r="J4">
            <v>1</v>
          </cell>
        </row>
      </sheetData>
      <sheetData sheetId="81">
        <row r="3">
          <cell r="A3" t="str">
            <v>007 Nightfire</v>
          </cell>
        </row>
      </sheetData>
      <sheetData sheetId="82">
        <row r="3">
          <cell r="I3">
            <v>2</v>
          </cell>
        </row>
      </sheetData>
      <sheetData sheetId="83">
        <row r="2">
          <cell r="A2" t="str">
            <v>Retour au Sommaire</v>
          </cell>
        </row>
      </sheetData>
      <sheetData sheetId="84">
        <row r="4">
          <cell r="I4">
            <v>1</v>
          </cell>
        </row>
      </sheetData>
      <sheetData sheetId="85">
        <row r="4">
          <cell r="A4" t="str">
            <v>Metal Gear 5</v>
          </cell>
        </row>
      </sheetData>
      <sheetData sheetId="86"/>
      <sheetData sheetId="87">
        <row r="3">
          <cell r="A3" t="str">
            <v>Food Fight</v>
          </cell>
        </row>
      </sheetData>
      <sheetData sheetId="88"/>
      <sheetData sheetId="89"/>
      <sheetData sheetId="90"/>
      <sheetData sheetId="91"/>
      <sheetData sheetId="92">
        <row r="2">
          <cell r="C2">
            <v>23</v>
          </cell>
        </row>
      </sheetData>
      <sheetData sheetId="93">
        <row r="3">
          <cell r="A3" t="str">
            <v>Sonic &amp; Knuckles Collection</v>
          </cell>
        </row>
      </sheetData>
      <sheetData sheetId="94"/>
      <sheetData sheetId="95"/>
      <sheetData sheetId="96"/>
      <sheetData sheetId="97">
        <row r="3">
          <cell r="D3" t="str">
            <v xml:space="preserve"> </v>
          </cell>
        </row>
        <row r="4">
          <cell r="A4">
            <v>1</v>
          </cell>
          <cell r="B4" t="str">
            <v>Unité</v>
          </cell>
          <cell r="C4" t="str">
            <v>Oui</v>
          </cell>
          <cell r="D4" t="str">
            <v>Sans Doc</v>
          </cell>
          <cell r="E4" t="str">
            <v>Auto</v>
          </cell>
          <cell r="F4" t="str">
            <v>Fr</v>
          </cell>
          <cell r="G4" t="str">
            <v>720p</v>
          </cell>
          <cell r="H4" t="str">
            <v>Sans</v>
          </cell>
          <cell r="I4" t="str">
            <v>Wii Mote</v>
          </cell>
          <cell r="J4" t="str">
            <v>Console</v>
          </cell>
        </row>
        <row r="5">
          <cell r="A5">
            <v>2</v>
          </cell>
          <cell r="B5" t="str">
            <v>Ko</v>
          </cell>
          <cell r="C5" t="str">
            <v>Non</v>
          </cell>
          <cell r="D5" t="str">
            <v>Sans Cover</v>
          </cell>
          <cell r="E5" t="str">
            <v>Aventure</v>
          </cell>
          <cell r="F5" t="str">
            <v>Jp</v>
          </cell>
          <cell r="G5" t="str">
            <v>1080i</v>
          </cell>
          <cell r="H5" t="str">
            <v>2-2</v>
          </cell>
          <cell r="I5" t="str">
            <v>Nunchuk</v>
          </cell>
          <cell r="J5" t="str">
            <v>Pad</v>
          </cell>
        </row>
        <row r="6">
          <cell r="A6">
            <v>3</v>
          </cell>
          <cell r="B6" t="str">
            <v>Mo</v>
          </cell>
          <cell r="C6" t="str">
            <v>NC</v>
          </cell>
          <cell r="D6" t="str">
            <v>Sans Boite</v>
          </cell>
          <cell r="E6" t="str">
            <v>Avion</v>
          </cell>
          <cell r="F6" t="str">
            <v>Us</v>
          </cell>
          <cell r="G6" t="str">
            <v>1080p</v>
          </cell>
          <cell r="H6" t="str">
            <v>2-3</v>
          </cell>
          <cell r="I6" t="str">
            <v>Classic</v>
          </cell>
          <cell r="J6" t="str">
            <v>Pieces deta.</v>
          </cell>
        </row>
        <row r="7">
          <cell r="A7">
            <v>4</v>
          </cell>
          <cell r="B7" t="str">
            <v>Go</v>
          </cell>
          <cell r="D7" t="str">
            <v>Ni Doc Ni Boite</v>
          </cell>
          <cell r="E7" t="str">
            <v>Baston</v>
          </cell>
          <cell r="F7" t="str">
            <v>En</v>
          </cell>
          <cell r="H7" t="str">
            <v>2-4</v>
          </cell>
          <cell r="I7" t="str">
            <v>Game Cube</v>
          </cell>
          <cell r="J7" t="str">
            <v>HS Pour pce</v>
          </cell>
        </row>
        <row r="8">
          <cell r="A8">
            <v>5</v>
          </cell>
          <cell r="B8" t="str">
            <v>NC</v>
          </cell>
          <cell r="D8" t="str">
            <v>Clavier</v>
          </cell>
          <cell r="E8" t="str">
            <v>Beatem All</v>
          </cell>
          <cell r="H8" t="str">
            <v>2-5</v>
          </cell>
          <cell r="I8" t="str">
            <v>WM NC</v>
          </cell>
          <cell r="J8" t="str">
            <v>Extention</v>
          </cell>
        </row>
        <row r="9">
          <cell r="A9">
            <v>6</v>
          </cell>
          <cell r="B9" t="str">
            <v>Interne</v>
          </cell>
          <cell r="D9" t="str">
            <v>Sourie</v>
          </cell>
          <cell r="E9" t="str">
            <v>Cerebrale</v>
          </cell>
          <cell r="H9" t="str">
            <v>2-6</v>
          </cell>
          <cell r="I9" t="str">
            <v>WM NC C</v>
          </cell>
          <cell r="J9" t="str">
            <v>Divers</v>
          </cell>
        </row>
        <row r="10">
          <cell r="A10">
            <v>7</v>
          </cell>
          <cell r="D10" t="str">
            <v>Sourie &amp; Clavier</v>
          </cell>
          <cell r="E10" t="str">
            <v>Compilation</v>
          </cell>
          <cell r="H10" t="str">
            <v>2-7</v>
          </cell>
          <cell r="I10" t="str">
            <v>WM NC GC</v>
          </cell>
          <cell r="J10" t="str">
            <v>C. Memoire</v>
          </cell>
        </row>
        <row r="11">
          <cell r="A11">
            <v>8</v>
          </cell>
          <cell r="D11" t="str">
            <v>Caméra</v>
          </cell>
          <cell r="E11" t="str">
            <v>Divers</v>
          </cell>
          <cell r="H11" t="str">
            <v>2-8</v>
          </cell>
          <cell r="I11" t="str">
            <v>WM NC GC C</v>
          </cell>
        </row>
        <row r="12">
          <cell r="A12">
            <v>9</v>
          </cell>
          <cell r="D12" t="str">
            <v>Micro</v>
          </cell>
          <cell r="E12" t="str">
            <v>FPS</v>
          </cell>
          <cell r="H12" t="str">
            <v>2-9</v>
          </cell>
          <cell r="I12" t="str">
            <v>Wii Speak</v>
          </cell>
        </row>
        <row r="13">
          <cell r="A13">
            <v>10</v>
          </cell>
          <cell r="D13" t="str">
            <v>Classement</v>
          </cell>
          <cell r="E13" t="str">
            <v>Gestion</v>
          </cell>
          <cell r="H13" t="str">
            <v>2-10</v>
          </cell>
          <cell r="I13" t="str">
            <v>WM NC WS</v>
          </cell>
        </row>
        <row r="14">
          <cell r="A14">
            <v>11</v>
          </cell>
          <cell r="D14" t="str">
            <v>Voix</v>
          </cell>
          <cell r="E14" t="str">
            <v>Gun</v>
          </cell>
          <cell r="H14" t="str">
            <v>2-11</v>
          </cell>
          <cell r="I14" t="str">
            <v>WM NC C WS</v>
          </cell>
        </row>
        <row r="15">
          <cell r="A15">
            <v>12</v>
          </cell>
          <cell r="D15" t="str">
            <v>Collector</v>
          </cell>
          <cell r="E15" t="str">
            <v>Helico</v>
          </cell>
          <cell r="H15" t="str">
            <v>2-12</v>
          </cell>
          <cell r="I15" t="str">
            <v>WM NC GC WS</v>
          </cell>
        </row>
        <row r="16">
          <cell r="A16">
            <v>13</v>
          </cell>
          <cell r="D16" t="str">
            <v>Editeur Niveau</v>
          </cell>
          <cell r="E16" t="str">
            <v>Infiltration</v>
          </cell>
          <cell r="H16" t="str">
            <v>2-13</v>
          </cell>
          <cell r="I16" t="str">
            <v>WM NC GC C WS</v>
          </cell>
        </row>
        <row r="17">
          <cell r="A17">
            <v>14</v>
          </cell>
          <cell r="D17" t="str">
            <v>Vibration</v>
          </cell>
          <cell r="E17" t="str">
            <v>Mini-Jeux</v>
          </cell>
          <cell r="H17" t="str">
            <v>2-14</v>
          </cell>
        </row>
        <row r="18">
          <cell r="A18">
            <v>15</v>
          </cell>
          <cell r="D18" t="str">
            <v>Mouvement</v>
          </cell>
          <cell r="E18" t="str">
            <v>MMORPG</v>
          </cell>
          <cell r="H18" t="str">
            <v>2-15</v>
          </cell>
        </row>
        <row r="19">
          <cell r="A19">
            <v>16</v>
          </cell>
          <cell r="D19" t="str">
            <v>Mouvement &amp; Vibration</v>
          </cell>
          <cell r="E19" t="str">
            <v>Moto</v>
          </cell>
          <cell r="H19" t="str">
            <v>2-16</v>
          </cell>
        </row>
        <row r="20">
          <cell r="A20">
            <v>17</v>
          </cell>
          <cell r="D20" t="str">
            <v>Joystick</v>
          </cell>
          <cell r="E20" t="str">
            <v>Music</v>
          </cell>
          <cell r="H20" t="str">
            <v>2-17</v>
          </cell>
        </row>
        <row r="21">
          <cell r="A21">
            <v>18</v>
          </cell>
          <cell r="D21" t="str">
            <v>Multitap</v>
          </cell>
          <cell r="E21" t="str">
            <v>Naval</v>
          </cell>
          <cell r="H21" t="str">
            <v>2-18</v>
          </cell>
        </row>
        <row r="22">
          <cell r="A22">
            <v>19</v>
          </cell>
          <cell r="D22" t="str">
            <v>Modem</v>
          </cell>
          <cell r="E22" t="str">
            <v>Plateforme</v>
          </cell>
          <cell r="H22" t="str">
            <v>2-19</v>
          </cell>
        </row>
        <row r="23">
          <cell r="A23">
            <v>20</v>
          </cell>
          <cell r="D23" t="str">
            <v>Web Seulement</v>
          </cell>
          <cell r="E23" t="str">
            <v>RPG</v>
          </cell>
          <cell r="H23" t="str">
            <v>2-20</v>
          </cell>
        </row>
        <row r="24">
          <cell r="A24">
            <v>21</v>
          </cell>
          <cell r="D24" t="str">
            <v>Pistolet</v>
          </cell>
          <cell r="E24" t="str">
            <v>RTS</v>
          </cell>
          <cell r="H24" t="str">
            <v>2-21</v>
          </cell>
        </row>
        <row r="25">
          <cell r="A25">
            <v>22</v>
          </cell>
          <cell r="D25" t="str">
            <v>Volant</v>
          </cell>
          <cell r="E25" t="str">
            <v>Shootem'Up</v>
          </cell>
          <cell r="H25" t="str">
            <v>2-22</v>
          </cell>
        </row>
        <row r="26">
          <cell r="A26">
            <v>23</v>
          </cell>
          <cell r="D26" t="str">
            <v>Balance</v>
          </cell>
          <cell r="E26" t="str">
            <v>Societe</v>
          </cell>
          <cell r="H26" t="str">
            <v>2-23</v>
          </cell>
        </row>
        <row r="27">
          <cell r="A27">
            <v>24</v>
          </cell>
          <cell r="D27" t="str">
            <v>PS Move</v>
          </cell>
          <cell r="E27" t="str">
            <v>Sport</v>
          </cell>
          <cell r="H27" t="str">
            <v>2-24</v>
          </cell>
        </row>
        <row r="28">
          <cell r="A28">
            <v>25</v>
          </cell>
          <cell r="D28" t="str">
            <v>Aim controler</v>
          </cell>
          <cell r="E28" t="str">
            <v>Survival Horror</v>
          </cell>
          <cell r="H28" t="str">
            <v>2-25</v>
          </cell>
        </row>
        <row r="29">
          <cell r="A29">
            <v>26</v>
          </cell>
          <cell r="D29" t="str">
            <v>PS4 Pro Optimisé</v>
          </cell>
          <cell r="H29" t="str">
            <v>2-26</v>
          </cell>
        </row>
        <row r="30">
          <cell r="A30">
            <v>27</v>
          </cell>
          <cell r="H30" t="str">
            <v>2-27</v>
          </cell>
        </row>
        <row r="31">
          <cell r="A31">
            <v>28</v>
          </cell>
          <cell r="H31" t="str">
            <v>2-28</v>
          </cell>
        </row>
        <row r="32">
          <cell r="A32">
            <v>29</v>
          </cell>
          <cell r="H32" t="str">
            <v>2-29</v>
          </cell>
        </row>
        <row r="33">
          <cell r="A33">
            <v>30</v>
          </cell>
          <cell r="H33" t="str">
            <v>2-30</v>
          </cell>
        </row>
        <row r="34">
          <cell r="A34">
            <v>31</v>
          </cell>
          <cell r="H34" t="str">
            <v>2-31</v>
          </cell>
        </row>
        <row r="35">
          <cell r="A35">
            <v>32</v>
          </cell>
          <cell r="H35" t="str">
            <v>2-32</v>
          </cell>
        </row>
        <row r="36">
          <cell r="A36">
            <v>33</v>
          </cell>
          <cell r="H36" t="str">
            <v>2-33</v>
          </cell>
        </row>
        <row r="37">
          <cell r="A37">
            <v>34</v>
          </cell>
          <cell r="H37" t="str">
            <v>2-34</v>
          </cell>
        </row>
        <row r="38">
          <cell r="A38">
            <v>35</v>
          </cell>
          <cell r="H38" t="str">
            <v>2-35</v>
          </cell>
        </row>
        <row r="39">
          <cell r="A39">
            <v>36</v>
          </cell>
          <cell r="H39" t="str">
            <v>2-36</v>
          </cell>
        </row>
        <row r="40">
          <cell r="A40">
            <v>37</v>
          </cell>
          <cell r="H40" t="str">
            <v>2-37</v>
          </cell>
        </row>
        <row r="41">
          <cell r="A41">
            <v>38</v>
          </cell>
          <cell r="H41" t="str">
            <v>2-38</v>
          </cell>
        </row>
        <row r="42">
          <cell r="A42">
            <v>39</v>
          </cell>
          <cell r="H42" t="str">
            <v>2-39</v>
          </cell>
        </row>
        <row r="43">
          <cell r="A43">
            <v>40</v>
          </cell>
          <cell r="H43" t="str">
            <v>2-40</v>
          </cell>
        </row>
        <row r="44">
          <cell r="A44">
            <v>41</v>
          </cell>
          <cell r="H44" t="str">
            <v>2-41</v>
          </cell>
        </row>
        <row r="45">
          <cell r="A45">
            <v>42</v>
          </cell>
          <cell r="H45" t="str">
            <v>2-42</v>
          </cell>
        </row>
        <row r="46">
          <cell r="A46">
            <v>43</v>
          </cell>
          <cell r="H46" t="str">
            <v>2-43</v>
          </cell>
        </row>
        <row r="47">
          <cell r="A47">
            <v>44</v>
          </cell>
          <cell r="H47" t="str">
            <v>2-44</v>
          </cell>
        </row>
        <row r="48">
          <cell r="A48">
            <v>45</v>
          </cell>
          <cell r="H48" t="str">
            <v>2-45</v>
          </cell>
        </row>
        <row r="49">
          <cell r="A49">
            <v>46</v>
          </cell>
          <cell r="H49" t="str">
            <v>2-46</v>
          </cell>
        </row>
        <row r="50">
          <cell r="A50">
            <v>47</v>
          </cell>
          <cell r="H50" t="str">
            <v>2-47</v>
          </cell>
        </row>
        <row r="51">
          <cell r="A51">
            <v>48</v>
          </cell>
          <cell r="H51" t="str">
            <v>2-48</v>
          </cell>
        </row>
        <row r="52">
          <cell r="A52">
            <v>49</v>
          </cell>
          <cell r="H52" t="str">
            <v>2-49</v>
          </cell>
        </row>
        <row r="53">
          <cell r="A53">
            <v>50</v>
          </cell>
          <cell r="H53" t="str">
            <v>2-50</v>
          </cell>
        </row>
        <row r="54">
          <cell r="H54" t="str">
            <v>2-51</v>
          </cell>
        </row>
        <row r="55">
          <cell r="H55" t="str">
            <v>2-52</v>
          </cell>
        </row>
        <row r="56">
          <cell r="H56" t="str">
            <v>2-53</v>
          </cell>
        </row>
        <row r="57">
          <cell r="H57" t="str">
            <v>2-54</v>
          </cell>
        </row>
        <row r="58">
          <cell r="H58" t="str">
            <v>2-55</v>
          </cell>
        </row>
        <row r="59">
          <cell r="H59" t="str">
            <v>2-56</v>
          </cell>
        </row>
        <row r="60">
          <cell r="H60" t="str">
            <v>2-57</v>
          </cell>
        </row>
        <row r="61">
          <cell r="H61" t="str">
            <v>2-58</v>
          </cell>
        </row>
        <row r="62">
          <cell r="H62" t="str">
            <v>2-59</v>
          </cell>
        </row>
        <row r="63">
          <cell r="H63" t="str">
            <v>2-60</v>
          </cell>
        </row>
      </sheetData>
      <sheetData sheetId="98"/>
      <sheetData sheetId="99"/>
      <sheetData sheetId="100"/>
      <sheetData sheetId="101"/>
      <sheetData sheetId="10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ommaire"/>
      <sheetName val="AC. Av. Produits"/>
      <sheetName val="AC. Deco"/>
      <sheetName val="AC. Emballage"/>
      <sheetName val="AC. Epicerie"/>
      <sheetName val="AC. Farine"/>
      <sheetName val="AC. Mat 1ere Frais"/>
      <sheetName val="AC. Mat 1ere Sec"/>
      <sheetName val="AC. Mat Fruits Legumes"/>
      <sheetName val="AC. Mat Surgele"/>
      <sheetName val="AC. Recette Intermediaire"/>
      <sheetName val="CA. Fin de Journée"/>
      <sheetName val="CA. RESULTATS 2019"/>
      <sheetName val="CA. RESULTATS 2020"/>
      <sheetName val="Données"/>
      <sheetName val="Données Boulangerie"/>
      <sheetName val="Données Epicerie"/>
      <sheetName val="Données Formule"/>
      <sheetName val="Données Listes"/>
      <sheetName val="Données Patisserie"/>
      <sheetName val="Données Productions"/>
      <sheetName val="Données Sale"/>
      <sheetName val="Données T. Conserv. Patis"/>
      <sheetName val="Données Viennoiserie"/>
      <sheetName val="FB. Baguette Prestige"/>
      <sheetName val="FB. Belle Arome"/>
      <sheetName val="FB. Canuts"/>
      <sheetName val="FB. Caractere"/>
      <sheetName val="FB. Complet"/>
      <sheetName val="FB. Equilibre"/>
      <sheetName val="FB. Fougasse"/>
      <sheetName val="FB. Gourmand"/>
      <sheetName val="FB. Levain Liquide"/>
      <sheetName val="FB. Marbré"/>
      <sheetName val="FB. Maïs"/>
      <sheetName val="FB. Meule Campagne"/>
      <sheetName val="FB. Nordik"/>
      <sheetName val="FB. Pain Bagnat"/>
      <sheetName val="FB. Rustique"/>
      <sheetName val="FB. Tourte Seigle"/>
      <sheetName val="FB. Trad"/>
      <sheetName val="FB. Trad Graines"/>
      <sheetName val="FP. Amandine"/>
      <sheetName val="FP. Amandine Poire"/>
      <sheetName val="FP. Baba au Rhum"/>
      <sheetName val="FP. Bavarois Framboise Choco Bl"/>
      <sheetName val="FP. Cake Citron"/>
      <sheetName val="FP. Cake Orange Noisette"/>
      <sheetName val="FP. Cake Pistache Griottes"/>
      <sheetName val="FP. Chouquettes"/>
      <sheetName val="FP. Compote Pomme"/>
      <sheetName val="FP. Cookies Francais"/>
      <sheetName val="FP. Coulis Framboise"/>
      <sheetName val="FP. Creme Amande"/>
      <sheetName val="FP. Creme Brulee"/>
      <sheetName val="FP. Creme Chiboust"/>
      <sheetName val="FP. Creme Diplomate"/>
      <sheetName val="FP. Creme Mousseline"/>
      <sheetName val="FP. Creme Paris Brest"/>
      <sheetName val="FP. Creme Patissiere"/>
      <sheetName val="FP. Creme Patissiere Nougat"/>
      <sheetName val="FP. Creme au Beurre"/>
      <sheetName val="FP. Creme au Beurre Anglaise"/>
      <sheetName val="FP. Creme aux oeufs"/>
      <sheetName val="FP. Diplomate"/>
      <sheetName val="FP. Douillon et Bourdelot"/>
      <sheetName val="FP. Eclair"/>
      <sheetName val="FP. Entremet 3 Chocolats"/>
      <sheetName val="FP. Financier"/>
      <sheetName val="FP. Flan"/>
      <sheetName val="FP. Flan Nougat"/>
      <sheetName val="FP. Fraisier"/>
      <sheetName val="FP. Galette des Rois"/>
      <sheetName val="FP. Ganache Cafe Opera"/>
      <sheetName val="FP. Genoise"/>
      <sheetName val="FP. Glacage Opera"/>
      <sheetName val="FP. Grille pommes"/>
      <sheetName val="FP. Joconde"/>
      <sheetName val="FP. Langue de Chat"/>
      <sheetName val="FP. Macaron"/>
      <sheetName val="FP. Macaron Nancy"/>
      <sheetName val="FP. Meringue Italienne"/>
      <sheetName val="FP. Meringues"/>
      <sheetName val="FP. Nougat Pate"/>
      <sheetName val="FP. Nuage Fromage Japonais"/>
      <sheetName val="FP. Nuage Japonais"/>
      <sheetName val="FP. Opera"/>
      <sheetName val="FP. Pain Epices"/>
      <sheetName val="FP. Paris Brest"/>
      <sheetName val="FP. Pate Choux"/>
      <sheetName val="FP. Pate Feuillete"/>
      <sheetName val="FP. Pate Sucrée"/>
      <sheetName val="FP. Pudding"/>
      <sheetName val="FP. Punch Opera"/>
      <sheetName val="FP. Sable Breton"/>
      <sheetName val="FP. Sable Nantais"/>
      <sheetName val="FP. Sucre Inverti Trimoline"/>
      <sheetName val="FP. Supra Sablé"/>
      <sheetName val="FP. Tarte Abricot"/>
      <sheetName val="FP. Tarte Chocolat Feuillantine"/>
      <sheetName val="FP. Tarte Citron"/>
      <sheetName val="FP. Tarte Citron Framboise"/>
      <sheetName val="FP. Tarte Crumble Ananas Coco"/>
      <sheetName val="FP. Tarte Genoise Framboise"/>
      <sheetName val="FP. Tarte Grand Mere"/>
      <sheetName val="FP. Tarte Normande"/>
      <sheetName val="FP. Tropezienne"/>
      <sheetName val="FS. Bouchée a la Reine"/>
      <sheetName val="FS. Entremet Saumon"/>
      <sheetName val="FS. Fougasse"/>
      <sheetName val="FS. Gougeres au fromage"/>
      <sheetName val="FS. Melange Assaisonnement"/>
      <sheetName val="FS. Pate Brisée"/>
      <sheetName val="FS. Pate Quiche"/>
      <sheetName val="FS. Pizza"/>
      <sheetName val="FS. Pizza (2)"/>
      <sheetName val="FS. Quiche Appareil"/>
      <sheetName val="FS. Quiche Tommate Chevre"/>
      <sheetName val="FS. Roulés Chaource"/>
      <sheetName val="FS. Sable Citron"/>
      <sheetName val="FS. Tarte Oignons"/>
      <sheetName val="FS. Tote"/>
      <sheetName val="FV. Brioche"/>
      <sheetName val="FV. Brioche P a P"/>
      <sheetName val="FV. Chausson Pomme"/>
      <sheetName val="FV. Croissant"/>
      <sheetName val="FV. Croissant amande"/>
      <sheetName val="FV. PLF"/>
      <sheetName val="FV. Pain Choc"/>
      <sheetName val="FV. Pain Raisin"/>
      <sheetName val="FV. Pain au lait"/>
      <sheetName val="FV. Viennoise"/>
      <sheetName val="Feuil2"/>
      <sheetName val="Feuille Vente Quotidienne"/>
      <sheetName val="Organigramme Journées"/>
      <sheetName val="Organigramme Pains"/>
      <sheetName val="PR. 2019 Boul Vien"/>
      <sheetName val="PR. 2019 Patis Choco Confis"/>
      <sheetName val="PR. 2019 Sale"/>
      <sheetName val="PR. 2020 Boul Vien"/>
      <sheetName val="zz Aromatisation Cremes"/>
      <sheetName val="zz Carnet De Bord"/>
      <sheetName val="zz Commande"/>
      <sheetName val="zz Conversion L Kg Pdt"/>
      <sheetName val="zz Feuil4"/>
      <sheetName val="zz Fournisseurs etc"/>
      <sheetName val="zz Model Fiche"/>
      <sheetName val="zz Prix"/>
      <sheetName val="zz Recette a faire"/>
      <sheetName val="zz TVA"/>
      <sheetName val="Facturation"/>
    </sheetNames>
    <sheetDataSet>
      <sheetData sheetId="0">
        <row r="5">
          <cell r="F5" t="str">
            <v>FB. Baguette Prestige</v>
          </cell>
          <cell r="H5" t="str">
            <v>FV. Brioche</v>
          </cell>
          <cell r="J5" t="str">
            <v>FP. Amandine</v>
          </cell>
          <cell r="L5" t="str">
            <v>FS. Bouchée a la Reine</v>
          </cell>
        </row>
        <row r="6">
          <cell r="F6" t="str">
            <v>FB. Belle Arome</v>
          </cell>
          <cell r="H6" t="str">
            <v>FV. Brioche P a P</v>
          </cell>
          <cell r="J6" t="str">
            <v>FP. Amandine Poire</v>
          </cell>
          <cell r="L6" t="str">
            <v>FS. Entremet Saumon</v>
          </cell>
        </row>
        <row r="7">
          <cell r="F7" t="str">
            <v>FB. Canuts</v>
          </cell>
          <cell r="H7" t="str">
            <v>FV. Chausson Pomme</v>
          </cell>
          <cell r="J7" t="str">
            <v>FP. Baba au Rhum</v>
          </cell>
          <cell r="L7" t="str">
            <v>FS. Fougasse</v>
          </cell>
        </row>
        <row r="8">
          <cell r="F8" t="str">
            <v>FB. Caractere</v>
          </cell>
          <cell r="H8" t="str">
            <v>FV. Croissant</v>
          </cell>
          <cell r="J8" t="str">
            <v>FP. Bavarois Framboise Choco Bl</v>
          </cell>
          <cell r="L8" t="str">
            <v>FS. Gougeres au fromage</v>
          </cell>
        </row>
        <row r="9">
          <cell r="F9" t="str">
            <v>FB. Complet</v>
          </cell>
          <cell r="H9" t="str">
            <v>FV. Croissant amande</v>
          </cell>
          <cell r="J9" t="str">
            <v>FP. Cake Citron</v>
          </cell>
          <cell r="L9" t="str">
            <v>FS. Melange Assaisonnement</v>
          </cell>
        </row>
        <row r="10">
          <cell r="F10" t="str">
            <v>FB. Equilibre</v>
          </cell>
          <cell r="H10" t="str">
            <v>FV. PLF</v>
          </cell>
          <cell r="J10" t="str">
            <v>FP. Cake Orange Noisette</v>
          </cell>
          <cell r="L10" t="str">
            <v>FS. Pate Brisée</v>
          </cell>
        </row>
        <row r="11">
          <cell r="F11" t="str">
            <v>FB. Fougasse</v>
          </cell>
          <cell r="H11" t="str">
            <v>FV. Pain Choc</v>
          </cell>
          <cell r="J11" t="str">
            <v>FP. Cake Pistache Griottes</v>
          </cell>
          <cell r="L11" t="str">
            <v>FS. Pate Quiche</v>
          </cell>
        </row>
        <row r="12">
          <cell r="F12" t="str">
            <v>FB. Gourmand</v>
          </cell>
          <cell r="H12" t="str">
            <v>FV. Pain Raisin</v>
          </cell>
          <cell r="J12" t="str">
            <v>FP. Chouquettes</v>
          </cell>
          <cell r="L12" t="str">
            <v>FS. Pizza</v>
          </cell>
        </row>
        <row r="13">
          <cell r="F13" t="str">
            <v>FB. Levain Liquide</v>
          </cell>
          <cell r="H13" t="str">
            <v>FV. Pain au lait</v>
          </cell>
          <cell r="J13" t="str">
            <v>FP. Compote Pomme</v>
          </cell>
          <cell r="L13" t="str">
            <v>FS. Pizza (2)</v>
          </cell>
        </row>
        <row r="14">
          <cell r="F14" t="str">
            <v>FB. Marbré</v>
          </cell>
          <cell r="H14" t="str">
            <v>FV. Viennoise</v>
          </cell>
          <cell r="J14" t="str">
            <v>FP. Cookies Francais</v>
          </cell>
          <cell r="L14" t="str">
            <v>FS. Quiche Appareil</v>
          </cell>
        </row>
        <row r="15">
          <cell r="F15" t="str">
            <v>FB. Maïs</v>
          </cell>
          <cell r="J15" t="str">
            <v>FP. Coulis Framboise</v>
          </cell>
          <cell r="L15" t="str">
            <v>FS. Quiche Tommate Chevre</v>
          </cell>
        </row>
        <row r="16">
          <cell r="F16" t="str">
            <v>FB. Meule Campagne</v>
          </cell>
          <cell r="J16" t="str">
            <v>FP. Creme Amande</v>
          </cell>
          <cell r="L16" t="str">
            <v>FS. Roulés Chaource</v>
          </cell>
        </row>
        <row r="17">
          <cell r="F17" t="str">
            <v>FB. Nordik</v>
          </cell>
          <cell r="J17" t="str">
            <v>FP. Creme Brulee</v>
          </cell>
          <cell r="L17" t="str">
            <v>FS. Sable Citron</v>
          </cell>
        </row>
        <row r="18">
          <cell r="F18" t="str">
            <v>FB. Pain Bagnat</v>
          </cell>
          <cell r="J18" t="str">
            <v>FP. Creme Chiboust</v>
          </cell>
          <cell r="L18" t="str">
            <v>FS. Tarte Oignons</v>
          </cell>
        </row>
        <row r="19">
          <cell r="F19" t="str">
            <v>FB. Rustique</v>
          </cell>
          <cell r="J19" t="str">
            <v>FP. Creme Diplomate</v>
          </cell>
          <cell r="L19" t="str">
            <v>FS. Tote</v>
          </cell>
        </row>
        <row r="20">
          <cell r="F20" t="str">
            <v>FB. Tourte Seigle</v>
          </cell>
          <cell r="J20" t="str">
            <v>FP. Creme Mousseline</v>
          </cell>
        </row>
        <row r="21">
          <cell r="F21" t="str">
            <v>FB. Trad</v>
          </cell>
          <cell r="J21" t="str">
            <v>FP. Creme Paris Brest</v>
          </cell>
        </row>
        <row r="22">
          <cell r="F22" t="str">
            <v>FB. Trad Graines</v>
          </cell>
          <cell r="J22" t="str">
            <v>FP. Creme Patissiere</v>
          </cell>
        </row>
        <row r="23">
          <cell r="J23" t="str">
            <v>FP. Creme Patissiere Nougat</v>
          </cell>
        </row>
        <row r="24">
          <cell r="J24" t="str">
            <v>FP. Creme au Beurre</v>
          </cell>
        </row>
        <row r="25">
          <cell r="J25" t="str">
            <v>FP. Creme au Beurre Anglaise</v>
          </cell>
        </row>
        <row r="26">
          <cell r="J26" t="str">
            <v>FP. Creme aux oeufs</v>
          </cell>
        </row>
        <row r="27">
          <cell r="J27" t="str">
            <v>FP. Diplomate</v>
          </cell>
        </row>
        <row r="28">
          <cell r="J28" t="str">
            <v>FP. Douillon et Bourdelot</v>
          </cell>
        </row>
        <row r="29">
          <cell r="J29" t="str">
            <v>FP. Eclair</v>
          </cell>
        </row>
        <row r="30">
          <cell r="J30" t="str">
            <v>FP. Entremet 3 Chocolats</v>
          </cell>
        </row>
        <row r="31">
          <cell r="J31" t="str">
            <v>FP. Financier</v>
          </cell>
        </row>
        <row r="32">
          <cell r="J32" t="str">
            <v>FP. Flan</v>
          </cell>
        </row>
        <row r="33">
          <cell r="J33" t="str">
            <v>FP. Flan Nougat</v>
          </cell>
        </row>
        <row r="34">
          <cell r="J34" t="str">
            <v>FP. Fraisier</v>
          </cell>
        </row>
        <row r="35">
          <cell r="J35" t="str">
            <v>FP. Galette des Rois</v>
          </cell>
        </row>
        <row r="36">
          <cell r="J36" t="str">
            <v>FP. Ganache Cafe Opera</v>
          </cell>
        </row>
        <row r="37">
          <cell r="J37" t="str">
            <v>FP. Genoise</v>
          </cell>
        </row>
        <row r="38">
          <cell r="J38" t="str">
            <v>FP. Glacage Opera</v>
          </cell>
        </row>
        <row r="39">
          <cell r="J39" t="str">
            <v>FP. Grille pommes</v>
          </cell>
        </row>
        <row r="40">
          <cell r="J40" t="str">
            <v>FP. Joconde</v>
          </cell>
        </row>
        <row r="41">
          <cell r="J41" t="str">
            <v>FP. Langue de Chat</v>
          </cell>
        </row>
        <row r="42">
          <cell r="J42" t="str">
            <v>FP. Macaron</v>
          </cell>
        </row>
        <row r="43">
          <cell r="J43" t="str">
            <v>FP. Macaron Nancy</v>
          </cell>
        </row>
        <row r="44">
          <cell r="J44" t="str">
            <v>FP. Meringue Italienne</v>
          </cell>
        </row>
        <row r="45">
          <cell r="J45" t="str">
            <v>FP. Meringues</v>
          </cell>
        </row>
        <row r="46">
          <cell r="J46" t="str">
            <v>FP. Nougat Pate</v>
          </cell>
        </row>
        <row r="47">
          <cell r="J47" t="str">
            <v>FP. Nuage Fromage Japonais</v>
          </cell>
        </row>
        <row r="48">
          <cell r="J48" t="str">
            <v>FP. Nuage Japonais</v>
          </cell>
        </row>
        <row r="49">
          <cell r="J49" t="str">
            <v>FP. Opera</v>
          </cell>
        </row>
        <row r="50">
          <cell r="J50" t="str">
            <v>FP. Pain Epices</v>
          </cell>
        </row>
        <row r="51">
          <cell r="J51" t="str">
            <v>FP. Paris Brest</v>
          </cell>
        </row>
        <row r="52">
          <cell r="J52" t="str">
            <v>FP. Pate Choux</v>
          </cell>
        </row>
        <row r="53">
          <cell r="J53" t="str">
            <v>FP. Pate Feuillete</v>
          </cell>
        </row>
        <row r="54">
          <cell r="J54" t="str">
            <v>FP. Pate Sucrée</v>
          </cell>
        </row>
        <row r="55">
          <cell r="J55" t="str">
            <v>FP. Pudding</v>
          </cell>
        </row>
        <row r="56">
          <cell r="J56" t="str">
            <v>FP. Punch Opera</v>
          </cell>
        </row>
        <row r="57">
          <cell r="J57" t="str">
            <v>FP. Sable Breton</v>
          </cell>
        </row>
        <row r="58">
          <cell r="J58" t="str">
            <v>FP. Sable Nantais</v>
          </cell>
        </row>
        <row r="59">
          <cell r="J59" t="str">
            <v>FP. Sucre Inverti Trimoline</v>
          </cell>
        </row>
        <row r="60">
          <cell r="J60" t="str">
            <v>FP. Supra Sablé</v>
          </cell>
        </row>
        <row r="61">
          <cell r="J61" t="str">
            <v>FP. Tarte Abricot</v>
          </cell>
        </row>
        <row r="62">
          <cell r="J62" t="str">
            <v>FP. Tarte Chocolat Feuillantine</v>
          </cell>
        </row>
        <row r="63">
          <cell r="J63" t="str">
            <v>FP. Tarte Citron</v>
          </cell>
        </row>
        <row r="64">
          <cell r="J64" t="str">
            <v>FP. Tarte Citron Framboise</v>
          </cell>
        </row>
        <row r="65">
          <cell r="J65" t="str">
            <v>FP. Tarte Crumble Ananas Coco</v>
          </cell>
        </row>
        <row r="66">
          <cell r="J66" t="str">
            <v>FP. Tarte Genoise Framboise</v>
          </cell>
        </row>
        <row r="67">
          <cell r="J67" t="str">
            <v>FP. Tarte Grand Mere</v>
          </cell>
        </row>
        <row r="68">
          <cell r="J68" t="str">
            <v>FP. Tarte Normande</v>
          </cell>
        </row>
        <row r="69">
          <cell r="J69" t="str">
            <v>FP. Tropezienne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4">
          <cell r="F4" t="str">
            <v>Rien</v>
          </cell>
          <cell r="I4" t="str">
            <v>Rien</v>
          </cell>
        </row>
        <row r="5">
          <cell r="C5" t="str">
            <v>AAATest</v>
          </cell>
          <cell r="F5" t="str">
            <v>Sac Croissant S</v>
          </cell>
          <cell r="I5" t="str">
            <v>Pce Chocolat S</v>
          </cell>
          <cell r="L5" t="str">
            <v>Boulangerie</v>
          </cell>
          <cell r="N5" t="str">
            <v>Boulangerie</v>
          </cell>
          <cell r="P5" t="str">
            <v>Final</v>
          </cell>
        </row>
        <row r="6">
          <cell r="C6" t="str">
            <v>Abricot</v>
          </cell>
          <cell r="F6" t="str">
            <v>Sac Croissant M 18x7,5x28</v>
          </cell>
          <cell r="I6" t="str">
            <v>Pce Chocolat M</v>
          </cell>
          <cell r="L6" t="str">
            <v>Viénoiserie</v>
          </cell>
          <cell r="N6" t="str">
            <v>Viénoiserie</v>
          </cell>
          <cell r="P6" t="str">
            <v>Intermédiaire</v>
          </cell>
        </row>
        <row r="7">
          <cell r="C7" t="str">
            <v>Abricot Sec Dés</v>
          </cell>
          <cell r="F7" t="str">
            <v>Sac Speciaux 23x8x39</v>
          </cell>
          <cell r="I7" t="str">
            <v>Pce Sucre S</v>
          </cell>
          <cell r="L7" t="str">
            <v>Patisserie</v>
          </cell>
          <cell r="N7" t="str">
            <v>Patisserie</v>
          </cell>
        </row>
        <row r="8">
          <cell r="C8" t="str">
            <v>Amandes Effilees</v>
          </cell>
          <cell r="F8" t="str">
            <v>Sac Bagette (1Bag)</v>
          </cell>
          <cell r="I8" t="str">
            <v>Pce Sucre M</v>
          </cell>
          <cell r="L8" t="str">
            <v>Salé</v>
          </cell>
          <cell r="N8" t="str">
            <v>Salé</v>
          </cell>
        </row>
        <row r="9">
          <cell r="C9" t="str">
            <v>Ameliorant Froid</v>
          </cell>
          <cell r="F9" t="str">
            <v>Sac Baguette (3 Bag)</v>
          </cell>
          <cell r="I9" t="str">
            <v>Parchemin Amande</v>
          </cell>
          <cell r="L9" t="str">
            <v>Revente</v>
          </cell>
          <cell r="N9" t="str">
            <v>Boissons non Alcoolisées</v>
          </cell>
        </row>
        <row r="10">
          <cell r="C10" t="str">
            <v>Ameliorant Froid</v>
          </cell>
          <cell r="F10" t="str">
            <v>Sac Mousseline 20/30</v>
          </cell>
          <cell r="N10" t="str">
            <v>Formule</v>
          </cell>
        </row>
        <row r="11">
          <cell r="C11" t="str">
            <v>Amidon Maïs</v>
          </cell>
          <cell r="N11" t="str">
            <v>Confiserie</v>
          </cell>
        </row>
        <row r="12">
          <cell r="C12" t="str">
            <v>Ananas</v>
          </cell>
          <cell r="N12" t="str">
            <v>Chocolat</v>
          </cell>
        </row>
        <row r="13">
          <cell r="C13" t="str">
            <v>Aneth</v>
          </cell>
          <cell r="N13" t="str">
            <v>Revente</v>
          </cell>
        </row>
        <row r="14">
          <cell r="C14" t="str">
            <v>Arome Framboise</v>
          </cell>
        </row>
        <row r="15">
          <cell r="C15" t="str">
            <v>Baba Biscuit</v>
          </cell>
        </row>
        <row r="16">
          <cell r="C16" t="str">
            <v>Barre Choco</v>
          </cell>
        </row>
        <row r="17">
          <cell r="C17" t="str">
            <v>Beurre</v>
          </cell>
        </row>
        <row r="18">
          <cell r="C18" t="str">
            <v>Beurre Tour</v>
          </cell>
        </row>
        <row r="19">
          <cell r="C19" t="str">
            <v>Bicarbonate</v>
          </cell>
        </row>
        <row r="20">
          <cell r="C20" t="str">
            <v>Biere 1er Prix 8,5°</v>
          </cell>
        </row>
        <row r="21">
          <cell r="C21" t="str">
            <v>Biere 8,6°</v>
          </cell>
        </row>
        <row r="22">
          <cell r="C22" t="str">
            <v>Blanc d'Œuf</v>
          </cell>
        </row>
        <row r="23">
          <cell r="C23" t="str">
            <v>Blanc Poulet</v>
          </cell>
        </row>
        <row r="24">
          <cell r="C24" t="str">
            <v>Bonbon</v>
          </cell>
        </row>
        <row r="25">
          <cell r="C25" t="str">
            <v>Calvados</v>
          </cell>
        </row>
        <row r="26">
          <cell r="C26" t="str">
            <v>Cannelle Poudre</v>
          </cell>
        </row>
        <row r="27">
          <cell r="C27" t="str">
            <v>Champignons Paris</v>
          </cell>
        </row>
        <row r="28">
          <cell r="C28" t="str">
            <v>Chocolat au Lait</v>
          </cell>
        </row>
        <row r="29">
          <cell r="C29" t="str">
            <v>Chocolat Blanc</v>
          </cell>
        </row>
        <row r="30">
          <cell r="C30" t="str">
            <v>Chocolat Couverture Noir</v>
          </cell>
        </row>
        <row r="31">
          <cell r="C31" t="str">
            <v>Chocolat Nappage</v>
          </cell>
        </row>
        <row r="32">
          <cell r="C32" t="str">
            <v>Chocolat noir</v>
          </cell>
        </row>
        <row r="33">
          <cell r="C33" t="str">
            <v>Chocolat Pépites</v>
          </cell>
        </row>
        <row r="34">
          <cell r="C34" t="str">
            <v>Chorizo</v>
          </cell>
        </row>
        <row r="35">
          <cell r="C35" t="str">
            <v>Chorizo Doux</v>
          </cell>
        </row>
        <row r="36">
          <cell r="C36" t="str">
            <v>Choux Eclaire</v>
          </cell>
        </row>
        <row r="37">
          <cell r="C37" t="str">
            <v>Choux Gros</v>
          </cell>
        </row>
        <row r="38">
          <cell r="C38" t="str">
            <v>Choux Paris Brest</v>
          </cell>
        </row>
        <row r="39">
          <cell r="C39" t="str">
            <v>Choux Petit</v>
          </cell>
        </row>
        <row r="40">
          <cell r="C40" t="str">
            <v>Citron</v>
          </cell>
        </row>
        <row r="41">
          <cell r="C41" t="str">
            <v>Citron Jaune</v>
          </cell>
        </row>
        <row r="42">
          <cell r="C42" t="str">
            <v>Coca 33cl</v>
          </cell>
        </row>
        <row r="43">
          <cell r="C43" t="str">
            <v>Coca Zero 33cl</v>
          </cell>
        </row>
        <row r="44">
          <cell r="C44" t="str">
            <v>Coco Rape</v>
          </cell>
        </row>
        <row r="45">
          <cell r="C45" t="str">
            <v>Compote Pomme</v>
          </cell>
        </row>
        <row r="46">
          <cell r="C46" t="str">
            <v>Comte Rape</v>
          </cell>
        </row>
        <row r="47">
          <cell r="C47" t="str">
            <v>Confiture Framboise</v>
          </cell>
        </row>
        <row r="48">
          <cell r="C48" t="str">
            <v>Coulis Framboise</v>
          </cell>
        </row>
        <row r="49">
          <cell r="C49" t="str">
            <v>Creme Amande</v>
          </cell>
        </row>
        <row r="50">
          <cell r="C50" t="str">
            <v>Creme au Beurre</v>
          </cell>
        </row>
        <row r="51">
          <cell r="C51" t="str">
            <v>Creme Beurre Anglaise</v>
          </cell>
        </row>
        <row r="52">
          <cell r="C52" t="str">
            <v>Creme Chiboust</v>
          </cell>
        </row>
        <row r="53">
          <cell r="C53" t="str">
            <v>Creme Diplomate</v>
          </cell>
        </row>
        <row r="54">
          <cell r="C54" t="str">
            <v>Creme Fleurette</v>
          </cell>
        </row>
        <row r="55">
          <cell r="C55" t="str">
            <v>Creme Fraiche</v>
          </cell>
        </row>
        <row r="56">
          <cell r="C56" t="str">
            <v>Creme Framboise alcool</v>
          </cell>
        </row>
        <row r="57">
          <cell r="C57" t="str">
            <v>Creme Liquide</v>
          </cell>
        </row>
        <row r="58">
          <cell r="C58" t="str">
            <v>Creme Mouseline</v>
          </cell>
        </row>
        <row r="59">
          <cell r="C59" t="str">
            <v>Creme Paris Brest</v>
          </cell>
        </row>
        <row r="60">
          <cell r="C60" t="str">
            <v>Creme Patissiere</v>
          </cell>
        </row>
        <row r="61">
          <cell r="C61" t="str">
            <v>Creme Patissiere Froid</v>
          </cell>
        </row>
        <row r="62">
          <cell r="C62" t="str">
            <v>Crepe dentelle</v>
          </cell>
        </row>
        <row r="63">
          <cell r="C63" t="str">
            <v>Cristaline 50cl</v>
          </cell>
        </row>
        <row r="64">
          <cell r="C64" t="str">
            <v>Eau</v>
          </cell>
        </row>
        <row r="65">
          <cell r="C65" t="str">
            <v>Eau 50cl</v>
          </cell>
        </row>
        <row r="66">
          <cell r="C66" t="str">
            <v>Extrait Cafe</v>
          </cell>
        </row>
        <row r="67">
          <cell r="C67" t="str">
            <v>F. Con. Bel Arome</v>
          </cell>
        </row>
        <row r="68">
          <cell r="C68" t="str">
            <v>F. Con. Equilibre</v>
          </cell>
        </row>
        <row r="69">
          <cell r="C69" t="str">
            <v>F. Con. Marin</v>
          </cell>
        </row>
        <row r="70">
          <cell r="C70" t="str">
            <v>F. Gruau</v>
          </cell>
        </row>
        <row r="71">
          <cell r="C71" t="str">
            <v>F. Meule T110</v>
          </cell>
        </row>
        <row r="72">
          <cell r="C72" t="str">
            <v>F. Meule T150</v>
          </cell>
        </row>
        <row r="73">
          <cell r="C73" t="str">
            <v>F. Mix Abondant</v>
          </cell>
        </row>
        <row r="74">
          <cell r="C74" t="str">
            <v>F. Mix Brioche</v>
          </cell>
        </row>
        <row r="75">
          <cell r="C75" t="str">
            <v>F. Mix Caractere</v>
          </cell>
        </row>
        <row r="76">
          <cell r="C76" t="str">
            <v>F. Mix Complet</v>
          </cell>
        </row>
        <row r="77">
          <cell r="C77" t="str">
            <v>F. Mix Pavot</v>
          </cell>
        </row>
        <row r="78">
          <cell r="C78" t="str">
            <v>F. Mix Rusit Maïs</v>
          </cell>
        </row>
        <row r="79">
          <cell r="C79" t="str">
            <v>F. Mix Rusti Grains</v>
          </cell>
        </row>
        <row r="80">
          <cell r="C80" t="str">
            <v>F. Mix Rusti Intégral</v>
          </cell>
        </row>
        <row r="81">
          <cell r="C81" t="str">
            <v>F. Mix Scandinave</v>
          </cell>
        </row>
        <row r="82">
          <cell r="C82" t="str">
            <v>F. Mix Seigle Royal</v>
          </cell>
        </row>
        <row r="83">
          <cell r="C83" t="str">
            <v>F. Mix Sesame</v>
          </cell>
        </row>
        <row r="84">
          <cell r="C84" t="str">
            <v>F. Mix Viennois</v>
          </cell>
        </row>
        <row r="85">
          <cell r="C85" t="str">
            <v>F. Poid Chiche</v>
          </cell>
        </row>
        <row r="86">
          <cell r="C86" t="str">
            <v>F. Sarrasin</v>
          </cell>
        </row>
        <row r="87">
          <cell r="C87" t="str">
            <v>F. Seigle T170</v>
          </cell>
        </row>
        <row r="88">
          <cell r="C88" t="str">
            <v>F. Seigle T80</v>
          </cell>
        </row>
        <row r="89">
          <cell r="C89" t="str">
            <v>F. Semoule</v>
          </cell>
        </row>
        <row r="90">
          <cell r="C90" t="str">
            <v>F. T45</v>
          </cell>
        </row>
        <row r="91">
          <cell r="C91" t="str">
            <v>F. T55</v>
          </cell>
        </row>
        <row r="92">
          <cell r="C92" t="str">
            <v>F. T65</v>
          </cell>
        </row>
        <row r="93">
          <cell r="C93" t="str">
            <v>F. T80</v>
          </cell>
        </row>
        <row r="94">
          <cell r="C94" t="str">
            <v>F. Trad</v>
          </cell>
        </row>
        <row r="95">
          <cell r="C95" t="str">
            <v>Fanta 33cl</v>
          </cell>
        </row>
        <row r="96">
          <cell r="C96" t="str">
            <v>Feuiletine</v>
          </cell>
        </row>
        <row r="97">
          <cell r="C97" t="str">
            <v>Fond Tarte Sablée 8,5cm</v>
          </cell>
        </row>
        <row r="98">
          <cell r="C98" t="str">
            <v>Fond Tarte Sucre 10cm</v>
          </cell>
        </row>
        <row r="99">
          <cell r="C99" t="str">
            <v>Fondant Extra Blanc</v>
          </cell>
        </row>
        <row r="100">
          <cell r="C100" t="str">
            <v>Fraise</v>
          </cell>
        </row>
        <row r="101">
          <cell r="C101" t="str">
            <v>Framboise</v>
          </cell>
        </row>
        <row r="102">
          <cell r="C102" t="str">
            <v>Fromage a tartiner</v>
          </cell>
        </row>
        <row r="103">
          <cell r="C103" t="str">
            <v>Fromage chevre buche</v>
          </cell>
        </row>
        <row r="104">
          <cell r="C104" t="str">
            <v>Fromage Emmental</v>
          </cell>
        </row>
        <row r="105">
          <cell r="C105" t="str">
            <v>Fromage Frais Tartiner</v>
          </cell>
        </row>
        <row r="106">
          <cell r="C106" t="str">
            <v>Fromage Rape</v>
          </cell>
        </row>
        <row r="107">
          <cell r="C107" t="str">
            <v>Ganache Cafe Opera</v>
          </cell>
        </row>
        <row r="108">
          <cell r="C108" t="str">
            <v>Ganache Chocolat</v>
          </cell>
        </row>
        <row r="109">
          <cell r="C109" t="str">
            <v>Garniture Pizza</v>
          </cell>
        </row>
        <row r="110">
          <cell r="C110" t="str">
            <v>Gelatine 200 Bloom</v>
          </cell>
        </row>
        <row r="111">
          <cell r="C111" t="str">
            <v>Genoise</v>
          </cell>
        </row>
        <row r="112">
          <cell r="C112" t="str">
            <v>Glacage Opera</v>
          </cell>
        </row>
        <row r="113">
          <cell r="C113" t="str">
            <v>Glucose</v>
          </cell>
        </row>
        <row r="114">
          <cell r="C114" t="str">
            <v>Gousse Vanille</v>
          </cell>
        </row>
        <row r="115">
          <cell r="C115" t="str">
            <v>Graines Maïs Deco</v>
          </cell>
        </row>
        <row r="116">
          <cell r="C116" t="str">
            <v>Graines Scandinave</v>
          </cell>
        </row>
        <row r="117">
          <cell r="C117" t="str">
            <v>Graines Trad</v>
          </cell>
        </row>
        <row r="118">
          <cell r="C118" t="str">
            <v>Grand Marnier</v>
          </cell>
        </row>
        <row r="119">
          <cell r="C119" t="str">
            <v>Huile</v>
          </cell>
        </row>
        <row r="120">
          <cell r="C120" t="str">
            <v>Huile Olive</v>
          </cell>
        </row>
        <row r="121">
          <cell r="C121" t="str">
            <v>Huile Pepin Raisin</v>
          </cell>
        </row>
        <row r="122">
          <cell r="C122" t="str">
            <v>Jambon Tranche</v>
          </cell>
        </row>
        <row r="123">
          <cell r="C123" t="str">
            <v>Jaune d'œuf</v>
          </cell>
        </row>
        <row r="124">
          <cell r="C124" t="str">
            <v>Joconde</v>
          </cell>
        </row>
        <row r="125">
          <cell r="C125" t="str">
            <v>Jus Citron</v>
          </cell>
        </row>
        <row r="126">
          <cell r="C126" t="str">
            <v>Jus Orange</v>
          </cell>
        </row>
        <row r="127">
          <cell r="C127" t="str">
            <v>Lait 1/2 Ecreme</v>
          </cell>
        </row>
        <row r="128">
          <cell r="C128" t="str">
            <v>Lait Entier</v>
          </cell>
        </row>
        <row r="129">
          <cell r="C129" t="str">
            <v>Lardon Fumé</v>
          </cell>
        </row>
        <row r="130">
          <cell r="C130" t="str">
            <v>Lardon Nature</v>
          </cell>
        </row>
        <row r="131">
          <cell r="C131" t="str">
            <v>Levain dur</v>
          </cell>
        </row>
        <row r="132">
          <cell r="C132" t="str">
            <v>Levain liquide</v>
          </cell>
        </row>
        <row r="133">
          <cell r="C133" t="str">
            <v>Levure Chimique</v>
          </cell>
        </row>
        <row r="134">
          <cell r="C134" t="str">
            <v>Levure Fraiche</v>
          </cell>
        </row>
        <row r="135">
          <cell r="C135" t="str">
            <v>Lipton Ice Tea 33cl</v>
          </cell>
        </row>
        <row r="136">
          <cell r="C136" t="str">
            <v>Mascarpone</v>
          </cell>
        </row>
        <row r="137">
          <cell r="C137" t="str">
            <v>Mayonnaise Ferme</v>
          </cell>
        </row>
        <row r="138">
          <cell r="C138" t="str">
            <v>Miel</v>
          </cell>
        </row>
        <row r="139">
          <cell r="C139" t="str">
            <v>Minut Maid Orange 33cl</v>
          </cell>
        </row>
        <row r="140">
          <cell r="C140" t="str">
            <v>Minut Maid Pomme 33cl</v>
          </cell>
        </row>
        <row r="141">
          <cell r="C141" t="str">
            <v>Moutarde</v>
          </cell>
        </row>
        <row r="142">
          <cell r="C142" t="str">
            <v>Muscade</v>
          </cell>
        </row>
        <row r="143">
          <cell r="C143" t="str">
            <v>Nappage Abricot</v>
          </cell>
        </row>
        <row r="144">
          <cell r="C144" t="str">
            <v>Nappage Neutre</v>
          </cell>
        </row>
        <row r="145">
          <cell r="C145" t="str">
            <v>Noisettes</v>
          </cell>
        </row>
        <row r="146">
          <cell r="C146" t="str">
            <v>Noix</v>
          </cell>
        </row>
        <row r="147">
          <cell r="C147" t="str">
            <v>Nougat Pate</v>
          </cell>
        </row>
        <row r="148">
          <cell r="C148" t="str">
            <v>Oeuf</v>
          </cell>
        </row>
        <row r="149">
          <cell r="C149" t="str">
            <v>Œufs de Truite</v>
          </cell>
        </row>
        <row r="150">
          <cell r="C150" t="str">
            <v>Oignon</v>
          </cell>
        </row>
        <row r="151">
          <cell r="C151" t="str">
            <v>Oignon Jaune</v>
          </cell>
        </row>
        <row r="152">
          <cell r="C152" t="str">
            <v>Olive Verte</v>
          </cell>
        </row>
        <row r="153">
          <cell r="C153" t="str">
            <v>Pactine NH nappage</v>
          </cell>
        </row>
        <row r="154">
          <cell r="C154" t="str">
            <v>Pain Bagnat</v>
          </cell>
        </row>
        <row r="155">
          <cell r="C155" t="str">
            <v>Pain de Mie Plaque Couleur</v>
          </cell>
        </row>
        <row r="156">
          <cell r="C156" t="str">
            <v>Pain de mie Plaque Nature</v>
          </cell>
        </row>
        <row r="157">
          <cell r="C157" t="str">
            <v>Pastis</v>
          </cell>
        </row>
        <row r="158">
          <cell r="C158" t="str">
            <v>Pate a Glacer</v>
          </cell>
        </row>
        <row r="159">
          <cell r="C159" t="str">
            <v>Pate Amande 22%</v>
          </cell>
        </row>
        <row r="160">
          <cell r="C160" t="str">
            <v>Pate Amande 50%</v>
          </cell>
        </row>
        <row r="161">
          <cell r="C161" t="str">
            <v>Pate Brisée</v>
          </cell>
        </row>
        <row r="162">
          <cell r="C162" t="str">
            <v>Pate Choux</v>
          </cell>
        </row>
        <row r="163">
          <cell r="C163" t="str">
            <v>Pate Fermentée</v>
          </cell>
        </row>
        <row r="164">
          <cell r="C164" t="str">
            <v>Pate Feuillete</v>
          </cell>
        </row>
        <row r="165">
          <cell r="C165" t="str">
            <v>Pate Noisette</v>
          </cell>
        </row>
        <row r="166">
          <cell r="C166" t="str">
            <v>Pate Pistache</v>
          </cell>
        </row>
        <row r="167">
          <cell r="C167" t="str">
            <v>Pate Quiche</v>
          </cell>
        </row>
        <row r="168">
          <cell r="C168" t="str">
            <v>Pate Sucrée</v>
          </cell>
        </row>
        <row r="169">
          <cell r="C169" t="str">
            <v>Petit Beurre</v>
          </cell>
        </row>
        <row r="170">
          <cell r="C170" t="str">
            <v>PF Viennoise</v>
          </cell>
        </row>
        <row r="171">
          <cell r="C171" t="str">
            <v>PLF</v>
          </cell>
        </row>
        <row r="172">
          <cell r="C172" t="str">
            <v>Poire Sirop</v>
          </cell>
        </row>
        <row r="173">
          <cell r="C173" t="str">
            <v>Poivre</v>
          </cell>
        </row>
        <row r="174">
          <cell r="C174" t="str">
            <v>Poivre Blanc</v>
          </cell>
        </row>
        <row r="175">
          <cell r="C175" t="str">
            <v>Pomme</v>
          </cell>
        </row>
        <row r="176">
          <cell r="C176" t="str">
            <v>Poudre Amande</v>
          </cell>
        </row>
        <row r="177">
          <cell r="C177" t="str">
            <v>Poudre Creme</v>
          </cell>
        </row>
        <row r="178">
          <cell r="C178" t="str">
            <v>Poudre de Lait</v>
          </cell>
        </row>
        <row r="179">
          <cell r="C179" t="str">
            <v>Praliné Amande/Noisette</v>
          </cell>
        </row>
        <row r="180">
          <cell r="C180" t="str">
            <v>Pralinoise</v>
          </cell>
        </row>
        <row r="181">
          <cell r="C181" t="str">
            <v>Pulco (tous)</v>
          </cell>
        </row>
        <row r="182">
          <cell r="C182" t="str">
            <v>Punch Opera</v>
          </cell>
        </row>
        <row r="183">
          <cell r="C183" t="str">
            <v>Punchy</v>
          </cell>
        </row>
        <row r="184">
          <cell r="C184" t="str">
            <v>Purée Framboise</v>
          </cell>
        </row>
        <row r="185">
          <cell r="C185" t="str">
            <v>Quiche Appareil</v>
          </cell>
        </row>
        <row r="186">
          <cell r="C186" t="str">
            <v>Rhum Negrita 70cl</v>
          </cell>
        </row>
        <row r="187">
          <cell r="C187" t="str">
            <v>Saucisse Morteau</v>
          </cell>
        </row>
        <row r="188">
          <cell r="C188" t="str">
            <v>Saumon Fume Chutes Calibre 70/30</v>
          </cell>
        </row>
        <row r="189">
          <cell r="C189" t="str">
            <v>Sel</v>
          </cell>
        </row>
        <row r="190">
          <cell r="C190" t="str">
            <v>Sel Fleur</v>
          </cell>
        </row>
        <row r="191">
          <cell r="C191" t="str">
            <v>SG Cerise Griotte</v>
          </cell>
        </row>
        <row r="192">
          <cell r="C192" t="str">
            <v>SG Chausson Pomme</v>
          </cell>
        </row>
        <row r="193">
          <cell r="C193" t="str">
            <v>SG Choux Eclair</v>
          </cell>
        </row>
        <row r="194">
          <cell r="C194" t="str">
            <v>SG Choux Paris Brest</v>
          </cell>
        </row>
        <row r="195">
          <cell r="C195" t="str">
            <v>SG Croissant</v>
          </cell>
        </row>
        <row r="196">
          <cell r="C196" t="str">
            <v>SG Croissant Prépoussée</v>
          </cell>
        </row>
        <row r="197">
          <cell r="C197" t="str">
            <v>SG Fond Brise 10cm</v>
          </cell>
        </row>
        <row r="198">
          <cell r="C198" t="str">
            <v>SG Fond Brise 27cm</v>
          </cell>
        </row>
        <row r="199">
          <cell r="C199" t="str">
            <v>SG Fond Pizza 30</v>
          </cell>
        </row>
        <row r="200">
          <cell r="C200" t="str">
            <v>SG Fond Sucrée 10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FP. Mille Feuilles P Mousseline"/>
      <sheetName val="FP. Fraisier Poudre Mousseline"/>
      <sheetName val="FP. Bavarois Framb Choco B Poud"/>
      <sheetName val="FB. Les Ptites Balls"/>
      <sheetName val="FB. Biscotte"/>
      <sheetName val="FP. Fondant Congel a Couper"/>
      <sheetName val="FP. Cremeux Chocolat Ancel"/>
      <sheetName val="FP. Sirop Brix"/>
      <sheetName val="FP. Sable Simple"/>
      <sheetName val="Sommaire"/>
      <sheetName val="AC. Av. Produits"/>
      <sheetName val="AC. Deco"/>
      <sheetName val="AC. Emballage"/>
      <sheetName val="AC. Epicerie"/>
      <sheetName val="AC. Farine"/>
      <sheetName val="AC. Mat 1ere Frais"/>
      <sheetName val="AC. Mat 1ere Sec"/>
      <sheetName val="AC. Mat Fruits Legumes"/>
      <sheetName val="AC. Mat Surgele"/>
      <sheetName val="AC. Recette Intermediaire"/>
      <sheetName val="CA. Fin de Journée"/>
      <sheetName val="CA. RESULTATS 2019"/>
      <sheetName val="CA. RESULTATS 2020"/>
      <sheetName val="CA. RESULTATS 2021"/>
      <sheetName val="Cout GAZ  Bag"/>
      <sheetName val="Données"/>
      <sheetName val="Données Boulangerie"/>
      <sheetName val="Données Epicerie"/>
      <sheetName val="Données Formule"/>
      <sheetName val="Données Graphique 2019"/>
      <sheetName val="Données Graphique 2020"/>
      <sheetName val="Données Listes"/>
      <sheetName val="Données Patisserie"/>
      <sheetName val="Données Productions"/>
      <sheetName val="Données Sale"/>
      <sheetName val="Données Viennoiserie"/>
      <sheetName val="FB. Abondant"/>
      <sheetName val="FB. Abondant Graines"/>
      <sheetName val="FB. Abondant Lardon"/>
      <sheetName val="FB. Abondant Lardon Kg"/>
      <sheetName val="FB. Abondant Olive"/>
      <sheetName val="FB. Bag Marbre"/>
      <sheetName val="FB. Bag Pavot"/>
      <sheetName val="FB. Bag Provencale"/>
      <sheetName val="FB. Bag Sesame"/>
      <sheetName val="FB. Bag Soleillade"/>
      <sheetName val="FB. Bagnat"/>
      <sheetName val="FB. Baguette Magique"/>
      <sheetName val="FB. Baguette Prestige"/>
      <sheetName val="FB. Belle Arome"/>
      <sheetName val="FB. Belle Arome Céréales"/>
      <sheetName val="FB. Belle Arome Figue"/>
      <sheetName val="FB. Brioche Foie Gras"/>
      <sheetName val="FB. Brié"/>
      <sheetName val="FB. Campagnard"/>
      <sheetName val="FB. Campagne 3 Farines Poolish"/>
      <sheetName val="FB. Campagne Ancien"/>
      <sheetName val="FB. Caractere"/>
      <sheetName val="FB. Chataigne"/>
      <sheetName val="FB. Ciabatta"/>
      <sheetName val="FB. Comp Petit Train"/>
      <sheetName val="FB. Compagnon"/>
      <sheetName val="FB. Compagnon Courge"/>
      <sheetName val="FB. Complet"/>
      <sheetName val="FB. Equilibre"/>
      <sheetName val="FB. Ficelle Apero Chevre Miel"/>
      <sheetName val="FB. Ficelle Apero Lardon Comte"/>
      <sheetName val="FB. Figue Chataigne"/>
      <sheetName val="FB. Figue Chataigne Noiset Aman"/>
      <sheetName val="FB. Fougasse"/>
      <sheetName val="FB. Fougasse (2)"/>
      <sheetName val="FB. Fromage"/>
      <sheetName val="FB. Gourmand"/>
      <sheetName val="FB. Levain Liquide"/>
      <sheetName val="FB. Marbré"/>
      <sheetName val="FB. Maïs"/>
      <sheetName val="FB. Maïs Courge"/>
      <sheetName val="FB. Medieval"/>
      <sheetName val="FB. Meteil"/>
      <sheetName val="FB. Meule Campagne"/>
      <sheetName val="FB. Meule Campagne Lardon Oigno"/>
      <sheetName val="FB. Nordik"/>
      <sheetName val="FB. PI Choco Orange confit Nois"/>
      <sheetName val="FB. PI Chocolat Blanc Cranberry"/>
      <sheetName val="FB. PI Lardon Mout Ancien"/>
      <sheetName val="FB. PI Lardon Pruneaux"/>
      <sheetName val="FB. PI Lardon Pruneaux au Kg"/>
      <sheetName val="FB. PI Miel Amande Noisette"/>
      <sheetName val="FB. PI Noiset Aman Abri Raisin "/>
      <sheetName val="FB. PI Noix Noisette Raisin"/>
      <sheetName val="FB. PI Noix Pruneaux"/>
      <sheetName val="FB. PI Oignon Frit Mout Ancienn"/>
      <sheetName val="FB. PI Pain Aux Ingrédients"/>
      <sheetName val="FB. PI Punchy"/>
      <sheetName val="FB. Pain Au Comte"/>
      <sheetName val="FB. Pain Cacao"/>
      <sheetName val="FB. Pain Lardon Olive Noir"/>
      <sheetName val="FB. Pain Marin"/>
      <sheetName val="FB. Pain Noisette Raisin"/>
      <sheetName val="FB. Pain Olive Verte"/>
      <sheetName val="FB. Pain Surprise Base"/>
      <sheetName val="FB. Pain aux Noix"/>
      <sheetName val="FB. Pain de Mie"/>
      <sheetName val="FB. Pain de Mie Deco"/>
      <sheetName val="FB. Pave Chorizo"/>
      <sheetName val="FB. Pave Epeautre Grand"/>
      <sheetName val="FB. Randonneur"/>
      <sheetName val="FB. Remesie Projet"/>
      <sheetName val="FB. Rustique"/>
      <sheetName val="FB. Scandinave Choco Orange"/>
      <sheetName val="FB. Seigle &amp; Citron"/>
      <sheetName val="FB. Tommate Confite"/>
      <sheetName val="FB. Tourte Seigle"/>
      <sheetName val="FB. Tourte Seigle Epices"/>
      <sheetName val="FB. Tourte Seigle Miel"/>
      <sheetName val="FB. Trad"/>
      <sheetName val="FB. Trad Baneton"/>
      <sheetName val="FB. Trad Graines"/>
      <sheetName val="FB. Vertueux"/>
      <sheetName val="FB. Vin Lardon Oignon"/>
      <sheetName val="FB. Vin Rosette Noix"/>
      <sheetName val="FE. Farine"/>
      <sheetName val="FP. Amandine"/>
      <sheetName val="FP. Amandine Cerise"/>
      <sheetName val="FP. Amandine Chocolat"/>
      <sheetName val="FP. Amandine Poire"/>
      <sheetName val="FP. Baba au Rhum"/>
      <sheetName val="FP. Bavarois Framboise Choco Bl"/>
      <sheetName val="FP. Biscuit Cuillere"/>
      <sheetName val="FP. Biscuit Roulade"/>
      <sheetName val="FP. Brownie"/>
      <sheetName val="FP. Brownie Blanc"/>
      <sheetName val="FP. Buche Choco Poire"/>
      <sheetName val="FP. Buche Framboise"/>
      <sheetName val="FP. Buche Framboise Choco Blanc"/>
      <sheetName val="FP. Buche Fruit Pannacota"/>
      <sheetName val="FP. Buche Nouga Citron"/>
      <sheetName val="FP. Buche Roulee C. Beurre  G M"/>
      <sheetName val="FP. Buche Roulee C. Beurre  Pra"/>
      <sheetName val="FP. Buche Roulee C. Beurre Cafe"/>
      <sheetName val="FP. Buche Roulee C. Beurre Cara"/>
      <sheetName val="FP. Buche Roulee C. Beurre Choc"/>
      <sheetName val="FP. Cake Chocolat Orange"/>
      <sheetName val="FP. Cake Citron"/>
      <sheetName val="FP. Cake Fruit"/>
      <sheetName val="FP. Cake Nature"/>
      <sheetName val="FP. Cake Orange Noisette"/>
      <sheetName val="FP. Cake Pistache Griottes"/>
      <sheetName val="FP. Charlotte Framboise"/>
      <sheetName val="FP. Chouquettes"/>
      <sheetName val="FP. Clafoutis"/>
      <sheetName val="FP. Compote Pomme"/>
      <sheetName val="FP. Confiture Mure Sauvage"/>
      <sheetName val="FP. Cookies Francais"/>
      <sheetName val="FP. Cookies US"/>
      <sheetName val="FP. Coulis Framboise"/>
      <sheetName val="FP. Creme Amande"/>
      <sheetName val="FP. Creme Amande Aeree"/>
      <sheetName val="FP. Creme Amande Nuage"/>
      <sheetName val="FP. Creme Brulee"/>
      <sheetName val="FP. Creme Chiboust"/>
      <sheetName val="FP. Creme Diplomate"/>
      <sheetName val="FP. Creme Mousseline"/>
      <sheetName val="FP. Creme Paris Brest"/>
      <sheetName val="FP. Creme Patissiere"/>
      <sheetName val="FP. Creme Patissiere Congel."/>
      <sheetName val="FP. Creme Patissiere Maison"/>
      <sheetName val="FP. Creme Patissiere Nougat"/>
      <sheetName val="FP. Creme au Beurre"/>
      <sheetName val="FP. Creme au Beurre Anglaise"/>
      <sheetName val="FP. Creme aux oeufs"/>
      <sheetName val="FP. Dacquoise"/>
      <sheetName val="FP. Dacquoise Fruit"/>
      <sheetName val="FP. Diplomate"/>
      <sheetName val="FP. Diplomate Chocolat"/>
      <sheetName val="FP. Doigts Sorciere"/>
      <sheetName val="FP. Douceur de l Iton"/>
      <sheetName val="FP. Douillon et Bourdelot"/>
      <sheetName val="FP. Eclair"/>
      <sheetName val="FP. Eclair Framboise"/>
      <sheetName val="FP. Eclair Mousse Choco"/>
      <sheetName val="FP. Entremet 3 Chocolats"/>
      <sheetName val="FP. Entremet Framboise"/>
      <sheetName val="FP. Financier"/>
      <sheetName val="FP. Flan"/>
      <sheetName val="FP. Flan (2)"/>
      <sheetName val="FP. Flan Poudre Creme"/>
      <sheetName val="FP. Flan Cadre 57 37"/>
      <sheetName val="FP. Flan Fond Viennoiserie"/>
      <sheetName val="FP. Flan Nougat"/>
      <sheetName val="FP. Fraisier"/>
      <sheetName val="FP. Framboisier"/>
      <sheetName val="FP. Friand Amandes"/>
      <sheetName val="FP. Fruit Sec Caramelisés"/>
      <sheetName val="FP. Galette des Rois"/>
      <sheetName val="FP. Galette des Rois 4p"/>
      <sheetName val="FP. Galette des Rois 6p"/>
      <sheetName val="FP. Galette des Rois 8p"/>
      <sheetName val="FP. Ganache Cafe Opera"/>
      <sheetName val="FP. Genoise"/>
      <sheetName val="FP. Gianduja"/>
      <sheetName val="FP. Glacage Opera"/>
      <sheetName val="FP. Grille pommes"/>
      <sheetName val="FP. Joconde"/>
      <sheetName val="FP. Langue de Chat"/>
      <sheetName val="FP. Macaron"/>
      <sheetName val="FP. Macaron Nancy"/>
      <sheetName val="FP. Masse Gelatine"/>
      <sheetName val="FP. Meringue Italienne"/>
      <sheetName val="FP. Meringues"/>
      <sheetName val="FP. Merveilleux"/>
      <sheetName val="FP. Moka"/>
      <sheetName val="FP. Moka (2)"/>
      <sheetName val="FP. Namandier"/>
      <sheetName val="FP. Nid Paques"/>
      <sheetName val="FP. Nougat Pate"/>
      <sheetName val="FP. Nuage Fromage Japonais"/>
      <sheetName val="FP. Nuage Japonais"/>
      <sheetName val="FP. Opera"/>
      <sheetName val="FP. Pain Epices"/>
      <sheetName val="FP. Pain Epices Chataigne"/>
      <sheetName val="FP. Panna Cotta"/>
      <sheetName val="FP. Panna Cotta Caramel"/>
      <sheetName val="FP. Paris Brest"/>
      <sheetName val="FP. Pate Choux"/>
      <sheetName val="FP. Pate Feuillete"/>
      <sheetName val="FP. Pate Sucrée"/>
      <sheetName val="FP. Pudding"/>
      <sheetName val="FP. Punch Opera"/>
      <sheetName val="FP. Quatre Quarts"/>
      <sheetName val="FP. Royal"/>
      <sheetName val="FP. Royal Ganache"/>
      <sheetName val="FP. Sable Breton"/>
      <sheetName val="FP. Sable Nantais"/>
      <sheetName val="FP. Sucre Inverti Trimoline"/>
      <sheetName val="FP. Supra Sablé"/>
      <sheetName val="FP. Tarte Abricot"/>
      <sheetName val="FP. Tarte Abricot 6p"/>
      <sheetName val="FP. Tarte Caramel Exotique"/>
      <sheetName val="FP. Tarte Caramel Miel Noix"/>
      <sheetName val="FP. Tarte Chocolat Ganache"/>
      <sheetName val="FP. Tarte Chocolat Feuillantine"/>
      <sheetName val="FP. Tarte Citron"/>
      <sheetName val="FP. Tarte Citron Framboise"/>
      <sheetName val="FP. Tarte Citron Mousse Choco"/>
      <sheetName val="FP. Tarte Crumble Ananas Coco"/>
      <sheetName val="FP. Tarte Fraise"/>
      <sheetName val="FP. Tarte Framboise"/>
      <sheetName val="FP. Tarte Genoise Framboise"/>
      <sheetName val="FP. Tarte Gianduja"/>
      <sheetName val="FP. Tarte Grand Mere"/>
      <sheetName val="FP. Tarte Grand Mere (2)"/>
      <sheetName val="FP. Tarte Mirabelle"/>
      <sheetName val="FP. Tarte Normande"/>
      <sheetName val="FP. Tarte Peche"/>
      <sheetName val="FP. Tarte Poire 6p"/>
      <sheetName val="FP. Tarte Pomme"/>
      <sheetName val="FP. Tarte Pomme Fine"/>
      <sheetName val="FP. Tarte Prune"/>
      <sheetName val="FP. Tarte Quetsche"/>
      <sheetName val="FP. Tarte Quetsche 8p"/>
      <sheetName val="FP. Tropezienne"/>
      <sheetName val="FS. Bag Lardons"/>
      <sheetName val="FS. Bechamel"/>
      <sheetName val="FS. Beurre a Beurre demi ou sal"/>
      <sheetName val="FS. Bouchée a la Reine"/>
      <sheetName val="FS. Croissant Jambon"/>
      <sheetName val="FS. Croque MR"/>
      <sheetName val="FS. Entremet Saumon"/>
      <sheetName val="FS. Fougasse"/>
      <sheetName val="FS. Fougasse Gache"/>
      <sheetName val="FS. Friand Ch. Saucisse"/>
      <sheetName val="FS. Gougeres Mousse Chevre Miel"/>
      <sheetName val="FS. Gougeres Mousse de Lard"/>
      <sheetName val="FS. Gougeres au fromage"/>
      <sheetName val="FS. Gratin Pates 4 Fromage"/>
      <sheetName val="FS. Gratin Pomme Terre Raclette"/>
      <sheetName val="FS. Melange Assaisonnement"/>
      <sheetName val="FS. Navette Crabe"/>
      <sheetName val="FS. PF Feuillete Galette"/>
      <sheetName val="FS. PF Feuillete Saucisse"/>
      <sheetName val="FS. PF Quiches"/>
      <sheetName val="FS. Pain Roule Chorizo"/>
      <sheetName val="FS. Pain Roule Roquefort Noix"/>
      <sheetName val="FS. Pain Roule Thon"/>
      <sheetName val="FS. Pain Surprise Brioche Crabe"/>
      <sheetName val="FS. Pate Brisée"/>
      <sheetName val="FS. Pate Carbonara"/>
      <sheetName val="FS. Pate Quiche"/>
      <sheetName val="FS. Pizza"/>
      <sheetName val="FS. Pizza (2)"/>
      <sheetName val="FS. Pizza Baguette"/>
      <sheetName val="FS. Pizza Bambino"/>
      <sheetName val="FS. Pizza Chevre"/>
      <sheetName val="FS. Pizza Chorizo Poulet"/>
      <sheetName val="FS. Pizza Poulet Moutarde Anc"/>
      <sheetName val="FS. Pizza Regina"/>
      <sheetName val="FS. Pizza Steack Mergez"/>
      <sheetName val="FS. Pizza Thon"/>
      <sheetName val="FS. Prefou"/>
      <sheetName val="FS. Quiche Appareil"/>
      <sheetName val="FS. Quiche Appareil (2)"/>
      <sheetName val="FS. Quiche Fromage"/>
      <sheetName val="FS. Quiche Jambon"/>
      <sheetName val="FS. Quiche Lardon"/>
      <sheetName val="FS. Quiche Thon"/>
      <sheetName val="FS. Quiche Tommate Chevre"/>
      <sheetName val="FS. Roulés Chaource"/>
      <sheetName val="FS. Sable Citron"/>
      <sheetName val="FS. Sandwish Jambon"/>
      <sheetName val="FS. Sandwish Thon"/>
      <sheetName val="FS. Saucissette"/>
      <sheetName val="FS. Tarte Fromage Coeur Mozza"/>
      <sheetName val="FS. Tarte Maroille"/>
      <sheetName val="FS. Tarte Oignons"/>
      <sheetName val="FS. Tartiflette"/>
      <sheetName val="FS. Test Palette 4 Fromages"/>
      <sheetName val="FS. Test Palette Chorizzo"/>
      <sheetName val="FS. Tote"/>
      <sheetName val="FV. Brioche"/>
      <sheetName val="FV. Brioche Bordelaise"/>
      <sheetName val="FV. Brioche Cacao"/>
      <sheetName val="FV. Brioche Choco Orange Confit"/>
      <sheetName val="FV. Brioche Choco Pralimix"/>
      <sheetName val="FV. Brioche Feuilletee"/>
      <sheetName val="FV. Brioche Moule"/>
      <sheetName val="FV. Brioche P a P"/>
      <sheetName val="FV. Brioche Praline Rose"/>
      <sheetName val="FV. Chausson Pomme"/>
      <sheetName val="FV. Chouquette"/>
      <sheetName val="FV. Cramique"/>
      <sheetName val="FV. Cramique Brioche"/>
      <sheetName val="FV. Croissant"/>
      <sheetName val="FV. Croissant Creme Fruit Confi"/>
      <sheetName val="FV. Croissant amande"/>
      <sheetName val="FV. Gache Brioche"/>
      <sheetName val="FV. Mini"/>
      <sheetName val="FV. PLF"/>
      <sheetName val="FV. Pain Choc"/>
      <sheetName val="FV. Pain Choc Creme"/>
      <sheetName val="FV. Pain Raisin"/>
      <sheetName val="FV. Pain au Lait Toure"/>
      <sheetName val="FV. Pain au lait"/>
      <sheetName val="FV. Pain au lait Japonais"/>
      <sheetName val="FV. Pain au lait Japonais Choco"/>
      <sheetName val="FV. Palmier"/>
      <sheetName val="FV. Pepito"/>
      <sheetName val="FV. Pompe a Huile"/>
      <sheetName val="FV. Sirop 60 et 30 Brix"/>
      <sheetName val="FV. Stollen"/>
      <sheetName val="FV. TangZhong"/>
      <sheetName val="FV. Torsade"/>
      <sheetName val="FV. Vien Seins Généreux"/>
      <sheetName val="FV. Vien bite Pretentieux"/>
      <sheetName val="FV. Viennoise"/>
      <sheetName val="FV. Viennoise Choco Mix"/>
      <sheetName val="FV. Viennoise Mix"/>
      <sheetName val="Feuil1"/>
      <sheetName val="Paques Prix"/>
      <sheetName val="Stat. Ventes Model"/>
      <sheetName val="Vide Grenier"/>
      <sheetName val="zz Afichette Mag"/>
      <sheetName val="zz. Chiffres Reprise"/>
      <sheetName val="zzCai. Cuisine centrale"/>
      <sheetName val="zzCai. Feuille Vente Quoti"/>
      <sheetName val="zzCai. Rouleaux Pieces"/>
      <sheetName val="zzCom. Facturation"/>
      <sheetName val="zzCom. Factures 2019"/>
      <sheetName val="zzCom. Feuille Inventaire Model"/>
      <sheetName val="zzCom. Inventaire 2019"/>
      <sheetName val="zzCom. Inventaire 2020"/>
      <sheetName val="zzCom. Pour Comptable"/>
      <sheetName val="zzCom. RIB Kbis"/>
      <sheetName val="zzCom. TVA"/>
      <sheetName val="zzComDevis"/>
      <sheetName val="zzOP. Fetes Annuelles"/>
      <sheetName val="zzOP. Marchée de Noel 2019"/>
      <sheetName val="zzTruc Volume Cadre et Cercle"/>
      <sheetName val="zzTruc. Aromatisation Cremes"/>
      <sheetName val="zzTruc. Conversion L Kg Pdt"/>
      <sheetName val="zzTruc. Découpe Entremet"/>
      <sheetName val="zzTruc. Melange graines"/>
      <sheetName val="zzTruc. Recette a faire"/>
      <sheetName val="zzTruc. T. Conserv. Patis"/>
      <sheetName val="zzz. Model Fiche"/>
      <sheetName val="zzz. Plan Gondole OSB"/>
      <sheetName val="zzz. Prod Blanche"/>
      <sheetName val="zzz. Prod Trad et Autres"/>
      <sheetName val="zzz. Programation C. Pousse"/>
      <sheetName val="zzz. Programation Four"/>
      <sheetName val="zzzz Organigramme Noel"/>
      <sheetName val="Calcules marges new gamme"/>
      <sheetName val="zzz. Model Fiche (2)"/>
    </sheetNames>
    <sheetDataSet>
      <sheetData sheetId="0">
        <row r="19">
          <cell r="H19">
            <v>2.2999999999999998</v>
          </cell>
        </row>
        <row r="20">
          <cell r="H20">
            <v>1.5398093528333483</v>
          </cell>
        </row>
      </sheetData>
      <sheetData sheetId="1">
        <row r="19">
          <cell r="H19">
            <v>2.2000000000000002</v>
          </cell>
        </row>
        <row r="20">
          <cell r="H20">
            <v>1.53357264548865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3">
          <cell r="E3">
            <v>1.2</v>
          </cell>
          <cell r="F3">
            <v>0.52999999999999992</v>
          </cell>
          <cell r="J3">
            <v>1.2</v>
          </cell>
          <cell r="K3">
            <v>0.45296875000000003</v>
          </cell>
          <cell r="T3">
            <v>1.2</v>
          </cell>
          <cell r="U3">
            <v>0.57250000000000001</v>
          </cell>
          <cell r="Y3">
            <v>1.2</v>
          </cell>
          <cell r="Z3">
            <v>0.51749999999999996</v>
          </cell>
          <cell r="AD3">
            <v>1.2</v>
          </cell>
          <cell r="AE3">
            <v>0.39399999999999991</v>
          </cell>
          <cell r="AN3">
            <v>1.2</v>
          </cell>
          <cell r="AO3">
            <v>0.51666666666666661</v>
          </cell>
          <cell r="AS3">
            <v>2</v>
          </cell>
          <cell r="AT3">
            <v>0.95750000000000002</v>
          </cell>
          <cell r="AX3">
            <v>2.5</v>
          </cell>
          <cell r="AY3">
            <v>1.0130769230769232</v>
          </cell>
          <cell r="BC3">
            <v>0.2</v>
          </cell>
          <cell r="BD3">
            <v>0.1251749023199023</v>
          </cell>
          <cell r="BH3">
            <v>1</v>
          </cell>
          <cell r="BI3">
            <v>0.68312500000000009</v>
          </cell>
          <cell r="BM3">
            <v>1.2</v>
          </cell>
          <cell r="BN3">
            <v>0.52468749999999997</v>
          </cell>
          <cell r="DP3">
            <v>17.95</v>
          </cell>
          <cell r="DQ3">
            <v>5.6050000000000004</v>
          </cell>
          <cell r="DU3">
            <v>17.95</v>
          </cell>
          <cell r="DV3">
            <v>5.168333333333333</v>
          </cell>
          <cell r="DZ3">
            <v>3.95</v>
          </cell>
          <cell r="EA3">
            <v>1.2050000000000001</v>
          </cell>
          <cell r="EE3">
            <v>9.9499999999999993</v>
          </cell>
          <cell r="EF3">
            <v>3.2249999999999988</v>
          </cell>
          <cell r="EJ3">
            <v>19.95</v>
          </cell>
          <cell r="EK3">
            <v>5.2999999999999989</v>
          </cell>
          <cell r="EO3">
            <v>3.95</v>
          </cell>
          <cell r="EP3">
            <v>1.2650000000000001</v>
          </cell>
          <cell r="ET3">
            <v>13.7</v>
          </cell>
          <cell r="EU3">
            <v>5.589999999999999</v>
          </cell>
          <cell r="FD3">
            <v>2.9</v>
          </cell>
          <cell r="FE3">
            <v>1.23</v>
          </cell>
          <cell r="FI3">
            <v>1.2</v>
          </cell>
          <cell r="FJ3">
            <v>0.79</v>
          </cell>
          <cell r="GH3">
            <v>1.2</v>
          </cell>
          <cell r="GI3">
            <v>0.58000000000000007</v>
          </cell>
          <cell r="HQ3">
            <v>1.2</v>
          </cell>
          <cell r="HR3">
            <v>0.39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4">
          <cell r="F4" t="str">
            <v>Rien</v>
          </cell>
          <cell r="I4" t="str">
            <v>Rien</v>
          </cell>
        </row>
        <row r="5">
          <cell r="C5" t="str">
            <v>1664 50cl</v>
          </cell>
          <cell r="F5" t="str">
            <v>Agitateur Bois</v>
          </cell>
          <cell r="I5" t="str">
            <v>Champignon Buche PM</v>
          </cell>
          <cell r="L5" t="str">
            <v>Boulangerie</v>
          </cell>
          <cell r="N5" t="str">
            <v>Boulangerie</v>
          </cell>
          <cell r="P5" t="str">
            <v>Final</v>
          </cell>
        </row>
        <row r="6">
          <cell r="C6" t="str">
            <v>4 Epices Poudre</v>
          </cell>
          <cell r="F6" t="str">
            <v>Assiette</v>
          </cell>
          <cell r="I6" t="str">
            <v>Choco Foret Noir</v>
          </cell>
          <cell r="L6" t="str">
            <v>Viénoiserie</v>
          </cell>
          <cell r="N6" t="str">
            <v>Viénoiserie</v>
          </cell>
          <cell r="P6" t="str">
            <v>Intermédiaire</v>
          </cell>
        </row>
        <row r="7">
          <cell r="C7" t="str">
            <v>7Up 33cl</v>
          </cell>
          <cell r="F7" t="str">
            <v>Attaches Cellotwist</v>
          </cell>
          <cell r="I7" t="str">
            <v>Copeau Chocolat</v>
          </cell>
          <cell r="L7" t="str">
            <v>Patisserie</v>
          </cell>
          <cell r="N7" t="str">
            <v>Patisserie</v>
          </cell>
        </row>
        <row r="8">
          <cell r="C8" t="str">
            <v>Abondant</v>
          </cell>
          <cell r="F8" t="str">
            <v>Barquette Scandinave</v>
          </cell>
          <cell r="I8" t="str">
            <v>Couronne</v>
          </cell>
          <cell r="L8" t="str">
            <v>Salé</v>
          </cell>
          <cell r="N8" t="str">
            <v>Salé</v>
          </cell>
        </row>
        <row r="9">
          <cell r="C9" t="str">
            <v>Abricot</v>
          </cell>
          <cell r="F9" t="str">
            <v>Boite Buche 20x11x11</v>
          </cell>
          <cell r="I9" t="str">
            <v>Embout Buche Choco</v>
          </cell>
          <cell r="L9" t="str">
            <v>Revente</v>
          </cell>
          <cell r="N9" t="str">
            <v>Boissons non Alcoolisées</v>
          </cell>
        </row>
        <row r="10">
          <cell r="C10" t="str">
            <v>Abricot Cube</v>
          </cell>
          <cell r="F10" t="str">
            <v>Boite Buche 30x11x11</v>
          </cell>
          <cell r="I10" t="str">
            <v>Feve Pokemon</v>
          </cell>
          <cell r="N10" t="str">
            <v>Formule</v>
          </cell>
        </row>
        <row r="11">
          <cell r="C11" t="str">
            <v>Abricot Sirop</v>
          </cell>
          <cell r="F11" t="str">
            <v>Boite Buche 50x11x11</v>
          </cell>
          <cell r="I11" t="str">
            <v>Fleur Confites Hobiscus</v>
          </cell>
          <cell r="N11" t="str">
            <v>Confiserie</v>
          </cell>
        </row>
        <row r="12">
          <cell r="C12" t="str">
            <v>Ail</v>
          </cell>
          <cell r="F12" t="str">
            <v>Boite Pizza 29</v>
          </cell>
          <cell r="I12" t="str">
            <v>Hache et Scie Buche PM</v>
          </cell>
          <cell r="N12" t="str">
            <v>Chocolat</v>
          </cell>
        </row>
        <row r="13">
          <cell r="C13" t="str">
            <v>Amande Emondée</v>
          </cell>
          <cell r="F13" t="str">
            <v>Boite Pizza 40cm</v>
          </cell>
          <cell r="I13" t="str">
            <v>Lutin Buche</v>
          </cell>
          <cell r="N13" t="str">
            <v>Revente</v>
          </cell>
        </row>
        <row r="14">
          <cell r="C14" t="str">
            <v>Amandes Effilees</v>
          </cell>
          <cell r="F14" t="str">
            <v>Bte Blanc 22x8</v>
          </cell>
          <cell r="I14" t="str">
            <v>Paquet Cadeau Buche</v>
          </cell>
        </row>
        <row r="15">
          <cell r="C15" t="str">
            <v>Ameliorant Froid</v>
          </cell>
          <cell r="F15" t="str">
            <v>Bte Blanc 25x8</v>
          </cell>
          <cell r="I15" t="str">
            <v>Parchemin Amande</v>
          </cell>
        </row>
        <row r="16">
          <cell r="C16" t="str">
            <v>Amidon Maïs</v>
          </cell>
          <cell r="F16" t="str">
            <v>Bte Blanc 28x8</v>
          </cell>
          <cell r="I16" t="str">
            <v>Pce Sucre M</v>
          </cell>
        </row>
        <row r="17">
          <cell r="C17" t="str">
            <v>Ananas</v>
          </cell>
          <cell r="F17" t="str">
            <v>Bte Blanc 32x8</v>
          </cell>
          <cell r="I17" t="str">
            <v>Pce Sucre S</v>
          </cell>
        </row>
        <row r="18">
          <cell r="C18" t="str">
            <v>Ananas Cube</v>
          </cell>
          <cell r="F18" t="str">
            <v>Cagette Carton</v>
          </cell>
          <cell r="I18" t="str">
            <v>Plaque Anniv Azime</v>
          </cell>
        </row>
        <row r="19">
          <cell r="C19" t="str">
            <v>Ananas Sirop</v>
          </cell>
          <cell r="F19" t="str">
            <v>Caissette Baba</v>
          </cell>
          <cell r="I19" t="str">
            <v>Plaque Anniv Chocolat</v>
          </cell>
        </row>
        <row r="20">
          <cell r="C20" t="str">
            <v>Aneth</v>
          </cell>
          <cell r="F20" t="str">
            <v>Caissette Grande</v>
          </cell>
          <cell r="I20" t="str">
            <v>Plaque Joyeuse Fetes Choco</v>
          </cell>
        </row>
        <row r="21">
          <cell r="C21" t="str">
            <v>Anis Vert Poudre</v>
          </cell>
          <cell r="F21" t="str">
            <v>Caissette Moyen</v>
          </cell>
        </row>
        <row r="22">
          <cell r="C22" t="str">
            <v>Arome Amande</v>
          </cell>
          <cell r="F22" t="str">
            <v>Caissette Patissiere 10cm</v>
          </cell>
        </row>
        <row r="23">
          <cell r="C23" t="str">
            <v>Arome Fraise</v>
          </cell>
          <cell r="F23" t="str">
            <v>Caissette Petite</v>
          </cell>
        </row>
        <row r="24">
          <cell r="C24" t="str">
            <v>Arome Framboise</v>
          </cell>
          <cell r="F24" t="str">
            <v>Couverts</v>
          </cell>
        </row>
        <row r="25">
          <cell r="C25" t="str">
            <v>Baba Biscuit</v>
          </cell>
          <cell r="F25" t="str">
            <v>Goblet Blanc</v>
          </cell>
        </row>
        <row r="26">
          <cell r="C26" t="str">
            <v>Banane</v>
          </cell>
          <cell r="F26" t="str">
            <v>Goblet Cafe Moyen</v>
          </cell>
        </row>
        <row r="27">
          <cell r="C27" t="str">
            <v>Barre Choco</v>
          </cell>
          <cell r="F27" t="str">
            <v>Goblet Cafe Petit</v>
          </cell>
        </row>
        <row r="28">
          <cell r="C28" t="str">
            <v>Bechamel</v>
          </cell>
          <cell r="F28" t="str">
            <v>Mini Pipette 4ml</v>
          </cell>
        </row>
        <row r="29">
          <cell r="C29" t="str">
            <v>Beurre</v>
          </cell>
          <cell r="F29" t="str">
            <v>Moule Alu 600x53mm</v>
          </cell>
        </row>
        <row r="30">
          <cell r="C30" t="str">
            <v>Beurre 1/2 Sel</v>
          </cell>
          <cell r="F30" t="str">
            <v>Mousseline 20x30</v>
          </cell>
        </row>
        <row r="31">
          <cell r="C31" t="str">
            <v>Beurre Cacao</v>
          </cell>
          <cell r="F31" t="str">
            <v>Mousseline 20x40</v>
          </cell>
        </row>
        <row r="32">
          <cell r="C32" t="str">
            <v>Beurre Sel Guerande</v>
          </cell>
          <cell r="F32" t="str">
            <v>Pot Confiture 350g</v>
          </cell>
        </row>
        <row r="33">
          <cell r="C33" t="str">
            <v>Beurre Tour</v>
          </cell>
          <cell r="F33" t="str">
            <v>Rodoide H40x100</v>
          </cell>
        </row>
        <row r="34">
          <cell r="C34" t="str">
            <v>Bicarbonate</v>
          </cell>
          <cell r="F34" t="str">
            <v>Rodoide H45x100</v>
          </cell>
        </row>
        <row r="35">
          <cell r="C35" t="str">
            <v>Biere 1er Prix 8,5°</v>
          </cell>
          <cell r="F35" t="str">
            <v>Rodoide H50x100</v>
          </cell>
        </row>
        <row r="36">
          <cell r="C36" t="str">
            <v>Biere 8,6°</v>
          </cell>
          <cell r="F36" t="str">
            <v>Sac Bagette (1Bag)</v>
          </cell>
        </row>
        <row r="37">
          <cell r="C37" t="str">
            <v>Biscuit Cuillere</v>
          </cell>
          <cell r="F37" t="str">
            <v>Sac Baguett (20  bag)</v>
          </cell>
        </row>
        <row r="38">
          <cell r="C38" t="str">
            <v>Biscuit Roulade</v>
          </cell>
          <cell r="F38" t="str">
            <v>Sac Baguette (3 Bag)</v>
          </cell>
        </row>
        <row r="39">
          <cell r="C39" t="str">
            <v>Blanc d'Œuf</v>
          </cell>
          <cell r="F39" t="str">
            <v>Sac Baguette Bien A. (1Bag)</v>
          </cell>
        </row>
        <row r="40">
          <cell r="C40" t="str">
            <v>Blanc Poulet</v>
          </cell>
          <cell r="F40" t="str">
            <v>Sac Baguette Trad (1Bag)</v>
          </cell>
        </row>
        <row r="41">
          <cell r="C41" t="str">
            <v>Bleu</v>
          </cell>
          <cell r="F41" t="str">
            <v>Sac Bonbon Petit</v>
          </cell>
        </row>
        <row r="42">
          <cell r="C42" t="str">
            <v>Bombe Demoulage</v>
          </cell>
          <cell r="F42" t="str">
            <v>Sac Cake Grand</v>
          </cell>
        </row>
        <row r="43">
          <cell r="C43" t="str">
            <v>Bonbon</v>
          </cell>
          <cell r="F43" t="str">
            <v>Sac Confiserie 100x200</v>
          </cell>
        </row>
        <row r="44">
          <cell r="C44" t="str">
            <v>Bouchees Traiteur</v>
          </cell>
          <cell r="F44" t="str">
            <v>Sac Croissant M 18x7,5x28</v>
          </cell>
        </row>
        <row r="45">
          <cell r="C45" t="str">
            <v>Bouillon Volaille</v>
          </cell>
          <cell r="F45" t="str">
            <v>Sac Croissant S</v>
          </cell>
        </row>
        <row r="46">
          <cell r="C46" t="str">
            <v>Cacao Poudre</v>
          </cell>
          <cell r="F46" t="str">
            <v>Sac Galette 26</v>
          </cell>
        </row>
        <row r="47">
          <cell r="C47" t="str">
            <v>Cafe Dosette</v>
          </cell>
          <cell r="F47" t="str">
            <v>Sac Galette 30</v>
          </cell>
        </row>
        <row r="48">
          <cell r="C48" t="str">
            <v>Calvados</v>
          </cell>
          <cell r="F48" t="str">
            <v>Sac Mousseline 20/30</v>
          </cell>
        </row>
        <row r="49">
          <cell r="C49" t="str">
            <v>Cannelle Poudre</v>
          </cell>
          <cell r="F49" t="str">
            <v>Sac Pain Coupe 16x5x35</v>
          </cell>
        </row>
        <row r="50">
          <cell r="C50" t="str">
            <v>Cerise Bigarreaux Sirop</v>
          </cell>
          <cell r="F50" t="str">
            <v>Sac Pain Coupe Moyen 16x46x50</v>
          </cell>
        </row>
        <row r="51">
          <cell r="C51" t="str">
            <v>Cerise Confits</v>
          </cell>
          <cell r="F51" t="str">
            <v>Sac Pain Coupe Moyen 16x46x50</v>
          </cell>
        </row>
        <row r="52">
          <cell r="C52" t="str">
            <v>Chair Saucisse</v>
          </cell>
          <cell r="F52" t="str">
            <v>Sac Pain Coupe Petit 12x36x50</v>
          </cell>
        </row>
        <row r="53">
          <cell r="C53" t="str">
            <v>Champignons Paris</v>
          </cell>
          <cell r="F53" t="str">
            <v>Sac Speciaux 23x8x39</v>
          </cell>
        </row>
        <row r="54">
          <cell r="C54" t="str">
            <v>Charbon</v>
          </cell>
          <cell r="F54" t="str">
            <v>Semelle Buche 1m</v>
          </cell>
        </row>
        <row r="55">
          <cell r="C55" t="str">
            <v>Charlotte Indiv</v>
          </cell>
          <cell r="F55" t="str">
            <v>Semelle Or 13x4,5</v>
          </cell>
        </row>
        <row r="56">
          <cell r="C56" t="str">
            <v>Chataigne</v>
          </cell>
          <cell r="F56" t="str">
            <v>Semelle Or 25x10</v>
          </cell>
        </row>
        <row r="57">
          <cell r="C57" t="str">
            <v>Cheddar Rape</v>
          </cell>
          <cell r="F57" t="str">
            <v>Semelle Or 9,5x5,5</v>
          </cell>
        </row>
        <row r="58">
          <cell r="C58" t="str">
            <v>Chocolat au Lait</v>
          </cell>
          <cell r="F58" t="str">
            <v>Tourtiere Papier</v>
          </cell>
        </row>
        <row r="59">
          <cell r="C59" t="str">
            <v xml:space="preserve">Chocolat Baton </v>
          </cell>
          <cell r="F59" t="str">
            <v>Verine Couvercle 180ml</v>
          </cell>
        </row>
        <row r="60">
          <cell r="C60" t="str">
            <v>Chocolat Blanc</v>
          </cell>
        </row>
        <row r="61">
          <cell r="C61" t="str">
            <v>Chocolat Couverture Noir</v>
          </cell>
        </row>
        <row r="62">
          <cell r="C62" t="str">
            <v>Chocolat Nappage</v>
          </cell>
        </row>
        <row r="63">
          <cell r="C63" t="str">
            <v>Chocolat noir</v>
          </cell>
        </row>
        <row r="64">
          <cell r="C64" t="str">
            <v>Chocolat Pépites</v>
          </cell>
        </row>
        <row r="65">
          <cell r="C65" t="str">
            <v xml:space="preserve">Chorizo </v>
          </cell>
        </row>
        <row r="66">
          <cell r="C66" t="str">
            <v>Chorizo Tranche</v>
          </cell>
        </row>
        <row r="67">
          <cell r="C67" t="str">
            <v>Choux Eclaire</v>
          </cell>
        </row>
        <row r="68">
          <cell r="C68" t="str">
            <v>Choux Gros</v>
          </cell>
        </row>
        <row r="69">
          <cell r="C69" t="str">
            <v>Choux Paris Brest</v>
          </cell>
        </row>
        <row r="70">
          <cell r="C70" t="str">
            <v>Choux Petit</v>
          </cell>
        </row>
        <row r="71">
          <cell r="C71" t="str">
            <v>Ciboulette</v>
          </cell>
        </row>
        <row r="72">
          <cell r="C72" t="str">
            <v>Cidre Brut</v>
          </cell>
        </row>
        <row r="73">
          <cell r="C73" t="str">
            <v>Cidre Doux</v>
          </cell>
        </row>
        <row r="74">
          <cell r="C74" t="str">
            <v>Citron</v>
          </cell>
        </row>
        <row r="75">
          <cell r="C75" t="str">
            <v>Citron Confit</v>
          </cell>
        </row>
        <row r="76">
          <cell r="C76" t="str">
            <v>Citron Jaune</v>
          </cell>
        </row>
        <row r="77">
          <cell r="C77" t="str">
            <v>Citron Vert</v>
          </cell>
        </row>
        <row r="78">
          <cell r="C78" t="str">
            <v>Coca 1,25L</v>
          </cell>
        </row>
        <row r="79">
          <cell r="C79" t="str">
            <v>Coca 33cl</v>
          </cell>
        </row>
        <row r="80">
          <cell r="C80" t="str">
            <v>Coca Zero 33cl</v>
          </cell>
        </row>
        <row r="81">
          <cell r="C81" t="str">
            <v>Coco Rape</v>
          </cell>
        </row>
        <row r="82">
          <cell r="C82" t="str">
            <v>Colorant Rouge</v>
          </cell>
        </row>
        <row r="83">
          <cell r="C83" t="str">
            <v>Compote Pomme</v>
          </cell>
        </row>
        <row r="84">
          <cell r="C84" t="str">
            <v>Comte</v>
          </cell>
        </row>
        <row r="85">
          <cell r="C85" t="str">
            <v>Comte Rape</v>
          </cell>
        </row>
        <row r="86">
          <cell r="C86" t="str">
            <v>Confiture Framboise</v>
          </cell>
        </row>
        <row r="87">
          <cell r="C87" t="str">
            <v>Coulis Framboise</v>
          </cell>
        </row>
        <row r="88">
          <cell r="C88" t="str">
            <v>Cramberry</v>
          </cell>
        </row>
        <row r="89">
          <cell r="C89" t="str">
            <v>Creme Amande</v>
          </cell>
        </row>
        <row r="90">
          <cell r="C90" t="str">
            <v>Creme Amande Aeree</v>
          </cell>
        </row>
        <row r="91">
          <cell r="C91" t="str">
            <v>Creme au Beurre</v>
          </cell>
        </row>
        <row r="92">
          <cell r="C92" t="str">
            <v>Creme Beurre Anglaise</v>
          </cell>
        </row>
        <row r="93">
          <cell r="C93" t="str">
            <v>Creme Chiboust</v>
          </cell>
        </row>
        <row r="94">
          <cell r="C94" t="str">
            <v>Creme Diplomate</v>
          </cell>
        </row>
        <row r="95">
          <cell r="C95" t="str">
            <v>Creme Fleurette</v>
          </cell>
        </row>
        <row r="96">
          <cell r="C96" t="str">
            <v>Creme Fraiche</v>
          </cell>
        </row>
        <row r="97">
          <cell r="C97" t="str">
            <v>Creme Framboise alcool</v>
          </cell>
        </row>
        <row r="98">
          <cell r="C98" t="str">
            <v>Creme Liquide</v>
          </cell>
        </row>
        <row r="99">
          <cell r="C99" t="str">
            <v>Creme Mouseline</v>
          </cell>
        </row>
        <row r="100">
          <cell r="C100" t="str">
            <v>Creme Paris Brest</v>
          </cell>
        </row>
        <row r="101">
          <cell r="C101" t="str">
            <v>Creme Pat Congel</v>
          </cell>
        </row>
        <row r="102">
          <cell r="C102" t="str">
            <v>Creme Patissiere</v>
          </cell>
        </row>
        <row r="103">
          <cell r="C103" t="str">
            <v>Creme Patissiere Froid</v>
          </cell>
        </row>
        <row r="104">
          <cell r="C104" t="str">
            <v>Cremeux Chocolat Ancel</v>
          </cell>
        </row>
        <row r="105">
          <cell r="C105" t="str">
            <v>Crepe dentelle</v>
          </cell>
        </row>
        <row r="106">
          <cell r="C106" t="str">
            <v>Crevettes Rose</v>
          </cell>
        </row>
        <row r="107">
          <cell r="C107" t="str">
            <v>Curcuma</v>
          </cell>
        </row>
        <row r="108">
          <cell r="C108" t="str">
            <v>Dacquoise</v>
          </cell>
        </row>
        <row r="109">
          <cell r="C109" t="str">
            <v>Dacquoise Fruit</v>
          </cell>
        </row>
        <row r="110">
          <cell r="C110" t="str">
            <v>Desperados 50cl</v>
          </cell>
        </row>
        <row r="111">
          <cell r="C111" t="str">
            <v>Eau</v>
          </cell>
        </row>
        <row r="112">
          <cell r="C112" t="str">
            <v>Eau 50cl</v>
          </cell>
        </row>
        <row r="113">
          <cell r="C113" t="str">
            <v>Eau de Fleur Oranger</v>
          </cell>
        </row>
        <row r="114">
          <cell r="C114" t="str">
            <v>Extrait Cafe</v>
          </cell>
        </row>
        <row r="115">
          <cell r="C115" t="str">
            <v>F. Barquettes</v>
          </cell>
        </row>
        <row r="116">
          <cell r="C116" t="str">
            <v>F. Bien Aimee</v>
          </cell>
        </row>
        <row r="117">
          <cell r="C117" t="str">
            <v>F. Cereales Scandinave</v>
          </cell>
        </row>
        <row r="118">
          <cell r="C118" t="str">
            <v>F. Con. Bel Arome</v>
          </cell>
        </row>
        <row r="119">
          <cell r="C119" t="str">
            <v>F. Con. Equilibre</v>
          </cell>
        </row>
        <row r="120">
          <cell r="C120" t="str">
            <v>F. Con. Marin</v>
          </cell>
        </row>
        <row r="121">
          <cell r="C121" t="str">
            <v>F. Epeautre Grand T110</v>
          </cell>
        </row>
        <row r="122">
          <cell r="C122" t="str">
            <v>F. Gruau</v>
          </cell>
        </row>
        <row r="123">
          <cell r="C123" t="str">
            <v>F. L'Abondant</v>
          </cell>
        </row>
        <row r="124">
          <cell r="C124" t="str">
            <v>F. Meule T110</v>
          </cell>
        </row>
        <row r="125">
          <cell r="C125" t="str">
            <v>F. Meule T150</v>
          </cell>
        </row>
        <row r="126">
          <cell r="C126" t="str">
            <v>F. Mix Abondant</v>
          </cell>
        </row>
        <row r="127">
          <cell r="C127" t="str">
            <v>F. Mix Brioche</v>
          </cell>
        </row>
        <row r="128">
          <cell r="C128" t="str">
            <v>F. Mix Caractere</v>
          </cell>
        </row>
        <row r="129">
          <cell r="C129" t="str">
            <v>F. Mix Compagnon</v>
          </cell>
        </row>
        <row r="130">
          <cell r="C130" t="str">
            <v>F. Mix Complet</v>
          </cell>
        </row>
        <row r="131">
          <cell r="C131" t="str">
            <v>F. Mix Figue Chataigne</v>
          </cell>
        </row>
        <row r="132">
          <cell r="C132" t="str">
            <v>F. Mix Pavot</v>
          </cell>
        </row>
        <row r="133">
          <cell r="C133" t="str">
            <v>F. Mix Rusit Maïs</v>
          </cell>
        </row>
        <row r="134">
          <cell r="C134" t="str">
            <v>F. Mix Rusti Grains</v>
          </cell>
        </row>
        <row r="135">
          <cell r="C135" t="str">
            <v>F. Mix Rusti Intégral</v>
          </cell>
        </row>
        <row r="136">
          <cell r="C136" t="str">
            <v>F. Mix Scandinave</v>
          </cell>
        </row>
        <row r="137">
          <cell r="C137" t="str">
            <v>F. Mix Seigle Royal</v>
          </cell>
        </row>
        <row r="138">
          <cell r="C138" t="str">
            <v>F. Mix Sesame</v>
          </cell>
        </row>
        <row r="139">
          <cell r="C139" t="str">
            <v>F. Mix Vertueux</v>
          </cell>
        </row>
        <row r="140">
          <cell r="C140" t="str">
            <v>F. Mix Viennois</v>
          </cell>
        </row>
        <row r="141">
          <cell r="C141" t="str">
            <v>F. Mix Viennois</v>
          </cell>
        </row>
        <row r="142">
          <cell r="C142" t="str">
            <v>F. Poid Chiche</v>
          </cell>
        </row>
        <row r="143">
          <cell r="C143" t="str">
            <v>F. Sarrasin</v>
          </cell>
        </row>
        <row r="144">
          <cell r="C144" t="str">
            <v>F. Seigle T170</v>
          </cell>
        </row>
        <row r="145">
          <cell r="C145" t="str">
            <v>F. Seigle T80</v>
          </cell>
        </row>
        <row r="146">
          <cell r="C146" t="str">
            <v>F. Semoule</v>
          </cell>
        </row>
        <row r="147">
          <cell r="C147" t="str">
            <v>F. Soleillade</v>
          </cell>
        </row>
        <row r="148">
          <cell r="C148" t="str">
            <v>F. T45</v>
          </cell>
        </row>
        <row r="149">
          <cell r="C149" t="str">
            <v>F. T65</v>
          </cell>
        </row>
        <row r="150">
          <cell r="C150" t="str">
            <v>F. T80</v>
          </cell>
        </row>
        <row r="151">
          <cell r="C151" t="str">
            <v>F. Trad</v>
          </cell>
        </row>
        <row r="152">
          <cell r="C152" t="str">
            <v>Fanta 33cl</v>
          </cell>
        </row>
        <row r="153">
          <cell r="C153" t="str">
            <v>Fanta Agrum</v>
          </cell>
        </row>
        <row r="154">
          <cell r="C154" t="str">
            <v>Feuiletine</v>
          </cell>
        </row>
        <row r="155">
          <cell r="C155" t="str">
            <v>Figue Cube</v>
          </cell>
        </row>
        <row r="156">
          <cell r="C156" t="str">
            <v>Fond Tarte Sablée 8,5cm</v>
          </cell>
        </row>
        <row r="157">
          <cell r="C157" t="str">
            <v>Fond Tarte Sucre 10cm</v>
          </cell>
        </row>
        <row r="158">
          <cell r="C158" t="str">
            <v>Fondant Extra Blanc</v>
          </cell>
        </row>
        <row r="159">
          <cell r="C159" t="str">
            <v>Fraise</v>
          </cell>
        </row>
        <row r="160">
          <cell r="C160" t="str">
            <v>Fraise</v>
          </cell>
        </row>
        <row r="161">
          <cell r="C161" t="str">
            <v>Framboise</v>
          </cell>
        </row>
        <row r="162">
          <cell r="C162" t="str">
            <v>Fromage a tartiner</v>
          </cell>
        </row>
        <row r="163">
          <cell r="C163" t="str">
            <v>Fromage chevre buche</v>
          </cell>
        </row>
        <row r="164">
          <cell r="C164" t="str">
            <v>Fromage Emmental</v>
          </cell>
        </row>
        <row r="165">
          <cell r="C165" t="str">
            <v>Fromage Frais Tartiner</v>
          </cell>
        </row>
        <row r="166">
          <cell r="C166" t="str">
            <v>Fromage Parmesan</v>
          </cell>
        </row>
        <row r="167">
          <cell r="C167" t="str">
            <v>Fromage Rape</v>
          </cell>
        </row>
        <row r="168">
          <cell r="C168" t="str">
            <v>Ganache Cafe Opera</v>
          </cell>
        </row>
        <row r="169">
          <cell r="C169" t="str">
            <v>Ganache Chocolat</v>
          </cell>
        </row>
        <row r="170">
          <cell r="C170" t="str">
            <v>Gelatine 200 Bloom</v>
          </cell>
        </row>
        <row r="171">
          <cell r="C171" t="str">
            <v>Genoise</v>
          </cell>
        </row>
        <row r="172">
          <cell r="C172" t="str">
            <v>Genoise Feuille</v>
          </cell>
        </row>
        <row r="173">
          <cell r="C173" t="str">
            <v>Gianduja</v>
          </cell>
        </row>
        <row r="174">
          <cell r="C174" t="str">
            <v>Gingembre Poudre</v>
          </cell>
        </row>
        <row r="175">
          <cell r="C175" t="str">
            <v>Glacage Miroir Blanc</v>
          </cell>
        </row>
        <row r="176">
          <cell r="C176" t="str">
            <v>Glacage Miroir Chocolat</v>
          </cell>
        </row>
        <row r="177">
          <cell r="C177" t="str">
            <v>Glacage Opera</v>
          </cell>
        </row>
        <row r="178">
          <cell r="C178" t="str">
            <v>Glucose</v>
          </cell>
        </row>
        <row r="179">
          <cell r="C179" t="str">
            <v>Gougeres au fromage</v>
          </cell>
        </row>
        <row r="180">
          <cell r="C180" t="str">
            <v>Gousse Vanille</v>
          </cell>
        </row>
        <row r="181">
          <cell r="C181" t="str">
            <v>Gouter Nutella</v>
          </cell>
        </row>
        <row r="182">
          <cell r="C182" t="str">
            <v>Graine Courge</v>
          </cell>
        </row>
        <row r="183">
          <cell r="C183" t="str">
            <v>Graine Lin Brun</v>
          </cell>
        </row>
        <row r="184">
          <cell r="C184" t="str">
            <v>Graine Lin Jaune</v>
          </cell>
        </row>
        <row r="185">
          <cell r="C185" t="str">
            <v>Graine Pavot Bleu</v>
          </cell>
        </row>
        <row r="186">
          <cell r="C186" t="str">
            <v>Graine Sesame</v>
          </cell>
        </row>
        <row r="187">
          <cell r="C187" t="str">
            <v>Graines Maïs Deco</v>
          </cell>
        </row>
        <row r="188">
          <cell r="C188" t="str">
            <v>Graines Scandinave</v>
          </cell>
        </row>
        <row r="189">
          <cell r="C189" t="str">
            <v>Graines Trad</v>
          </cell>
        </row>
        <row r="190">
          <cell r="C190" t="str">
            <v>Grand Marnier</v>
          </cell>
        </row>
        <row r="191">
          <cell r="C191" t="str">
            <v>Heineken 50cl</v>
          </cell>
        </row>
        <row r="192">
          <cell r="C192" t="str">
            <v>Herbe Provence</v>
          </cell>
        </row>
        <row r="193">
          <cell r="C193" t="str">
            <v>Huile</v>
          </cell>
        </row>
        <row r="194">
          <cell r="C194" t="str">
            <v>Huile Olive</v>
          </cell>
        </row>
        <row r="195">
          <cell r="C195" t="str">
            <v>Huile Pepin Raisin</v>
          </cell>
        </row>
        <row r="196">
          <cell r="C196" t="str">
            <v>Jambon Serrano</v>
          </cell>
        </row>
        <row r="197">
          <cell r="C197" t="str">
            <v>Jambon Tranche</v>
          </cell>
        </row>
        <row r="198">
          <cell r="C198" t="str">
            <v>Jaune d'œuf</v>
          </cell>
        </row>
        <row r="199">
          <cell r="C199" t="str">
            <v>Joconde</v>
          </cell>
        </row>
        <row r="200">
          <cell r="C200" t="str">
            <v>Journal Reveil</v>
          </cell>
        </row>
        <row r="201">
          <cell r="C201" t="str">
            <v>Jus Citron</v>
          </cell>
        </row>
        <row r="202">
          <cell r="C202" t="str">
            <v>Jus Citron Vert</v>
          </cell>
        </row>
        <row r="203">
          <cell r="C203" t="str">
            <v>Jus Orange</v>
          </cell>
        </row>
        <row r="204">
          <cell r="C204" t="str">
            <v>Kirsch</v>
          </cell>
        </row>
        <row r="205">
          <cell r="C205" t="str">
            <v>Lait 1/2 Ecreme</v>
          </cell>
        </row>
        <row r="206">
          <cell r="C206" t="str">
            <v>Lait Concentre Sucre</v>
          </cell>
        </row>
        <row r="207">
          <cell r="C207" t="str">
            <v>Lait Entier</v>
          </cell>
        </row>
        <row r="208">
          <cell r="C208" t="str">
            <v>Lardon Fumé</v>
          </cell>
        </row>
        <row r="209">
          <cell r="C209" t="str">
            <v>Lardon Nature</v>
          </cell>
        </row>
        <row r="210">
          <cell r="C210" t="str">
            <v>Levain dur</v>
          </cell>
        </row>
        <row r="211">
          <cell r="C211" t="str">
            <v>Levain liquide</v>
          </cell>
        </row>
        <row r="212">
          <cell r="C212" t="str">
            <v>Levure Chimique</v>
          </cell>
        </row>
        <row r="213">
          <cell r="C213" t="str">
            <v>Levure Fraiche</v>
          </cell>
        </row>
        <row r="214">
          <cell r="C214" t="str">
            <v>Lipton Ice Tea 33cl</v>
          </cell>
        </row>
        <row r="215">
          <cell r="C215" t="str">
            <v>Maid F. Rouge</v>
          </cell>
        </row>
        <row r="216">
          <cell r="C216" t="str">
            <v>Maid Tropical</v>
          </cell>
        </row>
        <row r="217">
          <cell r="C217" t="str">
            <v>Maroille</v>
          </cell>
        </row>
        <row r="218">
          <cell r="C218" t="str">
            <v>Mascarpone</v>
          </cell>
        </row>
        <row r="219">
          <cell r="C219" t="str">
            <v>Masse Gélatine</v>
          </cell>
        </row>
        <row r="220">
          <cell r="C220" t="str">
            <v>Mayonnaise Ferme</v>
          </cell>
        </row>
        <row r="221">
          <cell r="C221" t="str">
            <v>Melange Assaisonement</v>
          </cell>
        </row>
        <row r="222">
          <cell r="C222" t="str">
            <v>Melon Cube Tricolor</v>
          </cell>
        </row>
        <row r="223">
          <cell r="C223" t="str">
            <v>Meringue Coque</v>
          </cell>
        </row>
        <row r="224">
          <cell r="C224" t="str">
            <v>Miel</v>
          </cell>
        </row>
        <row r="225">
          <cell r="C225" t="str">
            <v>Mini Baba</v>
          </cell>
        </row>
        <row r="226">
          <cell r="C226" t="str">
            <v>Mini Fond Brise</v>
          </cell>
        </row>
        <row r="227">
          <cell r="C227" t="str">
            <v>Minut Maid Orange 33cl</v>
          </cell>
        </row>
        <row r="228">
          <cell r="C228" t="str">
            <v>Minut Maid Pomme 33cl</v>
          </cell>
        </row>
        <row r="229">
          <cell r="C229" t="str">
            <v>Mirabelle au Sirop</v>
          </cell>
        </row>
        <row r="230">
          <cell r="C230" t="str">
            <v>Monster 50cl</v>
          </cell>
        </row>
        <row r="231">
          <cell r="C231" t="str">
            <v>Mousse Canard</v>
          </cell>
        </row>
        <row r="232">
          <cell r="C232" t="str">
            <v>Moutarde</v>
          </cell>
        </row>
        <row r="233">
          <cell r="C233" t="str">
            <v>Moutarde Ancienne</v>
          </cell>
        </row>
        <row r="234">
          <cell r="C234" t="str">
            <v>Mozza + Emmental Rape</v>
          </cell>
        </row>
        <row r="235">
          <cell r="C235" t="str">
            <v>Mozzarella</v>
          </cell>
        </row>
        <row r="236">
          <cell r="C236" t="str">
            <v>Mozzarella Cossette / Rape</v>
          </cell>
        </row>
        <row r="237">
          <cell r="C237" t="str">
            <v>Mure Sauvage</v>
          </cell>
        </row>
        <row r="238">
          <cell r="C238" t="str">
            <v>Muscade</v>
          </cell>
        </row>
        <row r="239">
          <cell r="C239" t="str">
            <v>Nappage Abricot</v>
          </cell>
        </row>
        <row r="240">
          <cell r="C240" t="str">
            <v>Nappage Neutre</v>
          </cell>
        </row>
        <row r="241">
          <cell r="C241" t="str">
            <v>Nescafe</v>
          </cell>
        </row>
        <row r="242">
          <cell r="C242" t="str">
            <v>Noisettes</v>
          </cell>
        </row>
        <row r="243">
          <cell r="C243" t="str">
            <v>Noix Gros</v>
          </cell>
        </row>
        <row r="244">
          <cell r="C244" t="str">
            <v>Noix Hache</v>
          </cell>
        </row>
        <row r="245">
          <cell r="C245" t="str">
            <v>Noix Pecant</v>
          </cell>
        </row>
        <row r="246">
          <cell r="C246" t="str">
            <v>Nougat Pate</v>
          </cell>
        </row>
        <row r="247">
          <cell r="C247" t="str">
            <v>Oasis 33cl</v>
          </cell>
        </row>
        <row r="248">
          <cell r="C248" t="str">
            <v>Oeuf</v>
          </cell>
        </row>
        <row r="249">
          <cell r="C249" t="str">
            <v>Œuf Liqueur</v>
          </cell>
        </row>
        <row r="250">
          <cell r="C250" t="str">
            <v>Œufs de Truite</v>
          </cell>
        </row>
        <row r="251">
          <cell r="C251" t="str">
            <v>Oignon</v>
          </cell>
        </row>
        <row r="252">
          <cell r="C252" t="str">
            <v>Oignon Frit</v>
          </cell>
        </row>
        <row r="253">
          <cell r="C253" t="str">
            <v>Oignon Jaune</v>
          </cell>
        </row>
        <row r="254">
          <cell r="C254" t="str">
            <v>Olive Noire</v>
          </cell>
        </row>
        <row r="255">
          <cell r="C255" t="str">
            <v>Olive Verte</v>
          </cell>
        </row>
        <row r="256">
          <cell r="C256" t="str">
            <v>Orange</v>
          </cell>
        </row>
        <row r="257">
          <cell r="C257" t="str">
            <v>Orange Confites</v>
          </cell>
        </row>
        <row r="258">
          <cell r="C258" t="str">
            <v>Orangina 33cl</v>
          </cell>
        </row>
        <row r="259">
          <cell r="C259" t="str">
            <v>Origan</v>
          </cell>
        </row>
        <row r="260">
          <cell r="C260" t="str">
            <v>Pactine NH nappage</v>
          </cell>
        </row>
        <row r="261">
          <cell r="C261" t="str">
            <v>Pain Bagnat</v>
          </cell>
        </row>
        <row r="262">
          <cell r="C262" t="str">
            <v>Pain Brioche</v>
          </cell>
        </row>
        <row r="263">
          <cell r="C263" t="str">
            <v>Pain de Mie Plaque Couleur</v>
          </cell>
        </row>
        <row r="264">
          <cell r="C264" t="str">
            <v>Pain de mie Plaque Nature</v>
          </cell>
        </row>
        <row r="265">
          <cell r="C265" t="str">
            <v>Pain Sandwish Bag</v>
          </cell>
        </row>
        <row r="266">
          <cell r="C266" t="str">
            <v>Papaye Cube</v>
          </cell>
        </row>
        <row r="267">
          <cell r="C267" t="str">
            <v>Pâques Prêt a Vente Caneton Lait 10cm</v>
          </cell>
        </row>
        <row r="268">
          <cell r="C268" t="str">
            <v>Pâques Prêt a Vente Cloche Noir 12,5cm</v>
          </cell>
        </row>
        <row r="269">
          <cell r="C269" t="str">
            <v>Pâques Prêt a Vente Mini Elephant Hippo</v>
          </cell>
        </row>
        <row r="270">
          <cell r="C270" t="str">
            <v>Pâques Prêt a Vente Mouton Lait 10cm</v>
          </cell>
        </row>
        <row r="271">
          <cell r="C271" t="str">
            <v>Pâques Prêt a Vente Œuf Lait 7cm</v>
          </cell>
        </row>
        <row r="272">
          <cell r="C272" t="str">
            <v>Pâques Prêt a Vente Poisson Lait ou Noir 24cm</v>
          </cell>
        </row>
        <row r="273">
          <cell r="C273" t="str">
            <v>Pâques Prêt a Vente Poule 7cm</v>
          </cell>
        </row>
        <row r="274">
          <cell r="C274" t="str">
            <v>Pâques Prêt a Vente Poule Lait 12cm</v>
          </cell>
        </row>
        <row r="275">
          <cell r="C275" t="str">
            <v>Pâques Prêt a Vente Poule Lait 17cm</v>
          </cell>
        </row>
        <row r="276">
          <cell r="C276" t="str">
            <v>Pâques Prêt a Vente Vache Noir 12cm</v>
          </cell>
        </row>
        <row r="277">
          <cell r="C277" t="str">
            <v>Parmesant Rape</v>
          </cell>
        </row>
        <row r="278">
          <cell r="C278" t="str">
            <v>Pastis</v>
          </cell>
        </row>
        <row r="279">
          <cell r="C279" t="str">
            <v>Pate a Glacer</v>
          </cell>
        </row>
        <row r="280">
          <cell r="C280" t="str">
            <v>Pate a Glacer Brune</v>
          </cell>
        </row>
        <row r="281">
          <cell r="C281" t="str">
            <v>Pate Amande 50%</v>
          </cell>
        </row>
        <row r="282">
          <cell r="C282" t="str">
            <v>Pate Amande -50%</v>
          </cell>
        </row>
        <row r="283">
          <cell r="C283" t="str">
            <v>Pate Belle Arome</v>
          </cell>
        </row>
        <row r="284">
          <cell r="C284" t="str">
            <v>Pate Blanche</v>
          </cell>
        </row>
        <row r="285">
          <cell r="C285" t="str">
            <v>Pate Brisée</v>
          </cell>
        </row>
        <row r="286">
          <cell r="C286" t="str">
            <v>Pate Choux</v>
          </cell>
        </row>
        <row r="287">
          <cell r="C287" t="str">
            <v>Pate Fermentée</v>
          </cell>
        </row>
        <row r="288">
          <cell r="C288" t="str">
            <v>Pate Feuillete</v>
          </cell>
        </row>
        <row r="289">
          <cell r="C289" t="str">
            <v>Pate Fusilli</v>
          </cell>
        </row>
        <row r="290">
          <cell r="C290" t="str">
            <v>Pate Noisette</v>
          </cell>
        </row>
        <row r="291">
          <cell r="C291" t="str">
            <v>Pate Nougat</v>
          </cell>
        </row>
        <row r="292">
          <cell r="C292" t="str">
            <v>Pate Pistache</v>
          </cell>
        </row>
        <row r="293">
          <cell r="C293" t="str">
            <v>Pate Pizza</v>
          </cell>
        </row>
        <row r="294">
          <cell r="C294" t="str">
            <v>Pate Quiche</v>
          </cell>
        </row>
        <row r="295">
          <cell r="C295" t="str">
            <v>Pate Scandinave</v>
          </cell>
        </row>
        <row r="296">
          <cell r="C296" t="str">
            <v>Pate Sucrée</v>
          </cell>
        </row>
        <row r="297">
          <cell r="C297" t="str">
            <v>Pate Trad</v>
          </cell>
        </row>
        <row r="298">
          <cell r="C298" t="str">
            <v>Peche au Sirop</v>
          </cell>
        </row>
        <row r="299">
          <cell r="C299" t="str">
            <v>Peche Jaune</v>
          </cell>
        </row>
        <row r="300">
          <cell r="C300" t="str">
            <v>Perrier 33cl</v>
          </cell>
        </row>
        <row r="301">
          <cell r="C301" t="str">
            <v>Petit Beurre</v>
          </cell>
        </row>
        <row r="302">
          <cell r="C302" t="str">
            <v>PF Viennoise</v>
          </cell>
        </row>
        <row r="303">
          <cell r="C303" t="str">
            <v>PLF</v>
          </cell>
        </row>
        <row r="304">
          <cell r="C304" t="str">
            <v>Poire Sirop</v>
          </cell>
        </row>
        <row r="305">
          <cell r="C305" t="str">
            <v>Poitrine Tranche</v>
          </cell>
        </row>
        <row r="306">
          <cell r="C306" t="str">
            <v>Poivre</v>
          </cell>
        </row>
        <row r="307">
          <cell r="C307" t="str">
            <v>Poivre Blanc</v>
          </cell>
        </row>
        <row r="308">
          <cell r="C308" t="str">
            <v>Pomme</v>
          </cell>
        </row>
        <row r="309">
          <cell r="C309" t="str">
            <v>Pomme de Terre</v>
          </cell>
        </row>
        <row r="310">
          <cell r="C310" t="str">
            <v>Poudre Amande</v>
          </cell>
        </row>
        <row r="311">
          <cell r="C311" t="str">
            <v>Poudre Bavarois Choco Blanc</v>
          </cell>
        </row>
        <row r="312">
          <cell r="C312" t="str">
            <v>Poudre Bavarois Framboise</v>
          </cell>
        </row>
        <row r="313">
          <cell r="C313" t="str">
            <v>Poudre Creme</v>
          </cell>
        </row>
        <row r="314">
          <cell r="C314" t="str">
            <v>Poudre Creme Chaud</v>
          </cell>
        </row>
        <row r="315">
          <cell r="C315" t="str">
            <v>Poudre de Lait</v>
          </cell>
        </row>
        <row r="316">
          <cell r="C316" t="str">
            <v>Poudre Meringue</v>
          </cell>
        </row>
        <row r="317">
          <cell r="C317" t="str">
            <v>Poudre Mousseline</v>
          </cell>
        </row>
        <row r="318">
          <cell r="C318" t="str">
            <v>Poulet Roti Emince</v>
          </cell>
        </row>
        <row r="319">
          <cell r="C319" t="str">
            <v>Pralimix</v>
          </cell>
        </row>
        <row r="320">
          <cell r="C320" t="str">
            <v>Praliné Amande/Noisette</v>
          </cell>
        </row>
        <row r="321">
          <cell r="C321" t="str">
            <v>Praline Rose</v>
          </cell>
        </row>
        <row r="322">
          <cell r="C322" t="str">
            <v>Pralinoise</v>
          </cell>
        </row>
        <row r="323">
          <cell r="C323" t="str">
            <v>Pruneaux</v>
          </cell>
        </row>
        <row r="324">
          <cell r="C324" t="str">
            <v>Pulco (tous)</v>
          </cell>
        </row>
        <row r="325">
          <cell r="C325" t="str">
            <v>Punch Opera</v>
          </cell>
        </row>
        <row r="326">
          <cell r="C326" t="str">
            <v>Punchy</v>
          </cell>
        </row>
        <row r="327">
          <cell r="C327" t="str">
            <v>Purée Framboise</v>
          </cell>
        </row>
        <row r="328">
          <cell r="C328" t="str">
            <v>Quetsche au Sirop</v>
          </cell>
        </row>
        <row r="329">
          <cell r="C329" t="str">
            <v>Quiche Appareil</v>
          </cell>
        </row>
        <row r="330">
          <cell r="C330" t="str">
            <v>Raisin Golden</v>
          </cell>
        </row>
        <row r="331">
          <cell r="C331" t="str">
            <v>Raisin Sultanine</v>
          </cell>
        </row>
        <row r="332">
          <cell r="C332" t="str">
            <v>Red Bull 25cl</v>
          </cell>
        </row>
        <row r="333">
          <cell r="C333" t="str">
            <v>Rhum Negrita</v>
          </cell>
        </row>
        <row r="334">
          <cell r="C334" t="str">
            <v>Rillette</v>
          </cell>
        </row>
        <row r="335">
          <cell r="C335" t="str">
            <v>Roblechon</v>
          </cell>
        </row>
        <row r="336">
          <cell r="C336" t="str">
            <v>Roquefort</v>
          </cell>
        </row>
        <row r="337">
          <cell r="C337" t="str">
            <v>Rosette</v>
          </cell>
        </row>
        <row r="338">
          <cell r="C338" t="str">
            <v>Sable Simple</v>
          </cell>
        </row>
        <row r="339">
          <cell r="C339" t="str">
            <v>Salami</v>
          </cell>
        </row>
        <row r="340">
          <cell r="C340" t="str">
            <v>Sauce Pizza</v>
          </cell>
        </row>
        <row r="341">
          <cell r="C341" t="str">
            <v>Saucisse Franckfort</v>
          </cell>
        </row>
        <row r="342">
          <cell r="C342" t="str">
            <v>Saucisse Morteau</v>
          </cell>
        </row>
        <row r="343">
          <cell r="C343" t="str">
            <v>Saucisson</v>
          </cell>
        </row>
        <row r="344">
          <cell r="C344" t="str">
            <v>Saumon Chutes</v>
          </cell>
        </row>
        <row r="345">
          <cell r="C345" t="str">
            <v>Schwepps Agrum 33cl</v>
          </cell>
        </row>
        <row r="346">
          <cell r="C346" t="str">
            <v>Sel</v>
          </cell>
        </row>
        <row r="347">
          <cell r="C347" t="str">
            <v>Sel Fleur</v>
          </cell>
        </row>
        <row r="348">
          <cell r="C348" t="str">
            <v>SG Ail Coupe</v>
          </cell>
        </row>
        <row r="349">
          <cell r="C349" t="str">
            <v>SG Aneth</v>
          </cell>
        </row>
        <row r="350">
          <cell r="C350" t="str">
            <v>SG Cerise Griotte</v>
          </cell>
        </row>
        <row r="351">
          <cell r="C351" t="str">
            <v>SG Champignon Paris</v>
          </cell>
        </row>
        <row r="352">
          <cell r="C352" t="str">
            <v>SG Chausson Pomme</v>
          </cell>
        </row>
        <row r="353">
          <cell r="C353" t="str">
            <v>SG Chouquettes</v>
          </cell>
        </row>
        <row r="354">
          <cell r="C354" t="str">
            <v>SG Choux Eclair</v>
          </cell>
        </row>
        <row r="355">
          <cell r="C355" t="str">
            <v>SG Choux Paris Brest</v>
          </cell>
        </row>
        <row r="356">
          <cell r="C356" t="str">
            <v>SG Croissant</v>
          </cell>
        </row>
        <row r="357">
          <cell r="C357" t="str">
            <v>SG Croissant Prépoussée</v>
          </cell>
        </row>
        <row r="358">
          <cell r="C358" t="str">
            <v>SG Disque Feuillete 22cm</v>
          </cell>
        </row>
        <row r="359">
          <cell r="C359" t="str">
            <v>SG Faise</v>
          </cell>
        </row>
        <row r="360">
          <cell r="C360" t="str">
            <v>SG Fond Brise 10cm</v>
          </cell>
        </row>
        <row r="361">
          <cell r="C361" t="str">
            <v>SG Fond Brise 12cm</v>
          </cell>
        </row>
        <row r="362">
          <cell r="C362" t="str">
            <v>SG Fond Brise 27cm</v>
          </cell>
        </row>
        <row r="363">
          <cell r="C363" t="str">
            <v>SG Fond Feuillete 27cm Haut 5cm</v>
          </cell>
        </row>
        <row r="364">
          <cell r="C364" t="str">
            <v>SG Fond Pizza 30</v>
          </cell>
        </row>
        <row r="365">
          <cell r="C365" t="str">
            <v>SG Fond Sucre 24cm</v>
          </cell>
        </row>
        <row r="366">
          <cell r="C366" t="str">
            <v>SG Fond Sucrée 10</v>
          </cell>
        </row>
        <row r="367">
          <cell r="C367" t="str">
            <v>SG Fond Sucrée 27</v>
          </cell>
        </row>
        <row r="368">
          <cell r="C368" t="str">
            <v>SG Framboise Brisures</v>
          </cell>
        </row>
        <row r="369">
          <cell r="C369" t="str">
            <v>SG Framboise Meeker</v>
          </cell>
        </row>
        <row r="370">
          <cell r="C370" t="str">
            <v>SG Fromage Chevre Tranche</v>
          </cell>
        </row>
        <row r="371">
          <cell r="C371" t="str">
            <v>SG Lardon Allumette</v>
          </cell>
        </row>
        <row r="372">
          <cell r="C372" t="str">
            <v>SG Merguez Cuite Tranchee</v>
          </cell>
        </row>
        <row r="373">
          <cell r="C373" t="str">
            <v>SG Mini Croissants</v>
          </cell>
        </row>
        <row r="374">
          <cell r="C374" t="str">
            <v>SG Mini Pain Choc</v>
          </cell>
        </row>
        <row r="375">
          <cell r="C375" t="str">
            <v>SG Mirtilles</v>
          </cell>
        </row>
        <row r="376">
          <cell r="C376" t="str">
            <v>SG Oignon Emince</v>
          </cell>
        </row>
        <row r="377">
          <cell r="C377" t="str">
            <v>SG Pain Choc Prépoussée</v>
          </cell>
        </row>
        <row r="378">
          <cell r="C378" t="str">
            <v>SG Pain Chocolat</v>
          </cell>
        </row>
        <row r="379">
          <cell r="C379" t="str">
            <v>SG Pain Raisin</v>
          </cell>
        </row>
        <row r="380">
          <cell r="C380" t="str">
            <v>SG Palmier</v>
          </cell>
        </row>
        <row r="381">
          <cell r="C381" t="str">
            <v>SG Pepito</v>
          </cell>
        </row>
        <row r="382">
          <cell r="C382" t="str">
            <v>SG Persil Hache</v>
          </cell>
        </row>
        <row r="383">
          <cell r="C383" t="str">
            <v>SG Petit Four Sucre</v>
          </cell>
        </row>
        <row r="384">
          <cell r="C384" t="str">
            <v>SG Plaque Feuilletée</v>
          </cell>
        </row>
        <row r="385">
          <cell r="C385" t="str">
            <v>SG Plaque Feuilletée Haut de Gamme</v>
          </cell>
        </row>
        <row r="386">
          <cell r="C386" t="str">
            <v>SG Poivron Laniere Rouge Vert</v>
          </cell>
        </row>
        <row r="387">
          <cell r="C387" t="str">
            <v>SG Pomme Tranche</v>
          </cell>
        </row>
        <row r="388">
          <cell r="C388" t="str">
            <v>SG Poulet Roti</v>
          </cell>
        </row>
        <row r="389">
          <cell r="C389" t="str">
            <v>SG Poulet Tex Mex Emince</v>
          </cell>
        </row>
        <row r="390">
          <cell r="C390" t="str">
            <v>SG Puree F. Passion</v>
          </cell>
        </row>
        <row r="391">
          <cell r="C391" t="str">
            <v>SG Purée Poire</v>
          </cell>
        </row>
        <row r="392">
          <cell r="C392" t="str">
            <v>SG Steack Hache</v>
          </cell>
        </row>
        <row r="393">
          <cell r="C393" t="str">
            <v>SG Torsade</v>
          </cell>
        </row>
        <row r="394">
          <cell r="C394" t="str">
            <v>Sprite 33cl</v>
          </cell>
        </row>
        <row r="395">
          <cell r="C395" t="str">
            <v>Sucette</v>
          </cell>
        </row>
        <row r="396">
          <cell r="C396" t="str">
            <v>Sucre</v>
          </cell>
        </row>
        <row r="397">
          <cell r="C397" t="str">
            <v>Sucre Buchette 4g</v>
          </cell>
        </row>
        <row r="398">
          <cell r="C398" t="str">
            <v>Sucre Cassonnade</v>
          </cell>
        </row>
        <row r="399">
          <cell r="C399" t="str">
            <v>Sucre Glace</v>
          </cell>
        </row>
        <row r="400">
          <cell r="C400" t="str">
            <v>Sucre Glace Amilacée</v>
          </cell>
        </row>
        <row r="401">
          <cell r="C401" t="str">
            <v>Sucre Inverti</v>
          </cell>
        </row>
        <row r="402">
          <cell r="C402" t="str">
            <v>Sucre N°10 ou Casson</v>
          </cell>
        </row>
        <row r="403">
          <cell r="C403" t="str">
            <v>Sucre N°6</v>
          </cell>
        </row>
        <row r="404">
          <cell r="C404" t="str">
            <v>Surimi Miettes</v>
          </cell>
        </row>
        <row r="405">
          <cell r="C405" t="str">
            <v>TangZhong</v>
          </cell>
        </row>
        <row r="406">
          <cell r="C406" t="str">
            <v>Tarama</v>
          </cell>
        </row>
        <row r="407">
          <cell r="C407" t="str">
            <v>Thon Boite</v>
          </cell>
        </row>
        <row r="408">
          <cell r="C408" t="str">
            <v>Thym</v>
          </cell>
        </row>
        <row r="409">
          <cell r="C409" t="str">
            <v>Tic Tac</v>
          </cell>
        </row>
        <row r="410">
          <cell r="C410" t="str">
            <v>Tomate</v>
          </cell>
        </row>
        <row r="411">
          <cell r="C411" t="str">
            <v>Tomate semi seche</v>
          </cell>
        </row>
        <row r="412">
          <cell r="C412" t="str">
            <v>Tomates Sechées</v>
          </cell>
        </row>
        <row r="413">
          <cell r="C413" t="str">
            <v>Tzatziki</v>
          </cell>
        </row>
        <row r="414">
          <cell r="C414" t="str">
            <v>Vanille Liquide</v>
          </cell>
        </row>
        <row r="415">
          <cell r="C415" t="str">
            <v>Vide</v>
          </cell>
        </row>
        <row r="416">
          <cell r="C416" t="str">
            <v>Vide</v>
          </cell>
        </row>
        <row r="417">
          <cell r="C417" t="str">
            <v>Vide</v>
          </cell>
        </row>
        <row r="418">
          <cell r="C418" t="str">
            <v>Vide</v>
          </cell>
        </row>
        <row r="419">
          <cell r="C419" t="str">
            <v>Vide</v>
          </cell>
        </row>
        <row r="420">
          <cell r="C420" t="str">
            <v>Vide</v>
          </cell>
        </row>
        <row r="421">
          <cell r="C421" t="str">
            <v>Vin Beaujolais</v>
          </cell>
        </row>
        <row r="422">
          <cell r="C422" t="str">
            <v>Vin Blanc Sec</v>
          </cell>
        </row>
        <row r="423">
          <cell r="C423" t="str">
            <v>Vin Bord</v>
          </cell>
        </row>
        <row r="424">
          <cell r="C424" t="str">
            <v>Vin Cote de Provence</v>
          </cell>
        </row>
      </sheetData>
      <sheetData sheetId="32"/>
      <sheetData sheetId="33"/>
      <sheetData sheetId="34"/>
      <sheetData sheetId="35"/>
      <sheetData sheetId="36">
        <row r="19">
          <cell r="H19">
            <v>2.2000000000000002</v>
          </cell>
        </row>
        <row r="20">
          <cell r="H20">
            <v>1.6072939366534589</v>
          </cell>
        </row>
      </sheetData>
      <sheetData sheetId="37">
        <row r="19">
          <cell r="H19">
            <v>2.2999999999999998</v>
          </cell>
        </row>
        <row r="20">
          <cell r="H20">
            <v>1.75188631459871</v>
          </cell>
        </row>
      </sheetData>
      <sheetData sheetId="38">
        <row r="19">
          <cell r="H19">
            <v>1.5</v>
          </cell>
        </row>
        <row r="20">
          <cell r="H20">
            <v>1.2248883784683915</v>
          </cell>
        </row>
      </sheetData>
      <sheetData sheetId="39"/>
      <sheetData sheetId="40">
        <row r="19">
          <cell r="H19">
            <v>2.2000000000000002</v>
          </cell>
        </row>
        <row r="20">
          <cell r="H20">
            <v>1.8120784239810677</v>
          </cell>
        </row>
      </sheetData>
      <sheetData sheetId="41"/>
      <sheetData sheetId="42">
        <row r="19">
          <cell r="H19">
            <v>1.1000000000000001</v>
          </cell>
        </row>
        <row r="20">
          <cell r="H20">
            <v>1.0426540284360191</v>
          </cell>
        </row>
      </sheetData>
      <sheetData sheetId="43"/>
      <sheetData sheetId="44">
        <row r="19">
          <cell r="H19">
            <v>1.1000000000000001</v>
          </cell>
        </row>
        <row r="20">
          <cell r="H20">
            <v>1.0426540284360191</v>
          </cell>
        </row>
      </sheetData>
      <sheetData sheetId="45"/>
      <sheetData sheetId="46"/>
      <sheetData sheetId="47"/>
      <sheetData sheetId="48">
        <row r="19">
          <cell r="H19">
            <v>0.95</v>
          </cell>
        </row>
        <row r="20">
          <cell r="H20">
            <v>0.76148650653391781</v>
          </cell>
        </row>
        <row r="25">
          <cell r="G25">
            <v>36</v>
          </cell>
          <cell r="H25">
            <v>32.38975882360144</v>
          </cell>
          <cell r="J25">
            <v>1.1000000000000001</v>
          </cell>
          <cell r="K25">
            <v>0.82597103778430347</v>
          </cell>
        </row>
        <row r="26">
          <cell r="J26">
            <v>1.5</v>
          </cell>
          <cell r="K26">
            <v>1.205117957215583</v>
          </cell>
        </row>
        <row r="27">
          <cell r="G27">
            <v>15</v>
          </cell>
          <cell r="H27">
            <v>13.567960506717839</v>
          </cell>
          <cell r="J27">
            <v>0.5</v>
          </cell>
          <cell r="K27">
            <v>0.4044399357314139</v>
          </cell>
        </row>
        <row r="28">
          <cell r="J28">
            <v>1.1000000000000001</v>
          </cell>
          <cell r="K28">
            <v>0.9036666013206478</v>
          </cell>
        </row>
        <row r="29">
          <cell r="G29">
            <v>5.9</v>
          </cell>
          <cell r="H29">
            <v>4.7256850990045125</v>
          </cell>
          <cell r="J29">
            <v>2.4</v>
          </cell>
          <cell r="K29">
            <v>1.8864874767402628</v>
          </cell>
        </row>
        <row r="30">
          <cell r="G30">
            <v>4.5</v>
          </cell>
          <cell r="H30">
            <v>3.6153538716467488</v>
          </cell>
          <cell r="J30">
            <v>1.5</v>
          </cell>
          <cell r="K30">
            <v>1.205117957215583</v>
          </cell>
        </row>
        <row r="31">
          <cell r="G31">
            <v>0.25</v>
          </cell>
          <cell r="H31">
            <v>0.21243667475944988</v>
          </cell>
        </row>
        <row r="32">
          <cell r="G32">
            <v>2.4</v>
          </cell>
          <cell r="H32">
            <v>1.5229730130678356</v>
          </cell>
          <cell r="J32">
            <v>0.95</v>
          </cell>
          <cell r="K32">
            <v>0.76148650653391781</v>
          </cell>
        </row>
      </sheetData>
      <sheetData sheetId="49">
        <row r="19">
          <cell r="F19">
            <v>2.8</v>
          </cell>
          <cell r="H19">
            <v>1.4</v>
          </cell>
        </row>
        <row r="20">
          <cell r="F20">
            <v>2.0567667835787633</v>
          </cell>
          <cell r="H20">
            <v>1.1312217309683197</v>
          </cell>
        </row>
      </sheetData>
      <sheetData sheetId="50">
        <row r="19">
          <cell r="H19">
            <v>1.6</v>
          </cell>
        </row>
        <row r="20">
          <cell r="H20">
            <v>1.3477744767432196</v>
          </cell>
        </row>
        <row r="25">
          <cell r="I25">
            <v>3.2</v>
          </cell>
          <cell r="J25">
            <v>2.4504990486240352</v>
          </cell>
        </row>
      </sheetData>
      <sheetData sheetId="51">
        <row r="19">
          <cell r="H19">
            <v>1.6</v>
          </cell>
        </row>
        <row r="20">
          <cell r="H20">
            <v>1.0516695724154419</v>
          </cell>
        </row>
        <row r="25">
          <cell r="I25">
            <v>3.2</v>
          </cell>
          <cell r="J25">
            <v>1.9121264953008033</v>
          </cell>
        </row>
      </sheetData>
      <sheetData sheetId="52">
        <row r="19">
          <cell r="F19">
            <v>3.5</v>
          </cell>
          <cell r="H19">
            <v>3.9</v>
          </cell>
        </row>
        <row r="20">
          <cell r="H20">
            <v>2.9541447823614582</v>
          </cell>
        </row>
        <row r="21">
          <cell r="F21">
            <v>2.4500000000000002</v>
          </cell>
        </row>
      </sheetData>
      <sheetData sheetId="53">
        <row r="19">
          <cell r="H19">
            <v>1.9</v>
          </cell>
        </row>
      </sheetData>
      <sheetData sheetId="54">
        <row r="19">
          <cell r="H19">
            <v>2.8</v>
          </cell>
        </row>
        <row r="20">
          <cell r="H20">
            <v>2.1868506303612469</v>
          </cell>
        </row>
      </sheetData>
      <sheetData sheetId="55">
        <row r="19">
          <cell r="H19">
            <v>3.2</v>
          </cell>
        </row>
        <row r="20">
          <cell r="H20">
            <v>2.6072403336530301</v>
          </cell>
        </row>
      </sheetData>
      <sheetData sheetId="56"/>
      <sheetData sheetId="57">
        <row r="19">
          <cell r="H19">
            <v>3.5</v>
          </cell>
        </row>
        <row r="20">
          <cell r="H20">
            <v>2.7768544427164716</v>
          </cell>
        </row>
      </sheetData>
      <sheetData sheetId="58">
        <row r="19">
          <cell r="H19">
            <v>2.5</v>
          </cell>
        </row>
        <row r="20">
          <cell r="H20">
            <v>1.6635473131707772</v>
          </cell>
        </row>
      </sheetData>
      <sheetData sheetId="59">
        <row r="19">
          <cell r="H19">
            <v>2.5</v>
          </cell>
        </row>
        <row r="20">
          <cell r="H20">
            <v>2.0308577154173246</v>
          </cell>
        </row>
      </sheetData>
      <sheetData sheetId="60">
        <row r="19">
          <cell r="H19">
            <v>3</v>
          </cell>
        </row>
        <row r="20">
          <cell r="H20">
            <v>2.5626206004726582</v>
          </cell>
        </row>
      </sheetData>
      <sheetData sheetId="61">
        <row r="20">
          <cell r="H20">
            <v>2.0890327316703918</v>
          </cell>
        </row>
      </sheetData>
      <sheetData sheetId="62"/>
      <sheetData sheetId="63">
        <row r="19">
          <cell r="H19">
            <v>2</v>
          </cell>
        </row>
        <row r="20">
          <cell r="H20">
            <v>1.6434028940625915</v>
          </cell>
        </row>
      </sheetData>
      <sheetData sheetId="64"/>
      <sheetData sheetId="65">
        <row r="19">
          <cell r="H19">
            <v>2.5</v>
          </cell>
        </row>
        <row r="20">
          <cell r="H20">
            <v>2.0835144075559273</v>
          </cell>
        </row>
      </sheetData>
      <sheetData sheetId="66">
        <row r="19">
          <cell r="H19">
            <v>2.5</v>
          </cell>
        </row>
        <row r="20">
          <cell r="H20">
            <v>1.8475244198395888</v>
          </cell>
        </row>
      </sheetData>
      <sheetData sheetId="67">
        <row r="19">
          <cell r="H19">
            <v>2.5</v>
          </cell>
        </row>
        <row r="20">
          <cell r="H20">
            <v>1.754681893463389</v>
          </cell>
        </row>
      </sheetData>
      <sheetData sheetId="68"/>
      <sheetData sheetId="69">
        <row r="19">
          <cell r="H19">
            <v>2.5</v>
          </cell>
        </row>
        <row r="20">
          <cell r="H20">
            <v>1.6692904578085206</v>
          </cell>
        </row>
      </sheetData>
      <sheetData sheetId="70"/>
      <sheetData sheetId="71">
        <row r="19">
          <cell r="H19">
            <v>3</v>
          </cell>
        </row>
        <row r="20">
          <cell r="H20">
            <v>2.2121243547381813</v>
          </cell>
        </row>
      </sheetData>
      <sheetData sheetId="72"/>
      <sheetData sheetId="73"/>
      <sheetData sheetId="74"/>
      <sheetData sheetId="75">
        <row r="19">
          <cell r="H19">
            <v>3.4</v>
          </cell>
        </row>
        <row r="20">
          <cell r="H20">
            <v>2.648767127627929</v>
          </cell>
        </row>
      </sheetData>
      <sheetData sheetId="76"/>
      <sheetData sheetId="77">
        <row r="19">
          <cell r="H19">
            <v>2.4</v>
          </cell>
        </row>
        <row r="20">
          <cell r="H20">
            <v>1.8365951636055691</v>
          </cell>
        </row>
      </sheetData>
      <sheetData sheetId="78">
        <row r="19">
          <cell r="F19">
            <v>6.63</v>
          </cell>
          <cell r="H19">
            <v>3.4</v>
          </cell>
        </row>
        <row r="21">
          <cell r="F21">
            <v>4.3094999999999999</v>
          </cell>
        </row>
      </sheetData>
      <sheetData sheetId="79">
        <row r="19">
          <cell r="H19">
            <v>3.2</v>
          </cell>
        </row>
        <row r="20">
          <cell r="H20">
            <v>2.2624709650422838</v>
          </cell>
        </row>
      </sheetData>
      <sheetData sheetId="80"/>
      <sheetData sheetId="81">
        <row r="19">
          <cell r="H19">
            <v>3.2</v>
          </cell>
        </row>
        <row r="20">
          <cell r="H20">
            <v>2.5694691460391867</v>
          </cell>
        </row>
      </sheetData>
      <sheetData sheetId="82">
        <row r="19">
          <cell r="H19">
            <v>3.9</v>
          </cell>
        </row>
      </sheetData>
      <sheetData sheetId="83">
        <row r="19">
          <cell r="H19">
            <v>3.9</v>
          </cell>
        </row>
        <row r="20">
          <cell r="H20">
            <v>2.8545255869807806</v>
          </cell>
        </row>
      </sheetData>
      <sheetData sheetId="84"/>
      <sheetData sheetId="85">
        <row r="19">
          <cell r="H19">
            <v>2.5</v>
          </cell>
        </row>
      </sheetData>
      <sheetData sheetId="86"/>
      <sheetData sheetId="87">
        <row r="19">
          <cell r="H19">
            <v>4.0999999999999996</v>
          </cell>
        </row>
      </sheetData>
      <sheetData sheetId="88"/>
      <sheetData sheetId="89">
        <row r="19">
          <cell r="H19">
            <v>3.9</v>
          </cell>
        </row>
        <row r="20">
          <cell r="H20">
            <v>2.7498207046492693</v>
          </cell>
        </row>
      </sheetData>
      <sheetData sheetId="90"/>
      <sheetData sheetId="91">
        <row r="19">
          <cell r="H19">
            <v>2.5</v>
          </cell>
        </row>
      </sheetData>
      <sheetData sheetId="92"/>
      <sheetData sheetId="93">
        <row r="19">
          <cell r="H19">
            <v>5.9</v>
          </cell>
        </row>
        <row r="20">
          <cell r="H20">
            <v>3.9871582364747633</v>
          </cell>
        </row>
      </sheetData>
      <sheetData sheetId="94">
        <row r="19">
          <cell r="H19">
            <v>2.5</v>
          </cell>
        </row>
        <row r="20">
          <cell r="H20">
            <v>1.7921403949918799</v>
          </cell>
        </row>
      </sheetData>
      <sheetData sheetId="95">
        <row r="19">
          <cell r="H19">
            <v>1.9</v>
          </cell>
        </row>
        <row r="20">
          <cell r="H20">
            <v>1.4699632018627391</v>
          </cell>
        </row>
      </sheetData>
      <sheetData sheetId="96"/>
      <sheetData sheetId="97">
        <row r="19">
          <cell r="H19">
            <v>4</v>
          </cell>
        </row>
        <row r="20">
          <cell r="H20">
            <v>2.6266286434651143</v>
          </cell>
        </row>
      </sheetData>
      <sheetData sheetId="98">
        <row r="19">
          <cell r="H19">
            <v>2.9</v>
          </cell>
        </row>
        <row r="20">
          <cell r="H20">
            <v>2.1086905000466034</v>
          </cell>
        </row>
      </sheetData>
      <sheetData sheetId="99"/>
      <sheetData sheetId="100"/>
      <sheetData sheetId="101">
        <row r="19">
          <cell r="H19">
            <v>2.9</v>
          </cell>
        </row>
        <row r="20">
          <cell r="H20">
            <v>2.0980547553818143</v>
          </cell>
        </row>
      </sheetData>
      <sheetData sheetId="102">
        <row r="19">
          <cell r="H19">
            <v>2.9</v>
          </cell>
        </row>
        <row r="20">
          <cell r="H20">
            <v>2.2343772465297986</v>
          </cell>
        </row>
      </sheetData>
      <sheetData sheetId="103"/>
      <sheetData sheetId="104">
        <row r="19">
          <cell r="H19">
            <v>3.9</v>
          </cell>
        </row>
        <row r="20">
          <cell r="H20">
            <v>2.6304025559349582</v>
          </cell>
        </row>
      </sheetData>
      <sheetData sheetId="105"/>
      <sheetData sheetId="106"/>
      <sheetData sheetId="107"/>
      <sheetData sheetId="108"/>
      <sheetData sheetId="109">
        <row r="19">
          <cell r="H19">
            <v>3.5</v>
          </cell>
        </row>
        <row r="20">
          <cell r="H20">
            <v>2.33524270455665</v>
          </cell>
        </row>
      </sheetData>
      <sheetData sheetId="110">
        <row r="19">
          <cell r="F19">
            <v>2</v>
          </cell>
          <cell r="H19">
            <v>2.5</v>
          </cell>
        </row>
        <row r="20">
          <cell r="H20">
            <v>1.9791197896553743</v>
          </cell>
        </row>
        <row r="21">
          <cell r="F21">
            <v>1.6</v>
          </cell>
        </row>
      </sheetData>
      <sheetData sheetId="111">
        <row r="19">
          <cell r="H19">
            <v>2.9</v>
          </cell>
        </row>
      </sheetData>
      <sheetData sheetId="112"/>
      <sheetData sheetId="113">
        <row r="19">
          <cell r="H19">
            <v>3.2</v>
          </cell>
        </row>
        <row r="20">
          <cell r="H20">
            <v>2.2628765754266009</v>
          </cell>
        </row>
      </sheetData>
      <sheetData sheetId="114">
        <row r="19">
          <cell r="H19">
            <v>2.5</v>
          </cell>
        </row>
        <row r="20">
          <cell r="H20">
            <v>2.0270515632624666</v>
          </cell>
        </row>
      </sheetData>
      <sheetData sheetId="115">
        <row r="19">
          <cell r="H19">
            <v>1.1000000000000001</v>
          </cell>
        </row>
        <row r="20">
          <cell r="H20">
            <v>0.9105572340685435</v>
          </cell>
        </row>
        <row r="25">
          <cell r="J25">
            <v>1.3</v>
          </cell>
          <cell r="K25">
            <v>1.1001306937841833</v>
          </cell>
        </row>
        <row r="26">
          <cell r="J26">
            <v>1.4</v>
          </cell>
          <cell r="K26" t="e">
            <v>#DIV/0!</v>
          </cell>
        </row>
        <row r="27">
          <cell r="J27">
            <v>1.4</v>
          </cell>
          <cell r="K27">
            <v>1.194917423642003</v>
          </cell>
        </row>
        <row r="28">
          <cell r="J28">
            <v>2.6</v>
          </cell>
          <cell r="K28">
            <v>2.1198546431707728</v>
          </cell>
        </row>
      </sheetData>
      <sheetData sheetId="116"/>
      <sheetData sheetId="117">
        <row r="19">
          <cell r="H19">
            <v>1.3</v>
          </cell>
        </row>
        <row r="20">
          <cell r="H20">
            <v>1.0486939365413095</v>
          </cell>
        </row>
        <row r="21">
          <cell r="F21">
            <v>2.6</v>
          </cell>
        </row>
        <row r="22">
          <cell r="F22">
            <v>1.985671798189363</v>
          </cell>
        </row>
      </sheetData>
      <sheetData sheetId="118">
        <row r="19">
          <cell r="H19">
            <v>3.2</v>
          </cell>
        </row>
        <row r="20">
          <cell r="H20">
            <v>2.2961027329775598</v>
          </cell>
        </row>
      </sheetData>
      <sheetData sheetId="119"/>
      <sheetData sheetId="120">
        <row r="19">
          <cell r="H19">
            <v>3.6</v>
          </cell>
        </row>
      </sheetData>
      <sheetData sheetId="121"/>
      <sheetData sheetId="122">
        <row r="19">
          <cell r="H19">
            <v>2.2000000000000002</v>
          </cell>
        </row>
        <row r="20">
          <cell r="H20">
            <v>1.4970214391616743</v>
          </cell>
        </row>
      </sheetData>
      <sheetData sheetId="123">
        <row r="19">
          <cell r="H19">
            <v>2.6</v>
          </cell>
        </row>
        <row r="20">
          <cell r="H20">
            <v>1.6881883585929538</v>
          </cell>
        </row>
      </sheetData>
      <sheetData sheetId="124">
        <row r="19">
          <cell r="H19">
            <v>2.6</v>
          </cell>
        </row>
        <row r="20">
          <cell r="H20">
            <v>1.7593083585929539</v>
          </cell>
        </row>
      </sheetData>
      <sheetData sheetId="125">
        <row r="19">
          <cell r="H19">
            <v>2.6</v>
          </cell>
        </row>
        <row r="20">
          <cell r="H20">
            <v>1.602038626614805</v>
          </cell>
        </row>
      </sheetData>
      <sheetData sheetId="126">
        <row r="19">
          <cell r="H19">
            <v>2.2000000000000002</v>
          </cell>
        </row>
        <row r="20">
          <cell r="H20">
            <v>1.6260460798358685</v>
          </cell>
        </row>
      </sheetData>
      <sheetData sheetId="127">
        <row r="19">
          <cell r="H19">
            <v>2.2000000000000002</v>
          </cell>
        </row>
        <row r="20">
          <cell r="H20">
            <v>1.4730483184091767</v>
          </cell>
        </row>
      </sheetData>
      <sheetData sheetId="128"/>
      <sheetData sheetId="129"/>
      <sheetData sheetId="130"/>
      <sheetData sheetId="131">
        <row r="19">
          <cell r="H19">
            <v>1.7</v>
          </cell>
        </row>
        <row r="20">
          <cell r="H20">
            <v>1.1395830797783173</v>
          </cell>
        </row>
      </sheetData>
      <sheetData sheetId="132"/>
      <sheetData sheetId="133">
        <row r="19">
          <cell r="H19">
            <v>3.1</v>
          </cell>
        </row>
        <row r="20">
          <cell r="H20">
            <v>2.3777456156003671</v>
          </cell>
        </row>
      </sheetData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>
        <row r="19">
          <cell r="H19">
            <v>5.9</v>
          </cell>
        </row>
        <row r="20">
          <cell r="H20">
            <v>3.5801215115705167</v>
          </cell>
        </row>
      </sheetData>
      <sheetData sheetId="143">
        <row r="19">
          <cell r="H19">
            <v>4.9000000000000004</v>
          </cell>
        </row>
        <row r="20">
          <cell r="H20">
            <v>3.5574314317817395</v>
          </cell>
        </row>
      </sheetData>
      <sheetData sheetId="144">
        <row r="19">
          <cell r="H19">
            <v>7.9</v>
          </cell>
        </row>
        <row r="20">
          <cell r="H20">
            <v>5.0878740146972152</v>
          </cell>
        </row>
      </sheetData>
      <sheetData sheetId="145">
        <row r="19">
          <cell r="F19">
            <v>3.5</v>
          </cell>
          <cell r="H19">
            <v>3.1</v>
          </cell>
        </row>
        <row r="20">
          <cell r="F20">
            <v>2.8849782309186955</v>
          </cell>
          <cell r="H20">
            <v>2.4220534910894935</v>
          </cell>
        </row>
      </sheetData>
      <sheetData sheetId="146"/>
      <sheetData sheetId="147"/>
      <sheetData sheetId="148">
        <row r="19">
          <cell r="H19">
            <v>2.5</v>
          </cell>
        </row>
        <row r="20">
          <cell r="H20">
            <v>2.0142459031305244</v>
          </cell>
        </row>
      </sheetData>
      <sheetData sheetId="149"/>
      <sheetData sheetId="150">
        <row r="19">
          <cell r="H19">
            <v>2.4</v>
          </cell>
        </row>
        <row r="20">
          <cell r="H20">
            <v>1.4198129844149521</v>
          </cell>
        </row>
      </sheetData>
      <sheetData sheetId="151"/>
      <sheetData sheetId="152">
        <row r="19">
          <cell r="I19">
            <v>4.5</v>
          </cell>
        </row>
        <row r="20">
          <cell r="I20">
            <v>3.4567222880463402</v>
          </cell>
        </row>
      </sheetData>
      <sheetData sheetId="153">
        <row r="19">
          <cell r="H19">
            <v>1.2</v>
          </cell>
        </row>
        <row r="20">
          <cell r="H20">
            <v>0.80819954877966882</v>
          </cell>
        </row>
      </sheetData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>
        <row r="19">
          <cell r="H19">
            <v>1.9</v>
          </cell>
        </row>
        <row r="20">
          <cell r="H20">
            <v>1.2850220339652447</v>
          </cell>
        </row>
      </sheetData>
      <sheetData sheetId="175">
        <row r="19">
          <cell r="H19">
            <v>0.4</v>
          </cell>
        </row>
        <row r="20">
          <cell r="H20">
            <v>0.28783424691665982</v>
          </cell>
        </row>
      </sheetData>
      <sheetData sheetId="176">
        <row r="19">
          <cell r="I19">
            <v>3.9</v>
          </cell>
        </row>
        <row r="20">
          <cell r="I20">
            <v>2.5945710439402037</v>
          </cell>
        </row>
      </sheetData>
      <sheetData sheetId="177"/>
      <sheetData sheetId="178">
        <row r="19">
          <cell r="H19">
            <v>1.5</v>
          </cell>
        </row>
        <row r="20">
          <cell r="H20">
            <v>0.95091687175488637</v>
          </cell>
        </row>
      </sheetData>
      <sheetData sheetId="179">
        <row r="19">
          <cell r="H19">
            <v>2.2000000000000002</v>
          </cell>
        </row>
        <row r="20">
          <cell r="H20">
            <v>1.4052448484352591</v>
          </cell>
        </row>
      </sheetData>
      <sheetData sheetId="180">
        <row r="19">
          <cell r="H19">
            <v>2.5</v>
          </cell>
        </row>
        <row r="20">
          <cell r="H20">
            <v>1.5883279262332022</v>
          </cell>
        </row>
      </sheetData>
      <sheetData sheetId="181">
        <row r="19">
          <cell r="H19">
            <v>2.6</v>
          </cell>
        </row>
        <row r="20">
          <cell r="H20">
            <v>-1.2423033805583596</v>
          </cell>
        </row>
      </sheetData>
      <sheetData sheetId="182">
        <row r="19">
          <cell r="H19">
            <v>3.5</v>
          </cell>
        </row>
        <row r="20">
          <cell r="H20">
            <v>2.4144575872195553</v>
          </cell>
        </row>
        <row r="31">
          <cell r="K31">
            <v>28</v>
          </cell>
        </row>
        <row r="32">
          <cell r="K32">
            <v>18.864121718854371</v>
          </cell>
        </row>
      </sheetData>
      <sheetData sheetId="183">
        <row r="19">
          <cell r="H19">
            <v>1</v>
          </cell>
        </row>
        <row r="20">
          <cell r="H20">
            <v>0.79251768235012887</v>
          </cell>
        </row>
      </sheetData>
      <sheetData sheetId="184"/>
      <sheetData sheetId="185">
        <row r="19">
          <cell r="H19">
            <v>2.5</v>
          </cell>
        </row>
        <row r="20">
          <cell r="H20">
            <v>1.7457134104341701</v>
          </cell>
        </row>
      </sheetData>
      <sheetData sheetId="186"/>
      <sheetData sheetId="187">
        <row r="19">
          <cell r="H19">
            <v>2</v>
          </cell>
        </row>
        <row r="20">
          <cell r="H20">
            <v>1.4142301473080827</v>
          </cell>
        </row>
      </sheetData>
      <sheetData sheetId="188"/>
      <sheetData sheetId="189"/>
      <sheetData sheetId="190"/>
      <sheetData sheetId="191"/>
      <sheetData sheetId="192"/>
      <sheetData sheetId="193"/>
      <sheetData sheetId="194">
        <row r="19">
          <cell r="H19">
            <v>3</v>
          </cell>
        </row>
        <row r="20">
          <cell r="H20">
            <v>1.8992207219952433</v>
          </cell>
        </row>
      </sheetData>
      <sheetData sheetId="195"/>
      <sheetData sheetId="196">
        <row r="19">
          <cell r="H19">
            <v>18</v>
          </cell>
        </row>
        <row r="20">
          <cell r="H20">
            <v>11.712231569117989</v>
          </cell>
        </row>
      </sheetData>
      <sheetData sheetId="197">
        <row r="19">
          <cell r="H19">
            <v>24</v>
          </cell>
        </row>
        <row r="20">
          <cell r="H20">
            <v>16.062796504670651</v>
          </cell>
        </row>
      </sheetData>
      <sheetData sheetId="198"/>
      <sheetData sheetId="199"/>
      <sheetData sheetId="200"/>
      <sheetData sheetId="201"/>
      <sheetData sheetId="202">
        <row r="19">
          <cell r="H19">
            <v>1.5</v>
          </cell>
        </row>
        <row r="20">
          <cell r="H20">
            <v>0.9835713558392305</v>
          </cell>
        </row>
      </sheetData>
      <sheetData sheetId="203"/>
      <sheetData sheetId="204"/>
      <sheetData sheetId="205"/>
      <sheetData sheetId="206"/>
      <sheetData sheetId="207"/>
      <sheetData sheetId="208"/>
      <sheetData sheetId="209"/>
      <sheetData sheetId="210">
        <row r="19">
          <cell r="I19">
            <v>2.2999999999999998</v>
          </cell>
        </row>
        <row r="20">
          <cell r="I20">
            <v>1.557314763782498</v>
          </cell>
        </row>
      </sheetData>
      <sheetData sheetId="211">
        <row r="19">
          <cell r="I19">
            <v>2.2000000000000002</v>
          </cell>
        </row>
        <row r="20">
          <cell r="I20">
            <v>1.4883397434489165</v>
          </cell>
        </row>
      </sheetData>
      <sheetData sheetId="212"/>
      <sheetData sheetId="213"/>
      <sheetData sheetId="214">
        <row r="19">
          <cell r="H19">
            <v>2.8</v>
          </cell>
        </row>
        <row r="20">
          <cell r="H20">
            <v>2.0946469131857861</v>
          </cell>
        </row>
      </sheetData>
      <sheetData sheetId="215"/>
      <sheetData sheetId="216"/>
      <sheetData sheetId="217"/>
      <sheetData sheetId="218"/>
      <sheetData sheetId="219">
        <row r="19">
          <cell r="H19">
            <v>5.9</v>
          </cell>
        </row>
        <row r="20">
          <cell r="H20">
            <v>3.5713696196612155</v>
          </cell>
        </row>
      </sheetData>
      <sheetData sheetId="220">
        <row r="19">
          <cell r="H19">
            <v>4.9000000000000004</v>
          </cell>
        </row>
        <row r="20">
          <cell r="H20">
            <v>3.2789057815516944</v>
          </cell>
        </row>
      </sheetData>
      <sheetData sheetId="221"/>
      <sheetData sheetId="222">
        <row r="19">
          <cell r="H19">
            <v>2.9</v>
          </cell>
        </row>
        <row r="20">
          <cell r="H20">
            <v>1.9231939917404559</v>
          </cell>
        </row>
      </sheetData>
      <sheetData sheetId="223">
        <row r="19">
          <cell r="H19">
            <v>2.5</v>
          </cell>
        </row>
        <row r="20">
          <cell r="H20">
            <v>1.5654213878147287</v>
          </cell>
        </row>
      </sheetData>
      <sheetData sheetId="224"/>
      <sheetData sheetId="225"/>
      <sheetData sheetId="226"/>
      <sheetData sheetId="227"/>
      <sheetData sheetId="228"/>
      <sheetData sheetId="229">
        <row r="19">
          <cell r="H19">
            <v>4.9000000000000004</v>
          </cell>
        </row>
        <row r="20">
          <cell r="H20">
            <v>3.1941111373021815</v>
          </cell>
        </row>
      </sheetData>
      <sheetData sheetId="230">
        <row r="16">
          <cell r="F16">
            <v>24</v>
          </cell>
        </row>
        <row r="17">
          <cell r="F17">
            <v>14.558910496581083</v>
          </cell>
        </row>
        <row r="19">
          <cell r="F19">
            <v>17.899999999999999</v>
          </cell>
        </row>
        <row r="20">
          <cell r="F20">
            <v>10.703956368029523</v>
          </cell>
        </row>
      </sheetData>
      <sheetData sheetId="231"/>
      <sheetData sheetId="232"/>
      <sheetData sheetId="233"/>
      <sheetData sheetId="234"/>
      <sheetData sheetId="235"/>
      <sheetData sheetId="236">
        <row r="19">
          <cell r="H19">
            <v>2.6</v>
          </cell>
        </row>
        <row r="20">
          <cell r="H20">
            <v>1.8016212841028936</v>
          </cell>
        </row>
      </sheetData>
      <sheetData sheetId="237">
        <row r="19">
          <cell r="H19">
            <v>14.9</v>
          </cell>
        </row>
        <row r="20">
          <cell r="H20">
            <v>9.36603116204199</v>
          </cell>
        </row>
      </sheetData>
      <sheetData sheetId="238">
        <row r="19">
          <cell r="H19">
            <v>3.1</v>
          </cell>
        </row>
        <row r="20">
          <cell r="H20">
            <v>2.1758541177578801</v>
          </cell>
        </row>
      </sheetData>
      <sheetData sheetId="239">
        <row r="19">
          <cell r="H19">
            <v>3.1</v>
          </cell>
        </row>
        <row r="20">
          <cell r="H20">
            <v>2.2608317740845623</v>
          </cell>
        </row>
      </sheetData>
      <sheetData sheetId="240"/>
      <sheetData sheetId="241">
        <row r="19">
          <cell r="H19">
            <v>3.3</v>
          </cell>
        </row>
        <row r="20">
          <cell r="H20">
            <v>2.1502708769747234</v>
          </cell>
        </row>
      </sheetData>
      <sheetData sheetId="242">
        <row r="19">
          <cell r="H19">
            <v>2</v>
          </cell>
        </row>
        <row r="20">
          <cell r="H20">
            <v>1.3775583080540126</v>
          </cell>
        </row>
      </sheetData>
      <sheetData sheetId="243"/>
      <sheetData sheetId="244">
        <row r="19">
          <cell r="H19">
            <v>2.4</v>
          </cell>
        </row>
        <row r="20">
          <cell r="H20">
            <v>1.7141798117997684</v>
          </cell>
        </row>
      </sheetData>
      <sheetData sheetId="245"/>
      <sheetData sheetId="246">
        <row r="19">
          <cell r="H19">
            <v>3.5</v>
          </cell>
        </row>
        <row r="20">
          <cell r="H20">
            <v>2.3134332074944224</v>
          </cell>
        </row>
      </sheetData>
      <sheetData sheetId="247">
        <row r="19">
          <cell r="H19">
            <v>2.9</v>
          </cell>
        </row>
        <row r="20">
          <cell r="H20">
            <v>2.1143932908767771</v>
          </cell>
        </row>
      </sheetData>
      <sheetData sheetId="248"/>
      <sheetData sheetId="249">
        <row r="19">
          <cell r="H19">
            <v>3.1</v>
          </cell>
        </row>
        <row r="20">
          <cell r="H20">
            <v>2.129604231738722</v>
          </cell>
        </row>
      </sheetData>
      <sheetData sheetId="250">
        <row r="19">
          <cell r="H19">
            <v>2.5</v>
          </cell>
        </row>
        <row r="20">
          <cell r="H20">
            <v>1.7236262144040442</v>
          </cell>
        </row>
      </sheetData>
      <sheetData sheetId="251"/>
      <sheetData sheetId="252">
        <row r="19">
          <cell r="H19">
            <v>2.6</v>
          </cell>
        </row>
        <row r="20">
          <cell r="H20">
            <v>1.753504784665987</v>
          </cell>
        </row>
      </sheetData>
      <sheetData sheetId="253">
        <row r="19">
          <cell r="H19">
            <v>2.4</v>
          </cell>
        </row>
        <row r="20">
          <cell r="H20">
            <v>1.6372235603301974</v>
          </cell>
        </row>
      </sheetData>
      <sheetData sheetId="254">
        <row r="19">
          <cell r="H19">
            <v>2.6</v>
          </cell>
        </row>
        <row r="20">
          <cell r="H20">
            <v>1.9579944723437661</v>
          </cell>
        </row>
      </sheetData>
      <sheetData sheetId="255">
        <row r="19">
          <cell r="H19">
            <v>13.9</v>
          </cell>
        </row>
        <row r="20">
          <cell r="H20">
            <v>7.6226942203155375</v>
          </cell>
        </row>
      </sheetData>
      <sheetData sheetId="256"/>
      <sheetData sheetId="257">
        <row r="19">
          <cell r="H19">
            <v>1.7</v>
          </cell>
        </row>
        <row r="20">
          <cell r="H20">
            <v>1.2928395928170535</v>
          </cell>
        </row>
      </sheetData>
      <sheetData sheetId="258">
        <row r="19">
          <cell r="H19">
            <v>2.6</v>
          </cell>
        </row>
        <row r="20">
          <cell r="H20">
            <v>1.9627094723437661</v>
          </cell>
        </row>
      </sheetData>
      <sheetData sheetId="259">
        <row r="19">
          <cell r="H19">
            <v>2.2000000000000002</v>
          </cell>
        </row>
        <row r="20">
          <cell r="H20">
            <v>1.4537101677226942</v>
          </cell>
        </row>
      </sheetData>
      <sheetData sheetId="260"/>
      <sheetData sheetId="261">
        <row r="19">
          <cell r="H19">
            <v>9.9499999999999993</v>
          </cell>
        </row>
        <row r="20">
          <cell r="H20">
            <v>7.7897529615998344</v>
          </cell>
        </row>
      </sheetData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>
        <row r="19">
          <cell r="H19">
            <v>2.5</v>
          </cell>
        </row>
        <row r="20">
          <cell r="H20">
            <v>1.5078209582957443</v>
          </cell>
        </row>
      </sheetData>
      <sheetData sheetId="271"/>
      <sheetData sheetId="272">
        <row r="19">
          <cell r="H19">
            <v>0.6</v>
          </cell>
        </row>
        <row r="20">
          <cell r="H20">
            <v>0.37437941770400351</v>
          </cell>
        </row>
      </sheetData>
      <sheetData sheetId="273">
        <row r="19">
          <cell r="H19">
            <v>0.6</v>
          </cell>
        </row>
        <row r="20">
          <cell r="H20">
            <v>0.36301817660908492</v>
          </cell>
        </row>
      </sheetData>
      <sheetData sheetId="274"/>
      <sheetData sheetId="275">
        <row r="19">
          <cell r="H19">
            <v>8.9</v>
          </cell>
        </row>
        <row r="20">
          <cell r="H20">
            <v>5.9840961491572759</v>
          </cell>
        </row>
      </sheetData>
      <sheetData sheetId="276"/>
      <sheetData sheetId="277"/>
      <sheetData sheetId="278"/>
      <sheetData sheetId="279"/>
      <sheetData sheetId="280"/>
      <sheetData sheetId="281"/>
      <sheetData sheetId="282">
        <row r="19">
          <cell r="H19">
            <v>7.9</v>
          </cell>
        </row>
        <row r="20">
          <cell r="H20">
            <v>5.981630763567253</v>
          </cell>
        </row>
      </sheetData>
      <sheetData sheetId="283">
        <row r="19">
          <cell r="H19">
            <v>7.9</v>
          </cell>
        </row>
        <row r="20">
          <cell r="H20">
            <v>5.8580621921386822</v>
          </cell>
        </row>
      </sheetData>
      <sheetData sheetId="284">
        <row r="19">
          <cell r="H19">
            <v>7.9</v>
          </cell>
        </row>
        <row r="20">
          <cell r="H20">
            <v>5.8021058697387549</v>
          </cell>
        </row>
      </sheetData>
      <sheetData sheetId="285"/>
      <sheetData sheetId="286"/>
      <sheetData sheetId="287"/>
      <sheetData sheetId="288"/>
      <sheetData sheetId="289"/>
      <sheetData sheetId="290"/>
      <sheetData sheetId="291"/>
      <sheetData sheetId="292">
        <row r="19">
          <cell r="H19">
            <v>9</v>
          </cell>
        </row>
        <row r="20">
          <cell r="H20">
            <v>5.8479378953533452</v>
          </cell>
        </row>
      </sheetData>
      <sheetData sheetId="293">
        <row r="19">
          <cell r="H19">
            <v>12</v>
          </cell>
        </row>
        <row r="20">
          <cell r="H20">
            <v>8.1074502940722599</v>
          </cell>
        </row>
      </sheetData>
      <sheetData sheetId="294">
        <row r="19">
          <cell r="H19">
            <v>14</v>
          </cell>
        </row>
        <row r="20">
          <cell r="H20">
            <v>10.039229548086334</v>
          </cell>
        </row>
      </sheetData>
      <sheetData sheetId="295">
        <row r="19">
          <cell r="H19">
            <v>14</v>
          </cell>
        </row>
        <row r="20">
          <cell r="H20">
            <v>9.8200789282026797</v>
          </cell>
        </row>
      </sheetData>
      <sheetData sheetId="296"/>
      <sheetData sheetId="297">
        <row r="19">
          <cell r="H19">
            <v>14</v>
          </cell>
        </row>
        <row r="20">
          <cell r="H20">
            <v>9.8320258443826312</v>
          </cell>
        </row>
      </sheetData>
      <sheetData sheetId="298">
        <row r="19">
          <cell r="H19">
            <v>12</v>
          </cell>
        </row>
        <row r="20">
          <cell r="H20">
            <v>8.079386189021637</v>
          </cell>
        </row>
      </sheetData>
      <sheetData sheetId="299">
        <row r="19">
          <cell r="H19">
            <v>1.5</v>
          </cell>
        </row>
        <row r="20">
          <cell r="H20">
            <v>0.84412740578178069</v>
          </cell>
        </row>
        <row r="27">
          <cell r="H27">
            <v>2.5</v>
          </cell>
          <cell r="I27">
            <v>1.5</v>
          </cell>
        </row>
      </sheetData>
      <sheetData sheetId="300"/>
      <sheetData sheetId="301"/>
      <sheetData sheetId="302">
        <row r="19">
          <cell r="H19">
            <v>2.9</v>
          </cell>
        </row>
        <row r="20">
          <cell r="H20">
            <v>1.677300834916446</v>
          </cell>
        </row>
      </sheetData>
      <sheetData sheetId="303"/>
      <sheetData sheetId="304">
        <row r="19">
          <cell r="H19">
            <v>2.5</v>
          </cell>
        </row>
        <row r="20">
          <cell r="H20">
            <v>1.3913805133295636</v>
          </cell>
        </row>
      </sheetData>
      <sheetData sheetId="305"/>
      <sheetData sheetId="306">
        <row r="19">
          <cell r="H19">
            <v>3.5</v>
          </cell>
        </row>
        <row r="20">
          <cell r="H20">
            <v>2.074860472963584</v>
          </cell>
        </row>
      </sheetData>
      <sheetData sheetId="307"/>
      <sheetData sheetId="308"/>
      <sheetData sheetId="309">
        <row r="19">
          <cell r="H19">
            <v>3.2</v>
          </cell>
        </row>
        <row r="20">
          <cell r="H20">
            <v>1.6881349734183946</v>
          </cell>
        </row>
      </sheetData>
      <sheetData sheetId="310"/>
      <sheetData sheetId="311"/>
      <sheetData sheetId="312"/>
      <sheetData sheetId="313">
        <row r="19">
          <cell r="H19">
            <v>2.5</v>
          </cell>
        </row>
        <row r="20">
          <cell r="H20">
            <v>1.7167296389893574</v>
          </cell>
        </row>
      </sheetData>
      <sheetData sheetId="314"/>
      <sheetData sheetId="315">
        <row r="19">
          <cell r="H19">
            <v>8.9</v>
          </cell>
        </row>
        <row r="20">
          <cell r="H20">
            <v>5.0250506221515288</v>
          </cell>
        </row>
      </sheetData>
      <sheetData sheetId="316"/>
      <sheetData sheetId="317"/>
      <sheetData sheetId="318"/>
      <sheetData sheetId="319">
        <row r="23">
          <cell r="H23">
            <v>5.95</v>
          </cell>
        </row>
        <row r="26">
          <cell r="J26">
            <v>4.95</v>
          </cell>
          <cell r="K26">
            <v>3.7870201473334308</v>
          </cell>
        </row>
        <row r="27">
          <cell r="J27">
            <v>1.3</v>
          </cell>
          <cell r="K27">
            <v>1.0512428920259278</v>
          </cell>
        </row>
      </sheetData>
      <sheetData sheetId="320">
        <row r="19">
          <cell r="H19">
            <v>4.95</v>
          </cell>
        </row>
        <row r="20">
          <cell r="H20">
            <v>3.352401764112023</v>
          </cell>
        </row>
      </sheetData>
      <sheetData sheetId="321">
        <row r="19">
          <cell r="H19">
            <v>6.4</v>
          </cell>
        </row>
        <row r="20">
          <cell r="H20">
            <v>4.0771423085288045</v>
          </cell>
        </row>
      </sheetData>
      <sheetData sheetId="322">
        <row r="19">
          <cell r="H19">
            <v>5.5</v>
          </cell>
        </row>
        <row r="20">
          <cell r="H20">
            <v>3.6164305044283083</v>
          </cell>
        </row>
      </sheetData>
      <sheetData sheetId="323"/>
      <sheetData sheetId="324"/>
      <sheetData sheetId="325">
        <row r="18">
          <cell r="F18">
            <v>3.9</v>
          </cell>
        </row>
        <row r="19">
          <cell r="F19">
            <v>2.6720194610204642</v>
          </cell>
          <cell r="H19">
            <v>3.9</v>
          </cell>
        </row>
        <row r="20">
          <cell r="H20">
            <v>2.8001023364497781</v>
          </cell>
        </row>
      </sheetData>
      <sheetData sheetId="326"/>
      <sheetData sheetId="327">
        <row r="19">
          <cell r="H19">
            <v>6.9</v>
          </cell>
        </row>
        <row r="20">
          <cell r="H20">
            <v>4.6799955107911737</v>
          </cell>
        </row>
      </sheetData>
      <sheetData sheetId="328">
        <row r="19">
          <cell r="H19">
            <v>1.3</v>
          </cell>
        </row>
        <row r="20">
          <cell r="H20">
            <v>0.78512176141652035</v>
          </cell>
        </row>
      </sheetData>
      <sheetData sheetId="329">
        <row r="19">
          <cell r="H19">
            <v>2.4</v>
          </cell>
        </row>
        <row r="20">
          <cell r="H20">
            <v>1.1636592943654556</v>
          </cell>
        </row>
      </sheetData>
      <sheetData sheetId="330">
        <row r="19">
          <cell r="H19">
            <v>3.6</v>
          </cell>
        </row>
        <row r="20">
          <cell r="H20">
            <v>3.1952379865559957</v>
          </cell>
        </row>
      </sheetData>
      <sheetData sheetId="331">
        <row r="19">
          <cell r="H19">
            <v>4.5</v>
          </cell>
        </row>
        <row r="20">
          <cell r="H20">
            <v>3.8457785331730459</v>
          </cell>
        </row>
      </sheetData>
      <sheetData sheetId="332">
        <row r="19">
          <cell r="H19">
            <v>1</v>
          </cell>
        </row>
        <row r="20">
          <cell r="H20">
            <v>0.66211104034368007</v>
          </cell>
        </row>
      </sheetData>
      <sheetData sheetId="333">
        <row r="19">
          <cell r="H19">
            <v>1.7</v>
          </cell>
        </row>
        <row r="20">
          <cell r="H20">
            <v>1.1840718255779275</v>
          </cell>
        </row>
      </sheetData>
      <sheetData sheetId="334">
        <row r="19">
          <cell r="H19">
            <v>1.7</v>
          </cell>
        </row>
        <row r="20">
          <cell r="H20">
            <v>1.1827186872663698</v>
          </cell>
        </row>
      </sheetData>
      <sheetData sheetId="335">
        <row r="19">
          <cell r="H19">
            <v>2.9</v>
          </cell>
        </row>
        <row r="20">
          <cell r="H20">
            <v>2.1660685527237304</v>
          </cell>
        </row>
      </sheetData>
      <sheetData sheetId="336">
        <row r="19">
          <cell r="H19">
            <v>0.5</v>
          </cell>
        </row>
        <row r="20">
          <cell r="H20">
            <v>0.29147114928909951</v>
          </cell>
        </row>
      </sheetData>
      <sheetData sheetId="337"/>
      <sheetData sheetId="338">
        <row r="19">
          <cell r="H19">
            <v>1.1000000000000001</v>
          </cell>
        </row>
        <row r="20">
          <cell r="H20">
            <v>0.71078736176935231</v>
          </cell>
        </row>
      </sheetData>
      <sheetData sheetId="339"/>
      <sheetData sheetId="340">
        <row r="19">
          <cell r="H19">
            <v>1.3</v>
          </cell>
        </row>
        <row r="20">
          <cell r="H20">
            <v>0.70668902661319721</v>
          </cell>
        </row>
      </sheetData>
      <sheetData sheetId="341"/>
      <sheetData sheetId="342">
        <row r="19">
          <cell r="F19">
            <v>0.6</v>
          </cell>
          <cell r="H19">
            <v>1.1000000000000001</v>
          </cell>
        </row>
        <row r="20">
          <cell r="H20">
            <v>0.93232272375765657</v>
          </cell>
        </row>
        <row r="21">
          <cell r="F21">
            <v>7.5985747023665659E-2</v>
          </cell>
        </row>
      </sheetData>
      <sheetData sheetId="343">
        <row r="19">
          <cell r="H19">
            <v>4.5</v>
          </cell>
        </row>
        <row r="20">
          <cell r="H20">
            <v>3.8730905553425408</v>
          </cell>
        </row>
        <row r="27">
          <cell r="K27">
            <v>1</v>
          </cell>
        </row>
        <row r="29">
          <cell r="K29">
            <v>0.9077687711740644</v>
          </cell>
        </row>
      </sheetData>
      <sheetData sheetId="344">
        <row r="19">
          <cell r="H19">
            <v>4.9000000000000004</v>
          </cell>
        </row>
        <row r="20">
          <cell r="H20">
            <v>3.4731708081071542</v>
          </cell>
        </row>
      </sheetData>
      <sheetData sheetId="345">
        <row r="19">
          <cell r="H19">
            <v>1.3</v>
          </cell>
        </row>
        <row r="20">
          <cell r="H20">
            <v>0.57278304370721433</v>
          </cell>
        </row>
      </sheetData>
      <sheetData sheetId="346">
        <row r="19">
          <cell r="H19">
            <v>1.3</v>
          </cell>
        </row>
        <row r="20">
          <cell r="H20">
            <v>0.62991656378191074</v>
          </cell>
        </row>
      </sheetData>
      <sheetData sheetId="347">
        <row r="19">
          <cell r="H19">
            <v>4.9000000000000004</v>
          </cell>
        </row>
        <row r="20">
          <cell r="H20">
            <v>3.7562272359718492</v>
          </cell>
        </row>
      </sheetData>
      <sheetData sheetId="348"/>
      <sheetData sheetId="349">
        <row r="19">
          <cell r="H19">
            <v>4.5</v>
          </cell>
        </row>
        <row r="20">
          <cell r="H20">
            <v>2.9869746239512187</v>
          </cell>
        </row>
      </sheetData>
      <sheetData sheetId="350"/>
      <sheetData sheetId="351">
        <row r="19">
          <cell r="H19">
            <v>1.3</v>
          </cell>
        </row>
        <row r="20">
          <cell r="H20">
            <v>1.2322274881516588</v>
          </cell>
        </row>
      </sheetData>
      <sheetData sheetId="352">
        <row r="19">
          <cell r="H19">
            <v>3.4</v>
          </cell>
        </row>
        <row r="20">
          <cell r="H20">
            <v>2.6146070138048163</v>
          </cell>
        </row>
      </sheetData>
      <sheetData sheetId="353">
        <row r="19">
          <cell r="H19">
            <v>3.4</v>
          </cell>
        </row>
        <row r="20">
          <cell r="H20">
            <v>2.507948631053349</v>
          </cell>
        </row>
      </sheetData>
      <sheetData sheetId="354"/>
      <sheetData sheetId="355">
        <row r="19">
          <cell r="H19">
            <v>1.4</v>
          </cell>
        </row>
        <row r="20">
          <cell r="H20">
            <v>0.9811619963152256</v>
          </cell>
        </row>
      </sheetData>
      <sheetData sheetId="356">
        <row r="19">
          <cell r="H19">
            <v>1.2</v>
          </cell>
        </row>
        <row r="20">
          <cell r="H20">
            <v>0.89552403667878111</v>
          </cell>
        </row>
      </sheetData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9">
    <tabColor rgb="FFFF0000"/>
  </sheetPr>
  <dimension ref="A1:AU166"/>
  <sheetViews>
    <sheetView tabSelected="1" zoomScale="65" zoomScaleNormal="65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W9" sqref="W9"/>
    </sheetView>
  </sheetViews>
  <sheetFormatPr baseColWidth="10" defaultRowHeight="15"/>
  <cols>
    <col min="1" max="1" width="13.7109375" customWidth="1"/>
    <col min="2" max="2" width="7.42578125" bestFit="1" customWidth="1"/>
    <col min="3" max="3" width="12.5703125" customWidth="1"/>
    <col min="4" max="4" width="1.85546875" customWidth="1"/>
    <col min="5" max="5" width="5.42578125" bestFit="1" customWidth="1"/>
    <col min="6" max="6" width="11.28515625" customWidth="1"/>
    <col min="7" max="7" width="4.85546875" customWidth="1"/>
    <col min="8" max="8" width="6.5703125" customWidth="1"/>
    <col min="9" max="9" width="6.28515625" customWidth="1"/>
    <col min="10" max="10" width="7.42578125" bestFit="1" customWidth="1"/>
    <col min="11" max="11" width="1.28515625" customWidth="1"/>
    <col min="12" max="12" width="5.42578125" bestFit="1" customWidth="1"/>
    <col min="13" max="13" width="11.28515625" customWidth="1"/>
    <col min="14" max="14" width="4.85546875" customWidth="1"/>
    <col min="15" max="15" width="6.5703125" customWidth="1"/>
    <col min="16" max="16" width="6.28515625" customWidth="1"/>
    <col min="17" max="17" width="6.140625" bestFit="1" customWidth="1"/>
    <col min="18" max="18" width="1.140625" customWidth="1"/>
    <col min="19" max="19" width="5.42578125" bestFit="1" customWidth="1"/>
    <col min="20" max="20" width="11.28515625" customWidth="1"/>
    <col min="21" max="21" width="4.85546875" customWidth="1"/>
    <col min="22" max="22" width="6.5703125" customWidth="1"/>
    <col min="23" max="23" width="6.28515625" customWidth="1"/>
    <col min="24" max="24" width="6.140625" bestFit="1" customWidth="1"/>
    <col min="25" max="25" width="1.140625" customWidth="1"/>
    <col min="26" max="26" width="5.42578125" bestFit="1" customWidth="1"/>
    <col min="27" max="27" width="11.28515625" customWidth="1"/>
    <col min="28" max="28" width="4.85546875" customWidth="1"/>
    <col min="29" max="29" width="6.5703125" customWidth="1"/>
    <col min="30" max="30" width="6.28515625" customWidth="1"/>
    <col min="31" max="31" width="6.140625" bestFit="1" customWidth="1"/>
    <col min="32" max="32" width="1.28515625" customWidth="1"/>
    <col min="33" max="33" width="5.42578125" bestFit="1" customWidth="1"/>
    <col min="34" max="34" width="11.28515625" customWidth="1"/>
    <col min="35" max="35" width="5.42578125" bestFit="1" customWidth="1"/>
    <col min="36" max="36" width="7" bestFit="1" customWidth="1"/>
    <col min="37" max="37" width="7.85546875" bestFit="1" customWidth="1"/>
    <col min="38" max="38" width="6.140625" bestFit="1" customWidth="1"/>
    <col min="39" max="39" width="1.140625" customWidth="1"/>
    <col min="40" max="40" width="5.42578125" bestFit="1" customWidth="1"/>
    <col min="41" max="41" width="11.28515625" customWidth="1"/>
    <col min="42" max="42" width="4.85546875" customWidth="1"/>
    <col min="43" max="43" width="7.42578125" bestFit="1" customWidth="1"/>
    <col min="44" max="44" width="7.85546875" bestFit="1" customWidth="1"/>
    <col min="45" max="45" width="6.140625" bestFit="1" customWidth="1"/>
    <col min="47" max="47" width="27.85546875" customWidth="1"/>
  </cols>
  <sheetData>
    <row r="1" spans="1:47" ht="15" customHeight="1">
      <c r="A1" t="s">
        <v>0</v>
      </c>
      <c r="B1" s="57">
        <f ca="1">TODAY()</f>
        <v>44445</v>
      </c>
      <c r="C1" s="57"/>
      <c r="M1" s="1"/>
      <c r="S1" s="1" t="s">
        <v>1</v>
      </c>
    </row>
    <row r="2" spans="1:47" ht="15.75">
      <c r="A2" s="2" t="s">
        <v>2</v>
      </c>
      <c r="B2" s="58">
        <v>44443</v>
      </c>
      <c r="C2" s="59"/>
      <c r="H2" s="3" t="s">
        <v>3</v>
      </c>
      <c r="J2" t="s">
        <v>4</v>
      </c>
      <c r="M2">
        <f>COLUMN()</f>
        <v>13</v>
      </c>
      <c r="N2">
        <f>COLUMN()</f>
        <v>14</v>
      </c>
      <c r="O2">
        <f>COLUMN()</f>
        <v>15</v>
      </c>
      <c r="P2">
        <f>COLUMN()</f>
        <v>16</v>
      </c>
      <c r="Q2">
        <f>COLUMN()</f>
        <v>17</v>
      </c>
      <c r="R2">
        <f>COLUMN()</f>
        <v>18</v>
      </c>
      <c r="S2">
        <f>COLUMN()</f>
        <v>19</v>
      </c>
      <c r="T2">
        <f>COLUMN()</f>
        <v>20</v>
      </c>
      <c r="U2">
        <f>COLUMN()</f>
        <v>21</v>
      </c>
      <c r="V2">
        <f>COLUMN()</f>
        <v>22</v>
      </c>
      <c r="W2">
        <f>COLUMN()</f>
        <v>23</v>
      </c>
      <c r="X2">
        <f>COLUMN()</f>
        <v>24</v>
      </c>
      <c r="Y2">
        <f>COLUMN()</f>
        <v>25</v>
      </c>
      <c r="Z2">
        <f>COLUMN()</f>
        <v>26</v>
      </c>
      <c r="AA2">
        <f>COLUMN()</f>
        <v>27</v>
      </c>
      <c r="AB2">
        <f>COLUMN()</f>
        <v>28</v>
      </c>
      <c r="AC2">
        <f>COLUMN()</f>
        <v>29</v>
      </c>
      <c r="AD2">
        <f>COLUMN()</f>
        <v>30</v>
      </c>
      <c r="AE2">
        <f>COLUMN()</f>
        <v>31</v>
      </c>
      <c r="AF2">
        <f>COLUMN()</f>
        <v>32</v>
      </c>
      <c r="AG2">
        <f>COLUMN()</f>
        <v>33</v>
      </c>
      <c r="AH2">
        <f>COLUMN()</f>
        <v>34</v>
      </c>
      <c r="AI2">
        <f>COLUMN()</f>
        <v>35</v>
      </c>
      <c r="AJ2">
        <f>COLUMN()</f>
        <v>36</v>
      </c>
      <c r="AK2">
        <f>COLUMN()</f>
        <v>37</v>
      </c>
      <c r="AL2">
        <f>COLUMN()</f>
        <v>38</v>
      </c>
      <c r="AM2">
        <f>COLUMN()</f>
        <v>39</v>
      </c>
      <c r="AN2">
        <f>COLUMN()</f>
        <v>40</v>
      </c>
      <c r="AO2">
        <f>COLUMN()</f>
        <v>41</v>
      </c>
    </row>
    <row r="3" spans="1:47" ht="12" customHeight="1"/>
    <row r="4" spans="1:47" ht="15" customHeight="1">
      <c r="A4" s="4" t="s">
        <v>5</v>
      </c>
      <c r="C4" s="5">
        <f>G7+N7+U7+AB7+AI7+AP7</f>
        <v>0</v>
      </c>
      <c r="E4" s="6"/>
      <c r="F4" s="7" t="s">
        <v>6</v>
      </c>
      <c r="G4" s="7"/>
      <c r="H4" s="8"/>
      <c r="I4" s="8"/>
      <c r="J4" s="9"/>
      <c r="L4" s="6"/>
      <c r="M4" s="7" t="s">
        <v>7</v>
      </c>
      <c r="N4" s="7"/>
      <c r="O4" s="8"/>
      <c r="P4" s="8"/>
      <c r="Q4" s="9"/>
      <c r="S4" s="6"/>
      <c r="T4" s="7" t="s">
        <v>8</v>
      </c>
      <c r="U4" s="7"/>
      <c r="V4" s="8"/>
      <c r="W4" s="8"/>
      <c r="X4" s="9"/>
      <c r="Z4" s="6"/>
      <c r="AA4" s="7" t="s">
        <v>9</v>
      </c>
      <c r="AB4" s="7"/>
      <c r="AC4" s="8"/>
      <c r="AD4" s="8"/>
      <c r="AE4" s="9"/>
      <c r="AG4" s="6"/>
      <c r="AH4" s="7" t="s">
        <v>10</v>
      </c>
      <c r="AI4" s="7"/>
      <c r="AJ4" s="8"/>
      <c r="AK4" s="8"/>
      <c r="AL4" s="9"/>
      <c r="AN4" s="6"/>
      <c r="AO4" s="7" t="s">
        <v>11</v>
      </c>
      <c r="AP4" s="7"/>
      <c r="AQ4" s="8"/>
      <c r="AR4" s="8"/>
      <c r="AS4" s="9"/>
      <c r="AU4" s="10"/>
    </row>
    <row r="5" spans="1:47" ht="15.75" customHeight="1">
      <c r="A5" s="4" t="s">
        <v>12</v>
      </c>
      <c r="C5" s="11"/>
      <c r="E5" s="12" t="s">
        <v>13</v>
      </c>
      <c r="F5" s="4"/>
      <c r="G5" s="4"/>
      <c r="H5" s="4"/>
      <c r="I5" s="4"/>
      <c r="J5" s="13"/>
      <c r="L5" s="12" t="s">
        <v>13</v>
      </c>
      <c r="M5" s="4"/>
      <c r="N5" s="4"/>
      <c r="O5" s="4"/>
      <c r="P5" s="4"/>
      <c r="Q5" s="13"/>
      <c r="S5" s="12" t="s">
        <v>13</v>
      </c>
      <c r="T5" s="4"/>
      <c r="U5" s="4"/>
      <c r="V5" s="4"/>
      <c r="W5" s="4"/>
      <c r="X5" s="13"/>
      <c r="Z5" s="12" t="s">
        <v>13</v>
      </c>
      <c r="AA5" s="4"/>
      <c r="AB5" s="4"/>
      <c r="AC5" s="4"/>
      <c r="AD5" s="4"/>
      <c r="AE5" s="13"/>
      <c r="AG5" s="12" t="s">
        <v>13</v>
      </c>
      <c r="AH5" s="4"/>
      <c r="AI5" s="4"/>
      <c r="AJ5" s="4"/>
      <c r="AK5" s="4"/>
      <c r="AL5" s="13"/>
      <c r="AN5" s="12" t="s">
        <v>13</v>
      </c>
      <c r="AO5" s="4"/>
      <c r="AP5" s="4"/>
      <c r="AQ5" s="4"/>
      <c r="AR5" s="4"/>
      <c r="AS5" s="13"/>
      <c r="AU5" s="10"/>
    </row>
    <row r="6" spans="1:47" ht="17.25" customHeight="1">
      <c r="A6" s="4" t="s">
        <v>14</v>
      </c>
      <c r="C6" s="5" t="str">
        <f>IF(ISERROR(C4/C5),"",C4/C5)</f>
        <v/>
      </c>
      <c r="E6" s="12"/>
      <c r="F6" s="4" t="s">
        <v>15</v>
      </c>
      <c r="G6" s="4" t="s">
        <v>16</v>
      </c>
      <c r="H6" s="4" t="s">
        <v>17</v>
      </c>
      <c r="I6" s="4" t="s">
        <v>18</v>
      </c>
      <c r="J6" s="13" t="s">
        <v>19</v>
      </c>
      <c r="L6" s="12"/>
      <c r="M6" s="4" t="s">
        <v>15</v>
      </c>
      <c r="N6" s="4" t="s">
        <v>16</v>
      </c>
      <c r="O6" s="4" t="s">
        <v>17</v>
      </c>
      <c r="P6" s="4" t="s">
        <v>18</v>
      </c>
      <c r="Q6" s="13" t="s">
        <v>19</v>
      </c>
      <c r="S6" s="12"/>
      <c r="T6" s="4" t="s">
        <v>15</v>
      </c>
      <c r="U6" s="4" t="s">
        <v>16</v>
      </c>
      <c r="V6" s="4" t="s">
        <v>17</v>
      </c>
      <c r="W6" s="4" t="s">
        <v>18</v>
      </c>
      <c r="X6" s="13" t="s">
        <v>19</v>
      </c>
      <c r="Z6" s="12"/>
      <c r="AA6" s="4" t="s">
        <v>15</v>
      </c>
      <c r="AB6" s="4" t="s">
        <v>16</v>
      </c>
      <c r="AC6" s="4" t="s">
        <v>17</v>
      </c>
      <c r="AD6" s="4" t="s">
        <v>18</v>
      </c>
      <c r="AE6" s="13" t="s">
        <v>19</v>
      </c>
      <c r="AG6" s="12"/>
      <c r="AH6" s="4" t="s">
        <v>15</v>
      </c>
      <c r="AI6" s="4" t="s">
        <v>16</v>
      </c>
      <c r="AJ6" s="4" t="s">
        <v>17</v>
      </c>
      <c r="AK6" s="4" t="s">
        <v>18</v>
      </c>
      <c r="AL6" s="13" t="s">
        <v>19</v>
      </c>
      <c r="AN6" s="12"/>
      <c r="AO6" s="4" t="s">
        <v>15</v>
      </c>
      <c r="AP6" s="4" t="s">
        <v>16</v>
      </c>
      <c r="AQ6" s="4" t="s">
        <v>17</v>
      </c>
      <c r="AR6" s="4" t="s">
        <v>18</v>
      </c>
      <c r="AS6" s="13" t="s">
        <v>19</v>
      </c>
      <c r="AU6" s="10"/>
    </row>
    <row r="7" spans="1:47">
      <c r="A7" s="14" t="s">
        <v>20</v>
      </c>
      <c r="C7" s="15"/>
      <c r="E7" s="16"/>
      <c r="F7" s="17"/>
      <c r="G7" s="17">
        <f>SUM(G8:G1000)</f>
        <v>0</v>
      </c>
      <c r="H7" s="18">
        <f>SUM(H8:H1000)</f>
        <v>0</v>
      </c>
      <c r="I7" s="18">
        <f>SUM(I8:I1000)</f>
        <v>0</v>
      </c>
      <c r="J7" s="19">
        <f>SUM(J8:J1000)</f>
        <v>0</v>
      </c>
      <c r="K7" s="20"/>
      <c r="L7" s="16"/>
      <c r="M7" s="17"/>
      <c r="N7" s="17">
        <f>SUM(N8:N1000)</f>
        <v>0</v>
      </c>
      <c r="O7" s="18">
        <f>SUM(O8:O1000)</f>
        <v>0</v>
      </c>
      <c r="P7" s="18">
        <f>SUM(P8:P1000)</f>
        <v>0</v>
      </c>
      <c r="Q7" s="19">
        <f>SUM(Q8:Q1000)</f>
        <v>0</v>
      </c>
      <c r="R7" s="20"/>
      <c r="S7" s="16"/>
      <c r="T7" s="17"/>
      <c r="U7" s="17">
        <f>SUM(U8:U1000)</f>
        <v>0</v>
      </c>
      <c r="V7" s="18">
        <f>SUM(V8:V1000)</f>
        <v>0</v>
      </c>
      <c r="W7" s="18">
        <f>SUM(W8:W1000)</f>
        <v>0</v>
      </c>
      <c r="X7" s="19">
        <f>SUM(X8:X1000)</f>
        <v>0</v>
      </c>
      <c r="Y7" s="20"/>
      <c r="Z7" s="16"/>
      <c r="AA7" s="17"/>
      <c r="AB7" s="17">
        <f>SUM(AB8:AB1000)</f>
        <v>0</v>
      </c>
      <c r="AC7" s="18">
        <f>SUM(AC8:AC1000)</f>
        <v>0</v>
      </c>
      <c r="AD7" s="18">
        <f>SUM(AD8:AD1000)</f>
        <v>0</v>
      </c>
      <c r="AE7" s="19">
        <f>SUM(AE8:AE1000)</f>
        <v>0</v>
      </c>
      <c r="AF7" s="20"/>
      <c r="AG7" s="16"/>
      <c r="AH7" s="17"/>
      <c r="AI7" s="17">
        <f>SUM(AI8:AI1000)</f>
        <v>0</v>
      </c>
      <c r="AJ7" s="18">
        <f>SUM(AJ8:AJ1000)</f>
        <v>0</v>
      </c>
      <c r="AK7" s="18">
        <f>SUM(AK8:AK1000)</f>
        <v>0</v>
      </c>
      <c r="AL7" s="19">
        <f>SUM(AL8:AL1000)</f>
        <v>0</v>
      </c>
      <c r="AM7" s="20"/>
      <c r="AN7" s="16"/>
      <c r="AO7" s="17"/>
      <c r="AP7" s="17">
        <f>SUM(AP8:AP1000)</f>
        <v>0</v>
      </c>
      <c r="AQ7" s="18">
        <f>SUM(AQ8:AQ1000)</f>
        <v>0</v>
      </c>
      <c r="AR7" s="18">
        <f>SUM(AR8:AR1000)</f>
        <v>0</v>
      </c>
      <c r="AS7" s="19">
        <f>SUM(AS8:AS1000)</f>
        <v>0</v>
      </c>
      <c r="AU7" s="10"/>
    </row>
    <row r="8" spans="1:47">
      <c r="A8" s="14" t="s">
        <v>21</v>
      </c>
      <c r="C8" s="15"/>
      <c r="E8" s="21">
        <v>1</v>
      </c>
      <c r="F8" s="22" t="s">
        <v>22</v>
      </c>
      <c r="G8" s="23"/>
      <c r="H8" s="18" t="str">
        <f>IF(ISBLANK(G8),"",('[3]FB. Baguette Prestige'!H19*G8))</f>
        <v/>
      </c>
      <c r="I8" s="18" t="str">
        <f>IF(ISBLANK(G8),"",('[3]FB. Baguette Prestige'!H20*G8))</f>
        <v/>
      </c>
      <c r="J8" s="19" t="str">
        <f>IF(ISBLANK(G8),"",(H8/105.5*5.5))</f>
        <v/>
      </c>
      <c r="L8" s="21">
        <v>1</v>
      </c>
      <c r="M8" s="22" t="s">
        <v>23</v>
      </c>
      <c r="N8" s="23"/>
      <c r="O8" s="18" t="str">
        <f>IF(ISBLANK(N8),"",('[3]FV. Croissant'!H19*N8))</f>
        <v/>
      </c>
      <c r="P8" s="18" t="str">
        <f>IF(ISBLANK(N8),"",('[3]FV. Croissant'!H20*N8))</f>
        <v/>
      </c>
      <c r="Q8" s="19" t="str">
        <f>IF(ISBLANK(N8),"",(O8/105.5*5.5))</f>
        <v/>
      </c>
      <c r="S8" s="21">
        <v>1</v>
      </c>
      <c r="T8" s="22" t="s">
        <v>24</v>
      </c>
      <c r="U8" s="23"/>
      <c r="V8" s="18" t="str">
        <f>IF(ISBLANK(U8),"",('[3]FP. Flan (2)'!H19*U8))</f>
        <v/>
      </c>
      <c r="W8" s="18" t="str">
        <f>IF(ISBLANK(U8),"",('[3]FP. Flan (2)'!H20*U8))</f>
        <v/>
      </c>
      <c r="X8" s="19" t="str">
        <f>IF(ISBLANK(U8),"",(V8/105.5*5.5))</f>
        <v/>
      </c>
      <c r="Z8" s="21">
        <v>1</v>
      </c>
      <c r="AA8" s="4" t="s">
        <v>25</v>
      </c>
      <c r="AB8" s="23"/>
      <c r="AC8" s="24" t="str">
        <f>IF(ISBLANK(AB8),"",3.2*AB8)</f>
        <v/>
      </c>
      <c r="AD8" s="24" t="str">
        <f>IF(ISBLANK(AB8),"",((AC8/110)*100)/100*60)</f>
        <v/>
      </c>
      <c r="AE8" s="19" t="str">
        <f>IF(ISBLANK(AB8),"",(AC8/110*10))</f>
        <v/>
      </c>
      <c r="AG8" s="21">
        <v>1</v>
      </c>
      <c r="AH8" s="14" t="s">
        <v>26</v>
      </c>
      <c r="AI8" s="23"/>
      <c r="AJ8" s="25" t="str">
        <f>IF(ISBLANK(AI8),"",('[3]AC. Epicerie'!BH3*AI8))</f>
        <v/>
      </c>
      <c r="AK8" s="25" t="str">
        <f>IF(ISBLANK(AI8),"",('[3]AC. Epicerie'!BI3*AI8))</f>
        <v/>
      </c>
      <c r="AL8" s="19" t="str">
        <f>IF(ISBLANK(AI8),"",(AJ8/120*20))</f>
        <v/>
      </c>
      <c r="AN8" s="21">
        <v>1</v>
      </c>
      <c r="AO8" s="26" t="s">
        <v>27</v>
      </c>
      <c r="AP8" s="27"/>
      <c r="AQ8" s="27"/>
      <c r="AR8" s="25">
        <f>AQ8/100*75</f>
        <v>0</v>
      </c>
      <c r="AS8" s="28">
        <f>AQ8/105.5*5.5</f>
        <v>0</v>
      </c>
      <c r="AU8" s="10"/>
    </row>
    <row r="9" spans="1:47">
      <c r="A9" s="14" t="s">
        <v>28</v>
      </c>
      <c r="C9" s="15"/>
      <c r="E9" s="21">
        <v>2</v>
      </c>
      <c r="F9" s="22" t="s">
        <v>29</v>
      </c>
      <c r="G9" s="23"/>
      <c r="H9" s="18" t="str">
        <f>IF(ISBLANK(G9),"",('[3]FB. Baguette Prestige'!J27*G9))</f>
        <v/>
      </c>
      <c r="I9" s="18" t="str">
        <f>IF(ISBLANK(G9),"",('[3]FB. Baguette Prestige'!K27*G9))</f>
        <v/>
      </c>
      <c r="J9" s="19" t="str">
        <f t="shared" ref="J9:J72" si="0">IF(ISBLANK(G9),"",(H9/105.5*5.5))</f>
        <v/>
      </c>
      <c r="L9" s="21">
        <v>2</v>
      </c>
      <c r="M9" s="22" t="s">
        <v>30</v>
      </c>
      <c r="N9" s="23"/>
      <c r="O9" s="18" t="str">
        <f>IF(ISBLANK(N9),"",('[3]FV. Pain Choc'!H19*N9))</f>
        <v/>
      </c>
      <c r="P9" s="18" t="str">
        <f>IF(ISBLANK(N9),"",('[3]FV. Pain Choc'!H20*N9))</f>
        <v/>
      </c>
      <c r="Q9" s="19" t="str">
        <f t="shared" ref="Q9:Q37" si="1">IF(ISBLANK(N9),"",(O9/105.5*5.5))</f>
        <v/>
      </c>
      <c r="S9" s="21">
        <v>2</v>
      </c>
      <c r="T9" s="14" t="s">
        <v>31</v>
      </c>
      <c r="U9" s="23"/>
      <c r="V9" s="18" t="str">
        <f>IF(ISBLANK(U9),"",('[3]FP. Tarte Chocolat Feuillantine'!H19*'CA. Fin de Journée'!U9))</f>
        <v/>
      </c>
      <c r="W9" s="18" t="str">
        <f>IF(ISBLANK(U9),"",('[3]FP. Tarte Chocolat Feuillantine'!H20*'CA. Fin de Journée'!U9))</f>
        <v/>
      </c>
      <c r="X9" s="19" t="str">
        <f t="shared" ref="X9:X72" si="2">IF(ISBLANK(U9),"",(V9/105.5*5.5))</f>
        <v/>
      </c>
      <c r="Z9" s="21">
        <v>2</v>
      </c>
      <c r="AA9" s="22" t="s">
        <v>32</v>
      </c>
      <c r="AB9" s="23"/>
      <c r="AC9" s="18" t="str">
        <f>IF(ISBLANK(AB9),"",('[3]FS. Quiche Lardon'!H19*AB9))</f>
        <v/>
      </c>
      <c r="AD9" s="18" t="str">
        <f>IF(ISBLANK(AB9),"",('[3]FS. Quiche Lardon'!H20*AB9))</f>
        <v/>
      </c>
      <c r="AE9" s="19" t="str">
        <f t="shared" ref="AE9:AE37" si="3">IF(ISBLANK(AB9),"",(AC9/110*10))</f>
        <v/>
      </c>
      <c r="AG9" s="21">
        <v>2</v>
      </c>
      <c r="AH9" s="22" t="s">
        <v>33</v>
      </c>
      <c r="AI9" s="23"/>
      <c r="AJ9" s="25" t="str">
        <f>IF(ISBLANK(AI9),"",('[3]AC. Epicerie'!AX3*AI9))</f>
        <v/>
      </c>
      <c r="AK9" s="25" t="str">
        <f>IF(ISBLANK(AI9),"",('[3]AC. Epicerie'!AY3*AI9))</f>
        <v/>
      </c>
      <c r="AL9" s="19" t="str">
        <f t="shared" ref="AL9:AL72" si="4">IF(ISBLANK(AI9),"",(AJ9/120*20))</f>
        <v/>
      </c>
      <c r="AN9" s="21">
        <v>2</v>
      </c>
      <c r="AO9" s="4"/>
      <c r="AP9" s="27"/>
      <c r="AQ9" s="25"/>
      <c r="AR9" s="25"/>
      <c r="AS9" s="28"/>
      <c r="AU9" s="10"/>
    </row>
    <row r="10" spans="1:47">
      <c r="A10" s="14" t="s">
        <v>34</v>
      </c>
      <c r="C10" s="15"/>
      <c r="E10" s="53">
        <v>3</v>
      </c>
      <c r="F10" s="26" t="s">
        <v>35</v>
      </c>
      <c r="G10" s="54"/>
      <c r="H10" s="55" t="str">
        <f>IF(ISBLANK(G10),"",('[3]FB. Baguette Prestige'!J28*G10))</f>
        <v/>
      </c>
      <c r="I10" s="55" t="str">
        <f>IF(ISBLANK(G10),"",('[3]FB. Baguette Prestige'!K28*'CA. Fin de Journée'!G10))</f>
        <v/>
      </c>
      <c r="J10" s="56" t="str">
        <f t="shared" si="0"/>
        <v/>
      </c>
      <c r="L10" s="21">
        <v>3</v>
      </c>
      <c r="M10" s="22" t="s">
        <v>36</v>
      </c>
      <c r="N10" s="23"/>
      <c r="O10" s="18" t="str">
        <f>IF(ISBLANK(N10),"",('[3]FV. Chausson Pomme'!$H$19*N10))</f>
        <v/>
      </c>
      <c r="P10" s="18" t="str">
        <f>IF(ISBLANK(N10),"",('[3]FV. Chausson Pomme'!$H$20*N10))</f>
        <v/>
      </c>
      <c r="Q10" s="19" t="str">
        <f t="shared" si="1"/>
        <v/>
      </c>
      <c r="S10" s="21">
        <v>3</v>
      </c>
      <c r="T10" s="22" t="s">
        <v>37</v>
      </c>
      <c r="U10" s="23"/>
      <c r="V10" s="18" t="str">
        <f>IF(ISBLANK(U10),"",('[3]FP. Tarte Citron'!H19*U10))</f>
        <v/>
      </c>
      <c r="W10" s="18" t="str">
        <f>IF(ISBLANK(U10),"",('[3]FP. Tarte Citron'!H20*U10))</f>
        <v/>
      </c>
      <c r="X10" s="19" t="str">
        <f t="shared" si="2"/>
        <v/>
      </c>
      <c r="Z10" s="21">
        <v>3</v>
      </c>
      <c r="AA10" s="14" t="s">
        <v>38</v>
      </c>
      <c r="AB10" s="23"/>
      <c r="AC10" s="18" t="str">
        <f>IF(ISBLANK(AB10),"",('[3]FS. Quiche Tommate Chevre'!H19*AB10))</f>
        <v/>
      </c>
      <c r="AD10" s="18" t="str">
        <f>IF(ISBLANK(AB10),"",('[3]FS. Quiche Tommate Chevre'!H20*AB10))</f>
        <v/>
      </c>
      <c r="AE10" s="19" t="str">
        <f t="shared" si="3"/>
        <v/>
      </c>
      <c r="AG10" s="21">
        <v>3</v>
      </c>
      <c r="AH10" s="22" t="s">
        <v>39</v>
      </c>
      <c r="AI10" s="23"/>
      <c r="AJ10" s="25" t="str">
        <f>IF(ISBLANK(AI10),"",('[3]AC. Epicerie'!AS3*AI10))</f>
        <v/>
      </c>
      <c r="AK10" s="25" t="str">
        <f>IF(ISBLANK(AI10),"",('[3]AC. Epicerie'!AT3*AI10))</f>
        <v/>
      </c>
      <c r="AL10" s="19" t="str">
        <f t="shared" si="4"/>
        <v/>
      </c>
      <c r="AN10" s="21">
        <v>3</v>
      </c>
      <c r="AO10" s="4"/>
      <c r="AP10" s="27"/>
      <c r="AQ10" s="25"/>
      <c r="AR10" s="25"/>
      <c r="AS10" s="28"/>
      <c r="AU10" s="10"/>
    </row>
    <row r="11" spans="1:47">
      <c r="A11" s="14" t="s">
        <v>40</v>
      </c>
      <c r="C11" s="15"/>
      <c r="E11" s="21">
        <v>4</v>
      </c>
      <c r="F11" s="22" t="s">
        <v>41</v>
      </c>
      <c r="G11" s="23"/>
      <c r="H11" s="18" t="str">
        <f>IF(ISBLANK(G11),"",('[3]FB. Baguette Prestige'!J26*G11))</f>
        <v/>
      </c>
      <c r="I11" s="18" t="str">
        <f>IF(ISBLANK(G11),"",('[3]FB. Baguette Prestige'!K26*G11))</f>
        <v/>
      </c>
      <c r="J11" s="19" t="str">
        <f t="shared" si="0"/>
        <v/>
      </c>
      <c r="L11" s="21">
        <v>4</v>
      </c>
      <c r="M11" s="22" t="s">
        <v>42</v>
      </c>
      <c r="N11" s="23"/>
      <c r="O11" s="18" t="str">
        <f>IF(ISBLANK(N11),"",('[3]FV. Pain Raisin'!H19*N11))</f>
        <v/>
      </c>
      <c r="P11" s="18" t="str">
        <f>IF(ISBLANK(N11),"",('[3]FV. Pain Raisin'!H20*N11))</f>
        <v/>
      </c>
      <c r="Q11" s="19" t="str">
        <f t="shared" si="1"/>
        <v/>
      </c>
      <c r="S11" s="21">
        <v>4</v>
      </c>
      <c r="T11" s="22" t="s">
        <v>43</v>
      </c>
      <c r="U11" s="23"/>
      <c r="V11" s="18" t="str">
        <f>IF(ISBLANK(U11),"",('[3]FP. Tarte Normande'!H19*U11))</f>
        <v/>
      </c>
      <c r="W11" s="18" t="str">
        <f>IF(ISBLANK(U11),"",('[3]FP. Tarte Normande'!H20*U11))</f>
        <v/>
      </c>
      <c r="X11" s="19" t="str">
        <f t="shared" si="2"/>
        <v/>
      </c>
      <c r="Z11" s="21">
        <v>4</v>
      </c>
      <c r="AA11" s="14" t="s">
        <v>44</v>
      </c>
      <c r="AB11" s="23"/>
      <c r="AC11" s="18" t="str">
        <f>IF(ISBLANK(AB11),"",('[3]FB. Fougasse'!H19*'CA. Fin de Journée'!AB11))</f>
        <v/>
      </c>
      <c r="AD11" s="18" t="str">
        <f>IF(ISBLANK(AB11),"",('[3]FB. Fougasse'!H20*'CA. Fin de Journée'!AB11))</f>
        <v/>
      </c>
      <c r="AE11" s="19" t="str">
        <f t="shared" si="3"/>
        <v/>
      </c>
      <c r="AG11" s="21">
        <v>4</v>
      </c>
      <c r="AH11" s="14" t="s">
        <v>45</v>
      </c>
      <c r="AI11" s="23"/>
      <c r="AJ11" s="25" t="str">
        <f>IF(ISBLANK(AI11),"",('[3]AC. Epicerie'!E3*AI11))</f>
        <v/>
      </c>
      <c r="AK11" s="25" t="str">
        <f>IF(ISBLANK(AI11),"",('[3]AC. Epicerie'!F3*AI11))</f>
        <v/>
      </c>
      <c r="AL11" s="19" t="str">
        <f t="shared" si="4"/>
        <v/>
      </c>
      <c r="AN11" s="21">
        <v>4</v>
      </c>
      <c r="AO11" s="4"/>
      <c r="AP11" s="27"/>
      <c r="AQ11" s="25"/>
      <c r="AR11" s="25"/>
      <c r="AS11" s="28"/>
      <c r="AU11" s="10"/>
    </row>
    <row r="12" spans="1:47">
      <c r="A12" s="29">
        <f>C12-C13</f>
        <v>0</v>
      </c>
      <c r="B12" t="str">
        <f>IF(C12=C13,"Vrais","Faux")</f>
        <v>Vrais</v>
      </c>
      <c r="C12">
        <f>SUM(C10,C9,C7)</f>
        <v>0</v>
      </c>
      <c r="E12" s="21">
        <v>5</v>
      </c>
      <c r="F12" s="14" t="s">
        <v>46</v>
      </c>
      <c r="G12" s="23"/>
      <c r="H12" s="18" t="str">
        <f>IF(ISBLANK(G12),"",('[3]FB. Baguette Prestige'!J32*'CA. Fin de Journée'!G12))</f>
        <v/>
      </c>
      <c r="I12" s="18" t="str">
        <f>IF(ISBLANK(G12),"",('[3]FB. Baguette Prestige'!K32*'CA. Fin de Journée'!G12))</f>
        <v/>
      </c>
      <c r="J12" s="19" t="str">
        <f t="shared" si="0"/>
        <v/>
      </c>
      <c r="L12" s="21">
        <v>5</v>
      </c>
      <c r="M12" s="14" t="s">
        <v>47</v>
      </c>
      <c r="N12" s="23"/>
      <c r="O12" s="18" t="str">
        <f>IF(ISBLANK(N12),"",('[3]FV. Mini'!$H$19*N12))</f>
        <v/>
      </c>
      <c r="P12" s="18" t="str">
        <f>IF(ISBLANK(N12),"",('[3]FV. Mini'!$H$20*N12))</f>
        <v/>
      </c>
      <c r="Q12" s="19" t="str">
        <f t="shared" si="1"/>
        <v/>
      </c>
      <c r="S12" s="21">
        <v>5</v>
      </c>
      <c r="T12" s="22" t="s">
        <v>48</v>
      </c>
      <c r="U12" s="23"/>
      <c r="V12" s="18" t="str">
        <f>IF(ISBLANK(U12),"",('[3]FP. Tarte Abricot'!H19*U12))</f>
        <v/>
      </c>
      <c r="W12" s="18" t="str">
        <f>IF(ISBLANK(U12),"",('[3]FP. Tarte Abricot'!H20*U12))</f>
        <v/>
      </c>
      <c r="X12" s="19" t="str">
        <f t="shared" si="2"/>
        <v/>
      </c>
      <c r="Z12" s="21">
        <v>5</v>
      </c>
      <c r="AA12" s="14" t="s">
        <v>49</v>
      </c>
      <c r="AB12" s="23"/>
      <c r="AC12" s="24" t="str">
        <f>IF(ISBLANK(AB12),"",9.9*AB12)</f>
        <v/>
      </c>
      <c r="AD12" s="24" t="str">
        <f>IF(ISBLANK(AB12),"",((AC12/110)*100)/100*60)</f>
        <v/>
      </c>
      <c r="AE12" s="19" t="str">
        <f t="shared" si="3"/>
        <v/>
      </c>
      <c r="AG12" s="21">
        <v>5</v>
      </c>
      <c r="AH12" s="14" t="s">
        <v>50</v>
      </c>
      <c r="AI12" s="23"/>
      <c r="AJ12" s="25" t="str">
        <f>IF(ISBLANK(AI12),"",('[3]AC. Epicerie'!T3*AI12))</f>
        <v/>
      </c>
      <c r="AK12" s="25" t="str">
        <f>IF(ISBLANK(AI12),"",('[3]AC. Epicerie'!U3*AI12))</f>
        <v/>
      </c>
      <c r="AL12" s="19" t="str">
        <f t="shared" si="4"/>
        <v/>
      </c>
      <c r="AN12" s="21">
        <v>5</v>
      </c>
      <c r="AO12" s="4"/>
      <c r="AP12" s="27"/>
      <c r="AQ12" s="25"/>
      <c r="AR12" s="25"/>
      <c r="AS12" s="28"/>
    </row>
    <row r="13" spans="1:47">
      <c r="A13" s="6"/>
      <c r="B13" s="8" t="s">
        <v>51</v>
      </c>
      <c r="C13" s="30">
        <f>SUM(B14:B24)</f>
        <v>0</v>
      </c>
      <c r="E13" s="21">
        <v>6</v>
      </c>
      <c r="F13" s="22" t="s">
        <v>52</v>
      </c>
      <c r="G13" s="23"/>
      <c r="H13" s="18" t="str">
        <f>IF(ISBLANK(G13),"",('[3]FB. Baguette Prestige'!J25*'CA. Fin de Journée'!G13))</f>
        <v/>
      </c>
      <c r="I13" s="18" t="str">
        <f>IF(ISBLANK(G13),"",('[3]FB. Baguette Prestige'!K25*'CA. Fin de Journée'!G13))</f>
        <v/>
      </c>
      <c r="J13" s="19" t="str">
        <f t="shared" si="0"/>
        <v/>
      </c>
      <c r="L13" s="21">
        <v>6</v>
      </c>
      <c r="M13" s="14" t="s">
        <v>53</v>
      </c>
      <c r="N13" s="23"/>
      <c r="O13" s="18" t="str">
        <f>IF(ISBLANK(N13),"",('[3]FV. Pain au lait'!H19*'CA. Fin de Journée'!N13))</f>
        <v/>
      </c>
      <c r="P13" s="18" t="str">
        <f>IF(ISBLANK(N13),"",('[3]FV. Pain au lait'!H20*'CA. Fin de Journée'!N13))</f>
        <v/>
      </c>
      <c r="Q13" s="19" t="str">
        <f t="shared" si="1"/>
        <v/>
      </c>
      <c r="S13" s="21">
        <v>6</v>
      </c>
      <c r="T13" s="22" t="s">
        <v>54</v>
      </c>
      <c r="U13" s="23"/>
      <c r="V13" s="18" t="str">
        <f>IF(ISBLANK(U13),"",('[3]FV. Croissant amande'!H19*U13))</f>
        <v/>
      </c>
      <c r="W13" s="18" t="str">
        <f>IF(ISBLANK(U13),"",('[3]FV. Croissant amande'!H20*U13))</f>
        <v/>
      </c>
      <c r="X13" s="19" t="str">
        <f t="shared" si="2"/>
        <v/>
      </c>
      <c r="Z13" s="21">
        <v>6</v>
      </c>
      <c r="AA13" s="14" t="s">
        <v>55</v>
      </c>
      <c r="AB13" s="23"/>
      <c r="AC13" s="18" t="str">
        <f>IF(ISBLANK(AB13),"",('[3]FS. Sandwish Jambon'!H19*'CA. Fin de Journée'!AB13))</f>
        <v/>
      </c>
      <c r="AD13" s="18" t="str">
        <f>IF(ISBLANK(AB13),"",('[3]FS. Sandwish Jambon'!H20*'CA. Fin de Journée'!AB13))</f>
        <v/>
      </c>
      <c r="AE13" s="19" t="str">
        <f t="shared" si="3"/>
        <v/>
      </c>
      <c r="AG13" s="21">
        <v>6</v>
      </c>
      <c r="AH13" s="14" t="s">
        <v>56</v>
      </c>
      <c r="AI13" s="23"/>
      <c r="AJ13" s="25" t="str">
        <f>IF(ISBLANK(AI13),"",('[3]AC. Epicerie'!J3*AI13))</f>
        <v/>
      </c>
      <c r="AK13" s="25" t="str">
        <f>IF(ISBLANK(AI13),"",('[3]AC. Epicerie'!K3*AI13))</f>
        <v/>
      </c>
      <c r="AL13" s="19" t="str">
        <f t="shared" si="4"/>
        <v/>
      </c>
      <c r="AN13" s="21">
        <v>6</v>
      </c>
      <c r="AO13" s="4"/>
      <c r="AP13" s="27"/>
      <c r="AQ13" s="25"/>
      <c r="AR13" s="25"/>
      <c r="AS13" s="28"/>
      <c r="AU13" s="10"/>
    </row>
    <row r="14" spans="1:47">
      <c r="A14" s="12" t="s">
        <v>6</v>
      </c>
      <c r="B14" s="31">
        <f>SUM(H8:H1000)</f>
        <v>0</v>
      </c>
      <c r="C14" s="13"/>
      <c r="E14" s="21">
        <v>7</v>
      </c>
      <c r="F14" s="22" t="s">
        <v>57</v>
      </c>
      <c r="G14" s="23"/>
      <c r="H14" s="18" t="str">
        <f>IF(ISBLANK(G14),"",('[3]FB. Baguette Prestige'!J30*'CA. Fin de Journée'!G14))</f>
        <v/>
      </c>
      <c r="I14" s="18" t="str">
        <f>IF(ISBLANK(G14),"",('[3]FB. Baguette Prestige'!K30*'CA. Fin de Journée'!G14))</f>
        <v/>
      </c>
      <c r="J14" s="19" t="str">
        <f t="shared" si="0"/>
        <v/>
      </c>
      <c r="L14" s="21">
        <v>7</v>
      </c>
      <c r="M14" s="14" t="s">
        <v>58</v>
      </c>
      <c r="N14" s="23"/>
      <c r="O14" s="18" t="str">
        <f>IF(ISBLANK(N14),"",('[3]FV. Brioche'!J26*'CA. Fin de Journée'!N14))</f>
        <v/>
      </c>
      <c r="P14" s="18" t="str">
        <f>IF(ISBLANK(N14),"",('[3]FV. Brioche'!K26*'CA. Fin de Journée'!N14))</f>
        <v/>
      </c>
      <c r="Q14" s="19" t="str">
        <f t="shared" si="1"/>
        <v/>
      </c>
      <c r="S14" s="21">
        <v>7</v>
      </c>
      <c r="T14" s="22" t="s">
        <v>59</v>
      </c>
      <c r="U14" s="23"/>
      <c r="V14" s="18" t="str">
        <f>IF(ISBLANK(U14),"",('[3]FP. Baba au Rhum'!H19*U14))</f>
        <v/>
      </c>
      <c r="W14" s="18" t="str">
        <f>IF(ISBLANK(U14),"",('[3]FP. Baba au Rhum'!H20*U14))</f>
        <v/>
      </c>
      <c r="X14" s="19" t="str">
        <f t="shared" si="2"/>
        <v/>
      </c>
      <c r="Z14" s="21">
        <v>7</v>
      </c>
      <c r="AA14" s="14" t="s">
        <v>60</v>
      </c>
      <c r="AB14" s="23"/>
      <c r="AC14" s="24" t="str">
        <f>IF(ISBLANK(AB14),"",3.2*AB14)</f>
        <v/>
      </c>
      <c r="AD14" s="24" t="str">
        <f t="shared" ref="AD14:AD27" si="5">IF(ISBLANK(AB14),"",((AC14/110)*100)/100*60)</f>
        <v/>
      </c>
      <c r="AE14" s="19" t="str">
        <f t="shared" si="3"/>
        <v/>
      </c>
      <c r="AG14" s="21">
        <v>7</v>
      </c>
      <c r="AH14" s="14" t="s">
        <v>61</v>
      </c>
      <c r="AI14" s="23"/>
      <c r="AJ14" s="25" t="str">
        <f>IF(ISBLANK(AI14),"",('[3]AC. Epicerie'!AN3*AI14))</f>
        <v/>
      </c>
      <c r="AK14" s="25" t="str">
        <f>IF(ISBLANK(AI14),"",('[3]AC. Epicerie'!AO3*AI14))</f>
        <v/>
      </c>
      <c r="AL14" s="19" t="str">
        <f t="shared" si="4"/>
        <v/>
      </c>
      <c r="AN14" s="21">
        <v>7</v>
      </c>
      <c r="AO14" s="4"/>
      <c r="AP14" s="27"/>
      <c r="AQ14" s="25"/>
      <c r="AR14" s="25"/>
      <c r="AS14" s="28"/>
      <c r="AU14" s="10"/>
    </row>
    <row r="15" spans="1:47">
      <c r="A15" s="12"/>
      <c r="B15" s="25"/>
      <c r="C15" s="13"/>
      <c r="E15" s="21">
        <v>8</v>
      </c>
      <c r="F15" s="22" t="s">
        <v>62</v>
      </c>
      <c r="G15" s="23"/>
      <c r="H15" s="18" t="str">
        <f>IF(ISBLANK(G15),"",('[3]FB. Baguette Prestige'!J29*'CA. Fin de Journée'!G15))</f>
        <v/>
      </c>
      <c r="I15" s="18" t="str">
        <f>IF(ISBLANK(G15),"",('[3]FB. Baguette Prestige'!K29*'CA. Fin de Journée'!G15))</f>
        <v/>
      </c>
      <c r="J15" s="19" t="str">
        <f t="shared" si="0"/>
        <v/>
      </c>
      <c r="L15" s="21">
        <v>8</v>
      </c>
      <c r="M15" s="14" t="s">
        <v>63</v>
      </c>
      <c r="N15" s="23"/>
      <c r="O15" s="18" t="str">
        <f>IF(ISBLANK(N15),"",('[3]FV. Viennoise Mix'!H19*N15))</f>
        <v/>
      </c>
      <c r="P15" s="18" t="str">
        <f>IF(ISBLANK(N15),"",('[3]FV. Viennoise Mix'!H20*N15))</f>
        <v/>
      </c>
      <c r="Q15" s="19" t="str">
        <f t="shared" si="1"/>
        <v/>
      </c>
      <c r="S15" s="21">
        <v>8</v>
      </c>
      <c r="T15" s="14" t="s">
        <v>64</v>
      </c>
      <c r="U15" s="23"/>
      <c r="V15" s="18" t="str">
        <f>IF(ISBLANK(U15),"",('[3]FP. Cake Citron'!H19*U15))</f>
        <v/>
      </c>
      <c r="W15" s="18" t="str">
        <f>IF(ISBLANK(U15),"",('[3]FP. Cake Citron'!H20*U15))</f>
        <v/>
      </c>
      <c r="X15" s="19" t="str">
        <f t="shared" si="2"/>
        <v/>
      </c>
      <c r="Z15" s="21">
        <v>8</v>
      </c>
      <c r="AA15" s="14" t="s">
        <v>65</v>
      </c>
      <c r="AB15" s="23"/>
      <c r="AC15" s="24" t="str">
        <f>IF(ISBLANK(AB15),"",3*AB15)</f>
        <v/>
      </c>
      <c r="AD15" s="24" t="str">
        <f t="shared" si="5"/>
        <v/>
      </c>
      <c r="AE15" s="19" t="str">
        <f t="shared" si="3"/>
        <v/>
      </c>
      <c r="AG15" s="21">
        <v>8</v>
      </c>
      <c r="AH15" s="14" t="s">
        <v>66</v>
      </c>
      <c r="AI15" s="23"/>
      <c r="AJ15" s="25" t="str">
        <f>IF(ISBLANK(AI15),"",('[3]AC. Epicerie'!AD3*AI15))</f>
        <v/>
      </c>
      <c r="AK15" s="25" t="str">
        <f>IF(ISBLANK(AI15),"",('[3]AC. Epicerie'!AE3*AI15))</f>
        <v/>
      </c>
      <c r="AL15" s="19" t="str">
        <f t="shared" si="4"/>
        <v/>
      </c>
      <c r="AN15" s="21">
        <v>8</v>
      </c>
      <c r="AO15" s="4"/>
      <c r="AP15" s="27"/>
      <c r="AQ15" s="25"/>
      <c r="AR15" s="25"/>
      <c r="AS15" s="28"/>
    </row>
    <row r="16" spans="1:47">
      <c r="A16" s="12" t="s">
        <v>7</v>
      </c>
      <c r="B16" s="31">
        <f>SUM(O8:O1000)</f>
        <v>0</v>
      </c>
      <c r="C16" s="13"/>
      <c r="E16" s="21">
        <v>9</v>
      </c>
      <c r="F16" s="22" t="s">
        <v>67</v>
      </c>
      <c r="G16" s="23"/>
      <c r="H16" s="18" t="str">
        <f>IF(ISBLANK(G16),"",('[3]FB. Trad'!H19*'CA. Fin de Journée'!G16))</f>
        <v/>
      </c>
      <c r="I16" s="18" t="str">
        <f>IF(ISBLANK(G16),"",('[3]FB. Trad'!H20*'CA. Fin de Journée'!G16))</f>
        <v/>
      </c>
      <c r="J16" s="19" t="str">
        <f t="shared" si="0"/>
        <v/>
      </c>
      <c r="L16" s="21">
        <v>9</v>
      </c>
      <c r="M16" s="22" t="s">
        <v>68</v>
      </c>
      <c r="N16" s="23"/>
      <c r="O16" s="18" t="str">
        <f>IF(ISBLANK(N16),"",('[3]FV. Pepito'!$H$19*N16))</f>
        <v/>
      </c>
      <c r="P16" s="18" t="str">
        <f>IF(ISBLANK(N16),"",('[3]FV. Pepito'!$H$20*N16))</f>
        <v/>
      </c>
      <c r="Q16" s="19" t="str">
        <f t="shared" si="1"/>
        <v/>
      </c>
      <c r="S16" s="21">
        <v>9</v>
      </c>
      <c r="T16" s="14" t="s">
        <v>69</v>
      </c>
      <c r="U16" s="23"/>
      <c r="V16" s="18" t="str">
        <f>IF(ISBLANK(U16),"",('[3]FP. Financier'!H19*'CA. Fin de Journée'!U16))</f>
        <v/>
      </c>
      <c r="W16" s="18" t="str">
        <f>IF(ISBLANK(U16),"",('[3]FP. Financier'!H20*'CA. Fin de Journée'!U16))</f>
        <v/>
      </c>
      <c r="X16" s="19" t="str">
        <f t="shared" si="2"/>
        <v/>
      </c>
      <c r="Z16" s="21">
        <v>9</v>
      </c>
      <c r="AA16" s="14" t="s">
        <v>70</v>
      </c>
      <c r="AB16" s="23"/>
      <c r="AC16" s="24" t="str">
        <f>IF(ISBLANK(AB16),"",4.9*AB16)</f>
        <v/>
      </c>
      <c r="AD16" s="24" t="str">
        <f t="shared" si="5"/>
        <v/>
      </c>
      <c r="AE16" s="19" t="str">
        <f t="shared" si="3"/>
        <v/>
      </c>
      <c r="AG16" s="21">
        <v>9</v>
      </c>
      <c r="AH16" s="14" t="s">
        <v>71</v>
      </c>
      <c r="AI16" s="23"/>
      <c r="AJ16" s="25" t="str">
        <f>IF(ISBLANK(AI16),"",('[3]AC. Epicerie'!BM3*AI16))</f>
        <v/>
      </c>
      <c r="AK16" s="25" t="str">
        <f>IF(ISBLANK(AI16),"",('[3]AC. Epicerie'!BN3*AI16))</f>
        <v/>
      </c>
      <c r="AL16" s="19" t="str">
        <f t="shared" si="4"/>
        <v/>
      </c>
      <c r="AN16" s="21">
        <v>9</v>
      </c>
      <c r="AO16" s="4"/>
      <c r="AP16" s="27"/>
      <c r="AQ16" s="25"/>
      <c r="AR16" s="25"/>
      <c r="AS16" s="28"/>
      <c r="AU16" s="10"/>
    </row>
    <row r="17" spans="1:47">
      <c r="A17" s="12"/>
      <c r="B17" s="25"/>
      <c r="C17" s="13"/>
      <c r="E17" s="21">
        <v>10</v>
      </c>
      <c r="F17" s="22" t="s">
        <v>72</v>
      </c>
      <c r="G17" s="23"/>
      <c r="H17" s="18" t="str">
        <f>IF(ISBLANK(G17),"",('[3]FB. Trad Graines'!H19*G17))</f>
        <v/>
      </c>
      <c r="I17" s="18" t="str">
        <f>IF(ISBLANK(G17),"",('[3]FB. Trad Graines'!H20*G17))</f>
        <v/>
      </c>
      <c r="J17" s="19" t="str">
        <f t="shared" si="0"/>
        <v/>
      </c>
      <c r="K17" s="4"/>
      <c r="L17" s="21">
        <v>10</v>
      </c>
      <c r="M17" s="22" t="s">
        <v>73</v>
      </c>
      <c r="N17" s="23"/>
      <c r="O17" s="18" t="str">
        <f>IF(ISBLANK(N17),"",('[3]FV. Palmier'!$H$19*N17))</f>
        <v/>
      </c>
      <c r="P17" s="18" t="str">
        <f>IF(ISBLANK(N17),"",('[3]FV. Palmier'!$H$20*N17))</f>
        <v/>
      </c>
      <c r="Q17" s="19" t="str">
        <f t="shared" si="1"/>
        <v/>
      </c>
      <c r="R17" s="4"/>
      <c r="S17" s="21">
        <v>10</v>
      </c>
      <c r="T17" s="14" t="s">
        <v>74</v>
      </c>
      <c r="U17" s="23"/>
      <c r="V17" s="18"/>
      <c r="W17" s="18"/>
      <c r="X17" s="19" t="str">
        <f t="shared" si="2"/>
        <v/>
      </c>
      <c r="Y17" s="4"/>
      <c r="Z17" s="21">
        <v>10</v>
      </c>
      <c r="AA17" s="14" t="s">
        <v>75</v>
      </c>
      <c r="AB17" s="23"/>
      <c r="AC17" s="24" t="str">
        <f>IF(ISBLANK(AB17),"",1.5*AB17)</f>
        <v/>
      </c>
      <c r="AD17" s="24" t="str">
        <f t="shared" si="5"/>
        <v/>
      </c>
      <c r="AE17" s="19" t="str">
        <f t="shared" si="3"/>
        <v/>
      </c>
      <c r="AF17" s="4"/>
      <c r="AG17" s="21">
        <v>10</v>
      </c>
      <c r="AH17" s="14" t="s">
        <v>76</v>
      </c>
      <c r="AI17" s="23"/>
      <c r="AJ17" s="25" t="str">
        <f>IF(ISBLANK(AI17),"",('[3]AC. Epicerie'!Y3*AI17))</f>
        <v/>
      </c>
      <c r="AK17" s="25" t="str">
        <f>IF(ISBLANK(AI17),"",('[3]AC. Epicerie'!Z3*AI17))</f>
        <v/>
      </c>
      <c r="AL17" s="19" t="str">
        <f t="shared" si="4"/>
        <v/>
      </c>
      <c r="AM17" s="4"/>
      <c r="AN17" s="21">
        <v>10</v>
      </c>
      <c r="AO17" s="4"/>
      <c r="AP17" s="27"/>
      <c r="AQ17" s="25"/>
      <c r="AR17" s="25"/>
      <c r="AS17" s="28"/>
    </row>
    <row r="18" spans="1:47">
      <c r="A18" s="12" t="s">
        <v>8</v>
      </c>
      <c r="B18" s="31">
        <f>SUM(V8:V1000)</f>
        <v>0</v>
      </c>
      <c r="C18" s="13"/>
      <c r="E18" s="21">
        <v>11</v>
      </c>
      <c r="F18" s="14" t="s">
        <v>77</v>
      </c>
      <c r="G18" s="23"/>
      <c r="H18" s="18" t="str">
        <f>IF(ISBLANK(G18),"",('[3]FB. Trad'!J25*'CA. Fin de Journée'!G18))</f>
        <v/>
      </c>
      <c r="I18" s="18" t="str">
        <f>IF(ISBLANK(G18),"",('[3]FB. Trad'!K25*'CA. Fin de Journée'!G18))</f>
        <v/>
      </c>
      <c r="J18" s="19" t="str">
        <f t="shared" si="0"/>
        <v/>
      </c>
      <c r="L18" s="21">
        <v>11</v>
      </c>
      <c r="M18" s="14" t="s">
        <v>78</v>
      </c>
      <c r="N18" s="23"/>
      <c r="O18" s="18" t="str">
        <f>IF(ISBLANK(N18),"",('[3]FV. Chouquette'!$H$19*N18))</f>
        <v/>
      </c>
      <c r="P18" s="18" t="str">
        <f>IF(ISBLANK(N18),"",('[3]FV. Chouquette'!$H$20*N18))</f>
        <v/>
      </c>
      <c r="Q18" s="19" t="str">
        <f t="shared" si="1"/>
        <v/>
      </c>
      <c r="S18" s="21">
        <v>11</v>
      </c>
      <c r="T18" s="14" t="s">
        <v>79</v>
      </c>
      <c r="U18" s="23"/>
      <c r="V18" s="18"/>
      <c r="W18" s="18"/>
      <c r="X18" s="19" t="str">
        <f t="shared" si="2"/>
        <v/>
      </c>
      <c r="Z18" s="21">
        <v>11</v>
      </c>
      <c r="AA18" s="22" t="s">
        <v>80</v>
      </c>
      <c r="AB18" s="23"/>
      <c r="AC18" s="24" t="str">
        <f>IF(ISBLANK(AB18),"",2.9*AB18)</f>
        <v/>
      </c>
      <c r="AD18" s="24" t="str">
        <f t="shared" si="5"/>
        <v/>
      </c>
      <c r="AE18" s="19" t="str">
        <f t="shared" si="3"/>
        <v/>
      </c>
      <c r="AG18" s="21">
        <v>11</v>
      </c>
      <c r="AH18" s="14" t="s">
        <v>81</v>
      </c>
      <c r="AI18" s="23"/>
      <c r="AJ18" s="24" t="str">
        <f>IF(ISBLANK(AI18),"",1.2*AI18)</f>
        <v/>
      </c>
      <c r="AK18" s="24" t="str">
        <f>IF(ISBLANK(AI18),"",((AJ18/110)*100)/100*60)</f>
        <v/>
      </c>
      <c r="AL18" s="19" t="str">
        <f t="shared" si="4"/>
        <v/>
      </c>
      <c r="AN18" s="21">
        <v>11</v>
      </c>
      <c r="AO18" s="4"/>
      <c r="AP18" s="27"/>
      <c r="AQ18" s="25"/>
      <c r="AR18" s="25"/>
      <c r="AS18" s="28"/>
      <c r="AU18" s="10"/>
    </row>
    <row r="19" spans="1:47" ht="15" customHeight="1">
      <c r="A19" s="12"/>
      <c r="B19" s="25"/>
      <c r="C19" s="13"/>
      <c r="E19" s="21">
        <v>12</v>
      </c>
      <c r="F19" s="14" t="s">
        <v>82</v>
      </c>
      <c r="G19" s="23"/>
      <c r="H19" s="18" t="str">
        <f>IF(ISBLANK(G19),"",('[3]FB. Trad'!J26*'CA. Fin de Journée'!G19))</f>
        <v/>
      </c>
      <c r="I19" s="18" t="str">
        <f>IF(ISBLANK(G19),"",('[3]FB. Trad'!K26*'CA. Fin de Journée'!G19))</f>
        <v/>
      </c>
      <c r="J19" s="19" t="str">
        <f t="shared" si="0"/>
        <v/>
      </c>
      <c r="K19" s="4"/>
      <c r="L19" s="21">
        <v>12</v>
      </c>
      <c r="M19" s="14" t="s">
        <v>83</v>
      </c>
      <c r="N19" s="23"/>
      <c r="O19" s="18" t="str">
        <f>IF(ISBLANK(N19),"",('[3]FV. Gache Brioche'!$H$19*N19))</f>
        <v/>
      </c>
      <c r="P19" s="18" t="str">
        <f>IF(ISBLANK(N19),"",('[3]FV. Gache Brioche'!$H$20*N19))</f>
        <v/>
      </c>
      <c r="Q19" s="19" t="str">
        <f t="shared" si="1"/>
        <v/>
      </c>
      <c r="R19" s="4"/>
      <c r="S19" s="21">
        <v>12</v>
      </c>
      <c r="T19" s="22" t="s">
        <v>84</v>
      </c>
      <c r="U19" s="23"/>
      <c r="V19" s="18" t="str">
        <f>IF(ISBLANK(U19),"",('[3]FP. Amandine'!H19*U19))</f>
        <v/>
      </c>
      <c r="W19" s="18" t="str">
        <f>IF(ISBLANK(U19),"",('[3]FP. Amandine'!H20*U19))</f>
        <v/>
      </c>
      <c r="X19" s="19" t="str">
        <f t="shared" si="2"/>
        <v/>
      </c>
      <c r="Z19" s="21">
        <v>12</v>
      </c>
      <c r="AA19" s="14" t="s">
        <v>85</v>
      </c>
      <c r="AB19" s="23"/>
      <c r="AC19" s="24" t="str">
        <f>IF(ISBLANK(AB19),"",2.5*AB19)</f>
        <v/>
      </c>
      <c r="AD19" s="24" t="str">
        <f t="shared" si="5"/>
        <v/>
      </c>
      <c r="AE19" s="19" t="str">
        <f t="shared" si="3"/>
        <v/>
      </c>
      <c r="AG19" s="21">
        <v>12</v>
      </c>
      <c r="AH19" s="22" t="s">
        <v>86</v>
      </c>
      <c r="AI19" s="23"/>
      <c r="AJ19" s="25" t="str">
        <f>IF(ISBLANK(AI19),"",(1.6*AI19))</f>
        <v/>
      </c>
      <c r="AK19" s="25" t="str">
        <f>IF(ISBLANK(AI19),"",((1.6/100*14)*AI19))</f>
        <v/>
      </c>
      <c r="AL19" s="19" t="str">
        <f t="shared" si="4"/>
        <v/>
      </c>
      <c r="AN19" s="21">
        <v>12</v>
      </c>
      <c r="AO19" s="4"/>
      <c r="AP19" s="27"/>
      <c r="AQ19" s="25"/>
      <c r="AR19" s="25"/>
      <c r="AS19" s="28"/>
    </row>
    <row r="20" spans="1:47">
      <c r="A20" s="12" t="s">
        <v>9</v>
      </c>
      <c r="B20" s="31">
        <f>SUM(AC8:AC1000)</f>
        <v>0</v>
      </c>
      <c r="C20" s="13"/>
      <c r="E20" s="21">
        <v>13</v>
      </c>
      <c r="F20" s="14" t="s">
        <v>87</v>
      </c>
      <c r="G20" s="23"/>
      <c r="H20" s="18" t="str">
        <f>IF(ISBLANK(G20),"",('[3]FB. Caractere'!H19*G20))</f>
        <v/>
      </c>
      <c r="I20" s="18" t="str">
        <f>IF(ISBLANK(G20),"",('[3]FB. Caractere'!H20*G20))</f>
        <v/>
      </c>
      <c r="J20" s="19" t="str">
        <f t="shared" si="0"/>
        <v/>
      </c>
      <c r="K20" s="4"/>
      <c r="L20" s="21">
        <v>13</v>
      </c>
      <c r="M20" s="14" t="s">
        <v>88</v>
      </c>
      <c r="N20" s="23"/>
      <c r="O20" s="18" t="str">
        <f>IF(ISBLANK(N20),"",('[3]FV. Brioche'!$J$27*N20))</f>
        <v/>
      </c>
      <c r="P20" s="18" t="str">
        <f>IF(ISBLANK(N20),"",('[3]FV. Brioche'!$K$27*N20))</f>
        <v/>
      </c>
      <c r="Q20" s="19" t="str">
        <f t="shared" si="1"/>
        <v/>
      </c>
      <c r="R20" s="4"/>
      <c r="S20" s="21">
        <v>13</v>
      </c>
      <c r="T20" s="22" t="s">
        <v>89</v>
      </c>
      <c r="U20" s="23"/>
      <c r="V20" s="18" t="str">
        <f>IF(ISBLANK(U20),"",('[3]FP. Amandine Poire'!H19*U20))</f>
        <v/>
      </c>
      <c r="W20" s="18" t="str">
        <f>IF(ISBLANK(U20),"",('[3]FP. Amandine Poire'!H20*U20))</f>
        <v/>
      </c>
      <c r="X20" s="19" t="str">
        <f t="shared" si="2"/>
        <v/>
      </c>
      <c r="Z20" s="21">
        <v>13</v>
      </c>
      <c r="AA20" s="32" t="s">
        <v>90</v>
      </c>
      <c r="AB20" s="23"/>
      <c r="AC20" s="24" t="str">
        <f>IF(ISBLANK(AB20),"",2.5*AB20)</f>
        <v/>
      </c>
      <c r="AD20" s="24" t="str">
        <f t="shared" si="5"/>
        <v/>
      </c>
      <c r="AE20" s="19" t="str">
        <f t="shared" si="3"/>
        <v/>
      </c>
      <c r="AG20" s="21">
        <v>13</v>
      </c>
      <c r="AH20" s="22" t="s">
        <v>91</v>
      </c>
      <c r="AI20" s="23"/>
      <c r="AJ20" s="25" t="str">
        <f>IF(ISBLANK(AI20),"",(1.5*AI20))</f>
        <v/>
      </c>
      <c r="AK20" s="25" t="str">
        <f>IF(ISBLANK(AI20),"",(1.5*AI20))</f>
        <v/>
      </c>
      <c r="AL20" s="19" t="str">
        <f t="shared" si="4"/>
        <v/>
      </c>
      <c r="AN20" s="21">
        <v>13</v>
      </c>
      <c r="AO20" s="4"/>
      <c r="AP20" s="27"/>
      <c r="AQ20" s="25"/>
      <c r="AR20" s="25"/>
      <c r="AS20" s="28"/>
      <c r="AU20" s="10"/>
    </row>
    <row r="21" spans="1:47">
      <c r="A21" s="12"/>
      <c r="B21" s="25"/>
      <c r="C21" s="13"/>
      <c r="E21" s="21">
        <v>14</v>
      </c>
      <c r="F21" s="22" t="s">
        <v>92</v>
      </c>
      <c r="G21" s="23"/>
      <c r="H21" s="18" t="str">
        <f>IF(ISBLANK(G21),"",('[3]FB. Belle Arome'!H19*G21))</f>
        <v/>
      </c>
      <c r="I21" s="18" t="str">
        <f>IF(ISBLANK(G21),"",('[3]FB. Belle Arome'!H20*G21))</f>
        <v/>
      </c>
      <c r="J21" s="19" t="str">
        <f t="shared" si="0"/>
        <v/>
      </c>
      <c r="K21" s="4"/>
      <c r="L21" s="21">
        <v>14</v>
      </c>
      <c r="M21" s="14" t="s">
        <v>93</v>
      </c>
      <c r="N21" s="23"/>
      <c r="O21" s="18" t="str">
        <f>IF(ISBLANK(N21),"",('[3]FV. Brioche'!$H$23*N21))</f>
        <v/>
      </c>
      <c r="P21" s="18" t="str">
        <f>IF(ISBLANK(N21),"",((O21/105.5*100)/100*75))</f>
        <v/>
      </c>
      <c r="Q21" s="19" t="str">
        <f t="shared" si="1"/>
        <v/>
      </c>
      <c r="R21" s="4"/>
      <c r="S21" s="21">
        <v>14</v>
      </c>
      <c r="T21" s="22" t="s">
        <v>94</v>
      </c>
      <c r="U21" s="23"/>
      <c r="V21" s="18" t="str">
        <f>IF(ISBLANK(U21),"",('[3]FP. Grille pommes'!H19*U21))</f>
        <v/>
      </c>
      <c r="W21" s="18" t="str">
        <f>IF(ISBLANK(U21),"",('[3]FP. Grille pommes'!H20*U21))</f>
        <v/>
      </c>
      <c r="X21" s="19" t="str">
        <f t="shared" si="2"/>
        <v/>
      </c>
      <c r="Z21" s="21">
        <v>14</v>
      </c>
      <c r="AA21" s="14" t="s">
        <v>95</v>
      </c>
      <c r="AB21" s="23"/>
      <c r="AC21" s="24" t="str">
        <f>IF(ISBLANK(AB21),"",2.5*AB21)</f>
        <v/>
      </c>
      <c r="AD21" s="24" t="str">
        <f t="shared" si="5"/>
        <v/>
      </c>
      <c r="AE21" s="19" t="str">
        <f t="shared" si="3"/>
        <v/>
      </c>
      <c r="AG21" s="21">
        <v>14</v>
      </c>
      <c r="AH21" s="22" t="s">
        <v>96</v>
      </c>
      <c r="AI21" s="23"/>
      <c r="AJ21" s="25" t="str">
        <f>IF(ISBLANK(AI21),"",('[3]AC. Epicerie'!BC3*AI21))</f>
        <v/>
      </c>
      <c r="AK21" s="25" t="str">
        <f>IF(ISBLANK(AI21),"",('[3]AC. Epicerie'!BD3*AI21))</f>
        <v/>
      </c>
      <c r="AL21" s="19" t="str">
        <f t="shared" si="4"/>
        <v/>
      </c>
      <c r="AN21" s="21">
        <v>14</v>
      </c>
      <c r="AO21" s="4"/>
      <c r="AP21" s="27"/>
      <c r="AQ21" s="25"/>
      <c r="AR21" s="25"/>
      <c r="AS21" s="28"/>
    </row>
    <row r="22" spans="1:47">
      <c r="A22" s="12" t="s">
        <v>10</v>
      </c>
      <c r="B22" s="31">
        <f>SUM(AJ8:AJ1000)</f>
        <v>0</v>
      </c>
      <c r="C22" s="13"/>
      <c r="E22" s="21">
        <v>15</v>
      </c>
      <c r="F22" s="14" t="s">
        <v>97</v>
      </c>
      <c r="G22" s="23"/>
      <c r="H22" s="18" t="str">
        <f>IF(ISBLANK(G22),"",('[3]FB. Complet'!H19*G22))</f>
        <v/>
      </c>
      <c r="I22" s="18" t="str">
        <f>IF(ISBLANK(G22),"",('[3]FB. Complet'!H20*G22))</f>
        <v/>
      </c>
      <c r="J22" s="19" t="str">
        <f t="shared" si="0"/>
        <v/>
      </c>
      <c r="K22" s="4"/>
      <c r="L22" s="21">
        <v>15</v>
      </c>
      <c r="M22" s="14" t="s">
        <v>98</v>
      </c>
      <c r="N22" s="23"/>
      <c r="O22" s="24"/>
      <c r="P22" s="18" t="str">
        <f>IF(ISBLANK(N22),"",((O22/105.5*100)/100*70))</f>
        <v/>
      </c>
      <c r="Q22" s="19" t="str">
        <f t="shared" si="1"/>
        <v/>
      </c>
      <c r="R22" s="4"/>
      <c r="S22" s="21">
        <v>15</v>
      </c>
      <c r="T22" s="14" t="s">
        <v>99</v>
      </c>
      <c r="U22" s="23"/>
      <c r="V22" s="18" t="str">
        <f>IF(ISBLANK(U22),"",('[3]FP. Tarte Fraise'!H19*U22))</f>
        <v/>
      </c>
      <c r="W22" s="18" t="str">
        <f>IF(ISBLANK(U22),"",('[3]FP. Tarte Fraise'!H20*U22))</f>
        <v/>
      </c>
      <c r="X22" s="19" t="str">
        <f t="shared" si="2"/>
        <v/>
      </c>
      <c r="Z22" s="21">
        <v>15</v>
      </c>
      <c r="AA22" s="14" t="s">
        <v>100</v>
      </c>
      <c r="AB22" s="23"/>
      <c r="AC22" s="24" t="str">
        <f>IF(ISBLANK(AB22),"",2.9*AB22)</f>
        <v/>
      </c>
      <c r="AD22" s="24" t="str">
        <f t="shared" si="5"/>
        <v/>
      </c>
      <c r="AE22" s="19" t="str">
        <f t="shared" si="3"/>
        <v/>
      </c>
      <c r="AG22" s="21">
        <v>15</v>
      </c>
      <c r="AH22" s="14" t="s">
        <v>101</v>
      </c>
      <c r="AI22" s="23"/>
      <c r="AJ22" s="24" t="str">
        <f>IF(ISBLANK(AI22),"",1*AI22)</f>
        <v/>
      </c>
      <c r="AK22" s="24" t="str">
        <f t="shared" ref="AK22:AK27" si="6">IF(ISBLANK(AI22),"",((AJ22/110)*100)/100*60)</f>
        <v/>
      </c>
      <c r="AL22" s="19" t="str">
        <f t="shared" si="4"/>
        <v/>
      </c>
      <c r="AN22" s="21">
        <v>15</v>
      </c>
      <c r="AO22" s="4"/>
      <c r="AP22" s="27"/>
      <c r="AQ22" s="25"/>
      <c r="AR22" s="25"/>
      <c r="AS22" s="28"/>
      <c r="AU22" s="10"/>
    </row>
    <row r="23" spans="1:47">
      <c r="A23" s="12"/>
      <c r="B23" s="25"/>
      <c r="C23" s="13"/>
      <c r="E23" s="21">
        <v>16</v>
      </c>
      <c r="F23" s="14" t="s">
        <v>102</v>
      </c>
      <c r="G23" s="23"/>
      <c r="H23" s="18" t="str">
        <f>IF(ISBLANK(G23),"",('[3]FB. Nordik'!H19*G23))</f>
        <v/>
      </c>
      <c r="I23" s="18" t="str">
        <f>IF(ISBLANK(G23),"",('[3]FB. Nordik'!H20*G23))</f>
        <v/>
      </c>
      <c r="J23" s="19" t="str">
        <f t="shared" si="0"/>
        <v/>
      </c>
      <c r="K23" s="4"/>
      <c r="L23" s="21">
        <v>16</v>
      </c>
      <c r="M23" s="14" t="s">
        <v>103</v>
      </c>
      <c r="N23" s="23"/>
      <c r="O23" s="18" t="str">
        <f>IF(ISBLANK(N23),"",('[3]FP. Pain Epices'!$H$19*N23))</f>
        <v/>
      </c>
      <c r="P23" s="18" t="str">
        <f>IF(ISBLANK(N23),"",('[3]FP. Pain Epices'!$H$20*N23))</f>
        <v/>
      </c>
      <c r="Q23" s="19" t="str">
        <f t="shared" si="1"/>
        <v/>
      </c>
      <c r="R23" s="4"/>
      <c r="S23" s="21">
        <v>16</v>
      </c>
      <c r="T23" s="14" t="s">
        <v>104</v>
      </c>
      <c r="U23" s="23"/>
      <c r="V23" s="18" t="str">
        <f>IF(ISBLANK(U23),"",('[3]FP. Tarte Pomme Fine'!H19*U23))</f>
        <v/>
      </c>
      <c r="W23" s="18" t="str">
        <f>IF(ISBLANK(U23),"",('[3]FP. Tarte Pomme Fine'!H20*U23))</f>
        <v/>
      </c>
      <c r="X23" s="19" t="str">
        <f t="shared" si="2"/>
        <v/>
      </c>
      <c r="Z23" s="21">
        <v>16</v>
      </c>
      <c r="AA23" s="14" t="s">
        <v>105</v>
      </c>
      <c r="AB23" s="23"/>
      <c r="AC23" s="24" t="str">
        <f>IF(ISBLANK(AB23),"",4.5*AB23)</f>
        <v/>
      </c>
      <c r="AD23" s="24" t="str">
        <f t="shared" si="5"/>
        <v/>
      </c>
      <c r="AE23" s="19" t="str">
        <f t="shared" si="3"/>
        <v/>
      </c>
      <c r="AG23" s="21">
        <v>16</v>
      </c>
      <c r="AH23" s="14" t="s">
        <v>106</v>
      </c>
      <c r="AI23" s="23"/>
      <c r="AJ23" s="24" t="str">
        <f>IF(ISBLANK(AI23),"",1.2*AI23)</f>
        <v/>
      </c>
      <c r="AK23" s="24" t="str">
        <f t="shared" si="6"/>
        <v/>
      </c>
      <c r="AL23" s="19" t="str">
        <f t="shared" si="4"/>
        <v/>
      </c>
      <c r="AN23" s="21">
        <v>16</v>
      </c>
      <c r="AO23" s="4"/>
      <c r="AP23" s="27"/>
      <c r="AQ23" s="25"/>
      <c r="AR23" s="25"/>
      <c r="AS23" s="28"/>
    </row>
    <row r="24" spans="1:47">
      <c r="A24" s="33" t="s">
        <v>11</v>
      </c>
      <c r="B24" s="34">
        <f>SUM(AQ8:AQ1000)</f>
        <v>0</v>
      </c>
      <c r="C24" s="35"/>
      <c r="E24" s="21">
        <v>17</v>
      </c>
      <c r="F24" s="14" t="s">
        <v>107</v>
      </c>
      <c r="G24" s="23"/>
      <c r="H24" s="18" t="str">
        <f>IF(ISBLANK(G24),"",('[3]FB. Meule Campagne'!H19*G24))</f>
        <v/>
      </c>
      <c r="I24" s="18" t="str">
        <f>IF(ISBLANK(G24),"",('[3]FB. Meule Campagne'!H20*G24))</f>
        <v/>
      </c>
      <c r="J24" s="19" t="str">
        <f t="shared" si="0"/>
        <v/>
      </c>
      <c r="K24" s="4"/>
      <c r="L24" s="21">
        <v>17</v>
      </c>
      <c r="M24" s="14" t="s">
        <v>108</v>
      </c>
      <c r="N24" s="23"/>
      <c r="O24" s="18" t="str">
        <f>IF(ISBLANK(N24),"",('[3]FV. Pompe a Huile'!$H$19*N24))</f>
        <v/>
      </c>
      <c r="P24" s="18" t="str">
        <f>IF(ISBLANK(N24),"",('[3]FV. Pompe a Huile'!$H$20*N24))</f>
        <v/>
      </c>
      <c r="Q24" s="19" t="str">
        <f t="shared" si="1"/>
        <v/>
      </c>
      <c r="R24" s="4"/>
      <c r="S24" s="21">
        <v>17</v>
      </c>
      <c r="T24" s="22" t="s">
        <v>109</v>
      </c>
      <c r="U24" s="23"/>
      <c r="V24" s="36" t="str">
        <f>IF(ISBLANK(U24),"",('[3]FP. Eclair'!H19*U24))</f>
        <v/>
      </c>
      <c r="W24" s="36" t="str">
        <f>IF(ISBLANK(U24),"",('[3]FP. Eclair'!H20*U24))</f>
        <v/>
      </c>
      <c r="X24" s="19" t="str">
        <f t="shared" si="2"/>
        <v/>
      </c>
      <c r="Z24" s="21">
        <v>17</v>
      </c>
      <c r="AA24" s="14" t="s">
        <v>110</v>
      </c>
      <c r="AB24" s="23"/>
      <c r="AC24" s="24" t="str">
        <f>IF(ISBLANK(AB24),"",3.9*AB24)</f>
        <v/>
      </c>
      <c r="AD24" s="24" t="str">
        <f t="shared" si="5"/>
        <v/>
      </c>
      <c r="AE24" s="19" t="str">
        <f t="shared" si="3"/>
        <v/>
      </c>
      <c r="AG24" s="21">
        <v>17</v>
      </c>
      <c r="AH24" s="14" t="s">
        <v>111</v>
      </c>
      <c r="AI24" s="23"/>
      <c r="AJ24" s="24" t="str">
        <f>IF(ISBLANK(AI24),"",1.2*AI24)</f>
        <v/>
      </c>
      <c r="AK24" s="24" t="str">
        <f t="shared" si="6"/>
        <v/>
      </c>
      <c r="AL24" s="19" t="str">
        <f t="shared" si="4"/>
        <v/>
      </c>
      <c r="AN24" s="21">
        <v>17</v>
      </c>
      <c r="AO24" s="4"/>
      <c r="AP24" s="27"/>
      <c r="AQ24" s="25"/>
      <c r="AR24" s="25"/>
      <c r="AS24" s="28"/>
      <c r="AU24" s="10"/>
    </row>
    <row r="25" spans="1:47">
      <c r="E25" s="21">
        <v>18</v>
      </c>
      <c r="F25" s="14" t="s">
        <v>112</v>
      </c>
      <c r="G25" s="23"/>
      <c r="H25" s="18" t="str">
        <f>IF(ISBLANK(G25),"",('[3]FB. Maïs'!H19*'CA. Fin de Journée'!G25))</f>
        <v/>
      </c>
      <c r="I25" s="18" t="str">
        <f>IF(ISBLANK(G25),"",('[3]FB. Maïs'!H20*'CA. Fin de Journée'!G25))</f>
        <v/>
      </c>
      <c r="J25" s="19" t="str">
        <f t="shared" si="0"/>
        <v/>
      </c>
      <c r="K25" s="4"/>
      <c r="L25" s="21">
        <v>18</v>
      </c>
      <c r="M25" s="14" t="s">
        <v>113</v>
      </c>
      <c r="N25" s="23"/>
      <c r="O25" s="18" t="str">
        <f>IF(ISBLANK(N25),"",('[3]FV. Pain au lait'!$F$19*N25))</f>
        <v/>
      </c>
      <c r="P25" s="18" t="str">
        <f>IF(ISBLANK(N25),"",('[3]FV. Pain au lait'!$F$21*N25))</f>
        <v/>
      </c>
      <c r="Q25" s="19" t="str">
        <f t="shared" si="1"/>
        <v/>
      </c>
      <c r="R25" s="4"/>
      <c r="S25" s="21">
        <v>18</v>
      </c>
      <c r="T25" s="14" t="s">
        <v>114</v>
      </c>
      <c r="U25" s="23"/>
      <c r="V25" s="18" t="str">
        <f>IF(ISBLANK(U25),"",('[3]FP. Entremet 3 Chocolats'!H19*U25))</f>
        <v/>
      </c>
      <c r="W25" s="18" t="str">
        <f>IF(ISBLANK(U25),"",('[3]FP. Entremet 3 Chocolats'!H20*U25))</f>
        <v/>
      </c>
      <c r="X25" s="19" t="str">
        <f t="shared" si="2"/>
        <v/>
      </c>
      <c r="Z25" s="21">
        <v>18</v>
      </c>
      <c r="AA25" s="14" t="s">
        <v>115</v>
      </c>
      <c r="AB25" s="23"/>
      <c r="AC25" s="24" t="str">
        <f>IF(ISBLANK(AB25),"",2.5*AB25)</f>
        <v/>
      </c>
      <c r="AD25" s="24" t="str">
        <f t="shared" si="5"/>
        <v/>
      </c>
      <c r="AE25" s="19" t="str">
        <f t="shared" si="3"/>
        <v/>
      </c>
      <c r="AG25" s="21">
        <v>18</v>
      </c>
      <c r="AH25" s="14" t="s">
        <v>116</v>
      </c>
      <c r="AI25" s="23"/>
      <c r="AJ25" s="24" t="str">
        <f>IF(ISBLANK(AI25),"",1.9*AI25)</f>
        <v/>
      </c>
      <c r="AK25" s="24" t="str">
        <f t="shared" si="6"/>
        <v/>
      </c>
      <c r="AL25" s="19" t="str">
        <f t="shared" si="4"/>
        <v/>
      </c>
      <c r="AN25" s="21">
        <v>18</v>
      </c>
      <c r="AO25" s="4"/>
      <c r="AP25" s="27"/>
      <c r="AQ25" s="25"/>
      <c r="AR25" s="25"/>
      <c r="AS25" s="28"/>
    </row>
    <row r="26" spans="1:47">
      <c r="A26" t="s">
        <v>117</v>
      </c>
      <c r="B26" s="5">
        <f>I7+P7+W7+AD7+AK7+AR7</f>
        <v>0</v>
      </c>
      <c r="C26" s="37" t="s">
        <v>118</v>
      </c>
      <c r="E26" s="21">
        <v>19</v>
      </c>
      <c r="F26" s="14" t="s">
        <v>119</v>
      </c>
      <c r="G26" s="23"/>
      <c r="H26" s="18" t="str">
        <f>IF(ISBLANK(G26),"",('[3]FB. Pain Marin'!H19*'CA. Fin de Journée'!G26))</f>
        <v/>
      </c>
      <c r="I26" s="18" t="str">
        <f>IF(ISBLANK(G26),"",('[3]FB. Pain Marin'!H20*'CA. Fin de Journée'!G26))</f>
        <v/>
      </c>
      <c r="J26" s="19" t="str">
        <f t="shared" si="0"/>
        <v/>
      </c>
      <c r="K26" s="4"/>
      <c r="L26" s="21">
        <v>19</v>
      </c>
      <c r="M26" s="14" t="s">
        <v>120</v>
      </c>
      <c r="N26" s="23"/>
      <c r="O26" s="18" t="str">
        <f>IF(ISBLANK(N26),"",('[3]FV. Pain au lait Japonais'!$H$19*N26))</f>
        <v/>
      </c>
      <c r="P26" s="18" t="str">
        <f>IF(ISBLANK(N26),"",('[3]FV. Pain au lait Japonais'!$H$20*N26))</f>
        <v/>
      </c>
      <c r="Q26" s="19" t="str">
        <f t="shared" si="1"/>
        <v/>
      </c>
      <c r="R26" s="4"/>
      <c r="S26" s="21">
        <v>19</v>
      </c>
      <c r="T26" s="4" t="s">
        <v>121</v>
      </c>
      <c r="U26" s="23"/>
      <c r="V26" s="18" t="str">
        <f>IF(ISBLANK(U26),"",('[3]FP. Bavarois Framboise Choco Bl'!H19*U26))</f>
        <v/>
      </c>
      <c r="W26" s="18" t="str">
        <f>IF(ISBLANK(U26),"",('[3]FP. Bavarois Framboise Choco Bl'!H20*U26))</f>
        <v/>
      </c>
      <c r="X26" s="19" t="str">
        <f>IF(ISBLANK(U26),"",(V26/105.5*5.5))</f>
        <v/>
      </c>
      <c r="Z26" s="21">
        <v>19</v>
      </c>
      <c r="AA26" s="14" t="s">
        <v>122</v>
      </c>
      <c r="AB26" s="23"/>
      <c r="AC26" s="24" t="str">
        <f>IF(ISBLANK(AB26),"",3.5*AB26)</f>
        <v/>
      </c>
      <c r="AD26" s="24" t="str">
        <f t="shared" si="5"/>
        <v/>
      </c>
      <c r="AE26" s="19" t="str">
        <f t="shared" si="3"/>
        <v/>
      </c>
      <c r="AG26" s="21">
        <v>19</v>
      </c>
      <c r="AH26" s="22" t="s">
        <v>123</v>
      </c>
      <c r="AI26" s="23"/>
      <c r="AJ26" s="24" t="str">
        <f>IF(ISBLANK(AI26),"",0.5*AI26)</f>
        <v/>
      </c>
      <c r="AK26" s="24" t="str">
        <f t="shared" si="6"/>
        <v/>
      </c>
      <c r="AL26" s="19" t="str">
        <f t="shared" si="4"/>
        <v/>
      </c>
      <c r="AN26" s="21">
        <v>19</v>
      </c>
      <c r="AO26" s="4"/>
      <c r="AP26" s="27"/>
      <c r="AQ26" s="25"/>
      <c r="AR26" s="25"/>
      <c r="AS26" s="28"/>
      <c r="AU26" s="10"/>
    </row>
    <row r="27" spans="1:47">
      <c r="A27" t="s">
        <v>124</v>
      </c>
      <c r="B27" s="5">
        <f>J7+Q7+X7+AE7+AL7+AS7</f>
        <v>0</v>
      </c>
      <c r="C27" s="38">
        <f>C13-B27</f>
        <v>0</v>
      </c>
      <c r="E27" s="21">
        <v>20</v>
      </c>
      <c r="F27" s="14" t="s">
        <v>125</v>
      </c>
      <c r="G27" s="23"/>
      <c r="H27" s="18" t="str">
        <f>IF(ISBLANK(G27),"",('[3]FB. PI Punchy'!H19*'CA. Fin de Journée'!G27))</f>
        <v/>
      </c>
      <c r="I27" s="18" t="str">
        <f>IF(ISBLANK(G27),"",('[3]FB. PI Punchy'!H20*'CA. Fin de Journée'!G27))</f>
        <v/>
      </c>
      <c r="J27" s="19" t="str">
        <f t="shared" si="0"/>
        <v/>
      </c>
      <c r="K27" s="4"/>
      <c r="L27" s="21">
        <v>20</v>
      </c>
      <c r="M27" s="14" t="s">
        <v>126</v>
      </c>
      <c r="N27" s="23"/>
      <c r="O27" s="18" t="str">
        <f>IF(ISBLANK(N27),"",('[3]FV. Pain au lait Japonais Choco'!$H$19*N27))</f>
        <v/>
      </c>
      <c r="P27" s="18" t="str">
        <f>IF(ISBLANK(N27),"",('[3]FV. Pain au lait Japonais Choco'!$H$20*N27))</f>
        <v/>
      </c>
      <c r="Q27" s="19" t="str">
        <f t="shared" si="1"/>
        <v/>
      </c>
      <c r="R27" s="4"/>
      <c r="S27" s="21">
        <v>20</v>
      </c>
      <c r="T27" s="4" t="s">
        <v>127</v>
      </c>
      <c r="U27" s="23"/>
      <c r="V27" s="18" t="str">
        <f>IF(ISBLANK(U27),"",(18))</f>
        <v/>
      </c>
      <c r="W27" s="18" t="str">
        <f>IF(ISBLANK(U27),"",((V27/105.5*100)/100*70))</f>
        <v/>
      </c>
      <c r="X27" s="19" t="str">
        <f>IF(ISBLANK(U27),"",(V27/105.5*5.5))</f>
        <v/>
      </c>
      <c r="Z27" s="21">
        <v>20</v>
      </c>
      <c r="AA27" s="14" t="s">
        <v>128</v>
      </c>
      <c r="AB27" s="23"/>
      <c r="AC27" s="24" t="str">
        <f>IF(ISBLANK(AB27),"",5.9*AB27)</f>
        <v/>
      </c>
      <c r="AD27" s="24" t="str">
        <f t="shared" si="5"/>
        <v/>
      </c>
      <c r="AE27" s="19" t="str">
        <f t="shared" si="3"/>
        <v/>
      </c>
      <c r="AG27" s="21">
        <v>20</v>
      </c>
      <c r="AH27" s="22" t="s">
        <v>129</v>
      </c>
      <c r="AI27" s="23"/>
      <c r="AJ27" s="24" t="str">
        <f>IF(ISBLANK(AI27),"",2*AI27)</f>
        <v/>
      </c>
      <c r="AK27" s="24" t="str">
        <f t="shared" si="6"/>
        <v/>
      </c>
      <c r="AL27" s="19" t="str">
        <f t="shared" si="4"/>
        <v/>
      </c>
      <c r="AN27" s="21">
        <v>20</v>
      </c>
      <c r="AO27" s="4"/>
      <c r="AP27" s="27"/>
      <c r="AQ27" s="25"/>
      <c r="AR27" s="25"/>
      <c r="AS27" s="28"/>
      <c r="AU27" s="10"/>
    </row>
    <row r="28" spans="1:47">
      <c r="E28" s="21">
        <v>21</v>
      </c>
      <c r="F28" s="22" t="s">
        <v>130</v>
      </c>
      <c r="G28" s="23"/>
      <c r="H28" s="24"/>
      <c r="I28" s="18" t="str">
        <f>IF(ISBLANK(G28),"",((H28/105.5*100)/100*70))</f>
        <v/>
      </c>
      <c r="J28" s="19" t="str">
        <f t="shared" si="0"/>
        <v/>
      </c>
      <c r="K28" s="4"/>
      <c r="L28" s="21">
        <v>21</v>
      </c>
      <c r="M28" s="14" t="s">
        <v>131</v>
      </c>
      <c r="N28" s="23"/>
      <c r="O28" s="18" t="str">
        <f>IF(ISBLANK(N28),"",('[3]FV. Pain au lait Japonais'!$K$27*N28))</f>
        <v/>
      </c>
      <c r="P28" s="18" t="str">
        <f>IF(ISBLANK(N28),"",('[3]FV. Pain au lait Japonais'!$K$29*N28))</f>
        <v/>
      </c>
      <c r="Q28" s="19" t="str">
        <f t="shared" si="1"/>
        <v/>
      </c>
      <c r="R28" s="4"/>
      <c r="S28" s="21">
        <v>21</v>
      </c>
      <c r="T28" s="14" t="s">
        <v>132</v>
      </c>
      <c r="U28" s="23"/>
      <c r="V28" s="18" t="str">
        <f>IF(ISBLANK(U28),"",('[3]FP. Tarte Framboise'!$H$19*U28))</f>
        <v/>
      </c>
      <c r="W28" s="18" t="str">
        <f>IF(ISBLANK(U28),"",('[3]FP. Tarte Framboise'!$H$20*U28))</f>
        <v/>
      </c>
      <c r="X28" s="19" t="str">
        <f t="shared" si="2"/>
        <v/>
      </c>
      <c r="Z28" s="21">
        <v>21</v>
      </c>
      <c r="AA28" s="14" t="s">
        <v>133</v>
      </c>
      <c r="AB28" s="23"/>
      <c r="AC28" s="24" t="str">
        <f>IF(ISBLANK(AB28),"",2.9*AB28)</f>
        <v/>
      </c>
      <c r="AD28" s="24" t="str">
        <f>IF(ISBLANK(AB28),"",((AC28/110)*100)/100*60)</f>
        <v/>
      </c>
      <c r="AE28" s="19" t="str">
        <f t="shared" si="3"/>
        <v/>
      </c>
      <c r="AG28" s="21">
        <v>21</v>
      </c>
      <c r="AH28" s="14" t="s">
        <v>134</v>
      </c>
      <c r="AI28" s="23"/>
      <c r="AJ28" s="24" t="str">
        <f>IF(ISBLANK(AI28),"",3*AI28)</f>
        <v/>
      </c>
      <c r="AK28" s="24" t="str">
        <f>IF(ISBLANK(AI28),"",((AJ28/110)*100)/100*60)</f>
        <v/>
      </c>
      <c r="AL28" s="19" t="str">
        <f t="shared" si="4"/>
        <v/>
      </c>
      <c r="AN28" s="21">
        <v>21</v>
      </c>
      <c r="AO28" s="4"/>
      <c r="AP28" s="27"/>
      <c r="AQ28" s="25"/>
      <c r="AR28" s="25"/>
      <c r="AS28" s="28"/>
    </row>
    <row r="29" spans="1:47">
      <c r="A29" t="s">
        <v>135</v>
      </c>
      <c r="C29" s="39"/>
      <c r="E29" s="21">
        <v>22</v>
      </c>
      <c r="F29" s="14" t="s">
        <v>136</v>
      </c>
      <c r="G29" s="23"/>
      <c r="H29" s="18" t="str">
        <f>IF(ISBLANK(G29),"",('[3]FB. Abondant'!H19*G29))</f>
        <v/>
      </c>
      <c r="I29" s="18" t="str">
        <f>IF(ISBLANK(G29),"",('[3]FB. Abondant'!H20*G29))</f>
        <v/>
      </c>
      <c r="J29" s="19" t="str">
        <f t="shared" si="0"/>
        <v/>
      </c>
      <c r="K29" s="4"/>
      <c r="L29" s="21">
        <v>22</v>
      </c>
      <c r="M29" s="14" t="s">
        <v>137</v>
      </c>
      <c r="N29" s="23"/>
      <c r="O29" s="18" t="str">
        <f>IF(ISBLANK(N29),"",('[3]FV. Cramique'!$H$19*N29))</f>
        <v/>
      </c>
      <c r="P29" s="18" t="str">
        <f>IF(ISBLANK(N29),"",('[3]FV. Cramique'!$H$20*N29))</f>
        <v/>
      </c>
      <c r="Q29" s="19" t="str">
        <f t="shared" si="1"/>
        <v/>
      </c>
      <c r="R29" s="4"/>
      <c r="S29" s="21">
        <v>22</v>
      </c>
      <c r="T29" s="14" t="s">
        <v>138</v>
      </c>
      <c r="U29" s="23"/>
      <c r="V29" s="18" t="str">
        <f>IF(ISBLANK(U29),"",('[3]FP. Tropezienne'!$H$19*U29))</f>
        <v/>
      </c>
      <c r="W29" s="18" t="str">
        <f>IF(ISBLANK(U29),"",('[3]FP. Tropezienne'!$H$20*U29))</f>
        <v/>
      </c>
      <c r="X29" s="19" t="str">
        <f t="shared" si="2"/>
        <v/>
      </c>
      <c r="Z29" s="21">
        <v>22</v>
      </c>
      <c r="AA29" s="14" t="s">
        <v>139</v>
      </c>
      <c r="AB29" s="23"/>
      <c r="AC29" s="24" t="str">
        <f>IF(ISBLANK(AB29),"",2.4*AB29)</f>
        <v/>
      </c>
      <c r="AD29" s="24" t="str">
        <f>IF(ISBLANK(AB29),"",((AC29/110)*100)/100*60)</f>
        <v/>
      </c>
      <c r="AE29" s="19" t="str">
        <f t="shared" si="3"/>
        <v/>
      </c>
      <c r="AG29" s="21">
        <v>22</v>
      </c>
      <c r="AH29" s="14" t="s">
        <v>140</v>
      </c>
      <c r="AI29" s="23"/>
      <c r="AJ29" s="24" t="str">
        <f>IF(ISBLANK(AI29),"",7.9*AI29)</f>
        <v/>
      </c>
      <c r="AK29" s="24" t="str">
        <f>IF(ISBLANK(AI29),"",((AJ29/110)*100)/100*60)</f>
        <v/>
      </c>
      <c r="AL29" s="19" t="str">
        <f t="shared" si="4"/>
        <v/>
      </c>
      <c r="AN29" s="21">
        <v>22</v>
      </c>
      <c r="AO29" s="4"/>
      <c r="AP29" s="27"/>
      <c r="AQ29" s="25"/>
      <c r="AR29" s="25"/>
      <c r="AS29" s="28"/>
      <c r="AU29" s="10"/>
    </row>
    <row r="30" spans="1:47">
      <c r="A30" t="s">
        <v>141</v>
      </c>
      <c r="C30" s="39"/>
      <c r="E30" s="21">
        <v>23</v>
      </c>
      <c r="F30" s="14" t="s">
        <v>142</v>
      </c>
      <c r="G30" s="23"/>
      <c r="H30" s="18" t="str">
        <f>IF(ISBLANK(G30),"",('[3]FB. Abondant Lardon'!H19*G30))</f>
        <v/>
      </c>
      <c r="I30" s="18" t="str">
        <f>IF(ISBLANK(G30),"",('[3]FB. Abondant Lardon'!H20*G30))</f>
        <v/>
      </c>
      <c r="J30" s="19" t="str">
        <f t="shared" si="0"/>
        <v/>
      </c>
      <c r="K30" s="4"/>
      <c r="L30" s="21">
        <v>23</v>
      </c>
      <c r="M30" s="14" t="s">
        <v>143</v>
      </c>
      <c r="N30" s="23"/>
      <c r="O30" s="18" t="str">
        <f>IF(ISBLANK(N30),"",('[3]FV. Cramique Brioche'!$H$19*N30))</f>
        <v/>
      </c>
      <c r="P30" s="18" t="str">
        <f>IF(ISBLANK(N30),"",('[3]FV. Cramique Brioche'!$H$20*N30))</f>
        <v/>
      </c>
      <c r="Q30" s="19" t="str">
        <f t="shared" si="1"/>
        <v/>
      </c>
      <c r="R30" s="4"/>
      <c r="S30" s="21">
        <v>23</v>
      </c>
      <c r="T30" s="22" t="s">
        <v>144</v>
      </c>
      <c r="U30" s="23"/>
      <c r="V30" s="36" t="str">
        <f>IF(ISBLANK(U30),"",('[3]FP. Eclair'!H19*U30))</f>
        <v/>
      </c>
      <c r="W30" s="36" t="str">
        <f>IF(ISBLANK(U30),"",('[3]FP. Eclair'!H20*U30))</f>
        <v/>
      </c>
      <c r="X30" s="19" t="str">
        <f t="shared" si="2"/>
        <v/>
      </c>
      <c r="Z30" s="21">
        <v>23</v>
      </c>
      <c r="AA30" s="14" t="s">
        <v>145</v>
      </c>
      <c r="AB30" s="23"/>
      <c r="AC30" s="24" t="str">
        <f>IF(ISBLANK(AB30),"",1.1*AB30)</f>
        <v/>
      </c>
      <c r="AD30" s="24" t="str">
        <f>IF(ISBLANK(AB30),"",((AC30/110)*100)/100*60)</f>
        <v/>
      </c>
      <c r="AE30" s="19" t="str">
        <f t="shared" si="3"/>
        <v/>
      </c>
      <c r="AG30" s="21">
        <v>23</v>
      </c>
      <c r="AH30" s="14" t="s">
        <v>146</v>
      </c>
      <c r="AI30" s="23"/>
      <c r="AJ30" s="24" t="str">
        <f>IF(ISBLANK(AI30),"",1.2*AI30)</f>
        <v/>
      </c>
      <c r="AK30" s="24" t="str">
        <f>IF(ISBLANK(AI30),"",((AJ30/110)*100)/100*60)</f>
        <v/>
      </c>
      <c r="AL30" s="19" t="str">
        <f t="shared" si="4"/>
        <v/>
      </c>
      <c r="AN30" s="21">
        <v>23</v>
      </c>
      <c r="AO30" s="4"/>
      <c r="AP30" s="27"/>
      <c r="AQ30" s="25"/>
      <c r="AR30" s="25"/>
      <c r="AS30" s="28"/>
      <c r="AU30" s="10"/>
    </row>
    <row r="31" spans="1:47">
      <c r="C31" s="40"/>
      <c r="E31" s="21">
        <v>24</v>
      </c>
      <c r="F31" s="14" t="s">
        <v>147</v>
      </c>
      <c r="G31" s="23"/>
      <c r="H31" s="18" t="str">
        <f>IF(ISBLANK(G31),"",('[3]FB. Abondant Olive'!H19*G31))</f>
        <v/>
      </c>
      <c r="I31" s="18" t="str">
        <f>IF(ISBLANK(G31),"",('[3]FB. Abondant Olive'!H20*G31))</f>
        <v/>
      </c>
      <c r="J31" s="19" t="str">
        <f t="shared" si="0"/>
        <v/>
      </c>
      <c r="K31" s="4"/>
      <c r="L31" s="21">
        <v>24</v>
      </c>
      <c r="M31" s="14" t="s">
        <v>148</v>
      </c>
      <c r="N31" s="23"/>
      <c r="O31" s="24" t="str">
        <f>IF(ISBLANK(N31),"",2.5*N31)</f>
        <v/>
      </c>
      <c r="P31" s="24" t="str">
        <f>IF(ISBLANK(N31),"",((O31/110)*100)/100*70)</f>
        <v/>
      </c>
      <c r="Q31" s="19" t="str">
        <f t="shared" si="1"/>
        <v/>
      </c>
      <c r="R31" s="4"/>
      <c r="S31" s="21">
        <v>24</v>
      </c>
      <c r="T31" s="14" t="s">
        <v>149</v>
      </c>
      <c r="U31" s="23"/>
      <c r="V31" s="24" t="str">
        <f>IF(ISBLANK(U31),"",19.9*U31)</f>
        <v/>
      </c>
      <c r="W31" s="24" t="str">
        <f t="shared" ref="W31:W36" si="7">IF(ISBLANK(U31),"",((V31/110)*100)/100*60)</f>
        <v/>
      </c>
      <c r="X31" s="19" t="str">
        <f t="shared" si="2"/>
        <v/>
      </c>
      <c r="Z31" s="21">
        <v>24</v>
      </c>
      <c r="AA31" s="14" t="s">
        <v>150</v>
      </c>
      <c r="AB31" s="23"/>
      <c r="AC31" s="18" t="str">
        <f>IF(ISBLANK(AB31),"",('[3]FS. Pizza Steack Mergez'!H19*AB31))</f>
        <v/>
      </c>
      <c r="AD31" s="18" t="str">
        <f>IF(ISBLANK(AB31),"",('[3]FS. Pizza Steack Mergez'!H20*AB31))</f>
        <v/>
      </c>
      <c r="AE31" s="19" t="str">
        <f t="shared" si="3"/>
        <v/>
      </c>
      <c r="AG31" s="21">
        <v>24</v>
      </c>
      <c r="AH31" s="14" t="s">
        <v>151</v>
      </c>
      <c r="AI31" s="23"/>
      <c r="AJ31" s="25" t="str">
        <f>IF(ISBLANK(AI31),"",('[3]AC. Epicerie'!EO3*AI31))</f>
        <v/>
      </c>
      <c r="AK31" s="25" t="str">
        <f>IF(ISBLANK(AI31),"",('[3]AC. Epicerie'!EP3*AI31))</f>
        <v/>
      </c>
      <c r="AL31" s="19" t="str">
        <f t="shared" si="4"/>
        <v/>
      </c>
      <c r="AN31" s="21">
        <v>24</v>
      </c>
      <c r="AO31" s="4"/>
      <c r="AP31" s="27"/>
      <c r="AQ31" s="25"/>
      <c r="AR31" s="25"/>
      <c r="AS31" s="28"/>
    </row>
    <row r="32" spans="1:47">
      <c r="E32" s="21">
        <v>25</v>
      </c>
      <c r="F32" s="14" t="s">
        <v>152</v>
      </c>
      <c r="G32" s="23"/>
      <c r="H32" s="18" t="str">
        <f>IF(ISBLANK(G32),"",('[3]FB. Baguette Prestige'!J29*'CA. Fin de Journée'!G32)+1)</f>
        <v/>
      </c>
      <c r="I32" s="18" t="str">
        <f>IF(ISBLANK(G32),"",('[3]FB. Baguette Prestige'!K29*'CA. Fin de Journée'!G32)+0.7)</f>
        <v/>
      </c>
      <c r="J32" s="19" t="str">
        <f>IF(ISBLANK(G32),"",(H32/105.5*5.5))</f>
        <v/>
      </c>
      <c r="K32" s="4"/>
      <c r="L32" s="21">
        <v>25</v>
      </c>
      <c r="M32" s="14" t="s">
        <v>153</v>
      </c>
      <c r="N32" s="23"/>
      <c r="O32" s="18" t="str">
        <f>IF(ISBLANK(N32),"",('[3]FV. Torsade'!$H$19*N32))</f>
        <v/>
      </c>
      <c r="P32" s="18" t="str">
        <f>IF(ISBLANK(N32),"",('[3]FV. Torsade'!$H$20*N32))</f>
        <v/>
      </c>
      <c r="Q32" s="19" t="str">
        <f t="shared" si="1"/>
        <v/>
      </c>
      <c r="R32" s="4"/>
      <c r="S32" s="21">
        <v>25</v>
      </c>
      <c r="T32" s="14" t="s">
        <v>154</v>
      </c>
      <c r="U32" s="23"/>
      <c r="V32" s="18" t="str">
        <f>IF(ISBLANK(U32),"",('[3]FP. Cookies Francais'!$H$19*U32))</f>
        <v/>
      </c>
      <c r="W32" s="18" t="str">
        <f>IF(ISBLANK(U32),"",('[3]FP. Cookies Francais'!$H$20*U32))</f>
        <v/>
      </c>
      <c r="X32" s="19" t="str">
        <f t="shared" si="2"/>
        <v/>
      </c>
      <c r="Z32" s="21">
        <v>25</v>
      </c>
      <c r="AA32" s="14" t="s">
        <v>155</v>
      </c>
      <c r="AB32" s="23"/>
      <c r="AC32" s="18" t="str">
        <f>IF(ISBLANK(AB32),"",('[3]FS. Pizza Chevre'!H19*AB32))</f>
        <v/>
      </c>
      <c r="AD32" s="18" t="str">
        <f>IF(ISBLANK(AB32),"",('[3]FS. Pizza Chevre'!H20*AB32))</f>
        <v/>
      </c>
      <c r="AE32" s="19" t="str">
        <f t="shared" si="3"/>
        <v/>
      </c>
      <c r="AG32" s="21">
        <v>25</v>
      </c>
      <c r="AH32" s="14" t="s">
        <v>156</v>
      </c>
      <c r="AI32" s="23"/>
      <c r="AJ32" s="25" t="str">
        <f>IF(ISBLANK(AI32),"",('[3]AC. Epicerie'!DZ3*AI32))</f>
        <v/>
      </c>
      <c r="AK32" s="25" t="str">
        <f>IF(ISBLANK(AI32),"",('[3]AC. Epicerie'!EA3*AI32))</f>
        <v/>
      </c>
      <c r="AL32" s="19" t="str">
        <f t="shared" si="4"/>
        <v/>
      </c>
      <c r="AN32" s="21">
        <v>25</v>
      </c>
      <c r="AO32" s="4"/>
      <c r="AP32" s="27"/>
      <c r="AQ32" s="25"/>
      <c r="AR32" s="25"/>
      <c r="AS32" s="28"/>
    </row>
    <row r="33" spans="1:47">
      <c r="A33" t="s">
        <v>157</v>
      </c>
      <c r="B33" s="15"/>
      <c r="E33" s="21">
        <v>26</v>
      </c>
      <c r="F33" s="14" t="s">
        <v>158</v>
      </c>
      <c r="G33" s="23"/>
      <c r="H33" s="18" t="str">
        <f>IF(ISBLANK(G33),"",('[3]FB. Trad Graines'!H19*G33)*2)</f>
        <v/>
      </c>
      <c r="I33" s="18" t="str">
        <f>IF(ISBLANK(G33),"",('[3]FB. Trad Graines'!H20*G33)*2)</f>
        <v/>
      </c>
      <c r="J33" s="19" t="str">
        <f>IF(ISBLANK(G33),"",(H33/105.5*5.5))</f>
        <v/>
      </c>
      <c r="L33" s="21">
        <v>26</v>
      </c>
      <c r="M33" s="14" t="s">
        <v>159</v>
      </c>
      <c r="N33" s="23"/>
      <c r="O33" s="18" t="str">
        <f>IF(ISBLANK(N33),"",('[3]FV. Brioche Bordelaise'!$H$19*N33))</f>
        <v/>
      </c>
      <c r="P33" s="18" t="str">
        <f>IF(ISBLANK(N33),"",('[3]FV. Brioche Bordelaise'!$H$20*N33))</f>
        <v/>
      </c>
      <c r="Q33" s="19" t="str">
        <f t="shared" si="1"/>
        <v/>
      </c>
      <c r="S33" s="21">
        <v>26</v>
      </c>
      <c r="T33" s="22" t="s">
        <v>160</v>
      </c>
      <c r="U33" s="23"/>
      <c r="V33" s="18" t="str">
        <f>IF(ISBLANK(U33),"",('[3]FP. Amandine Cerise'!$H$19*U33))</f>
        <v/>
      </c>
      <c r="W33" s="18" t="str">
        <f>IF(ISBLANK(U33),"",('[3]FP. Amandine Cerise'!$H$20*U33))</f>
        <v/>
      </c>
      <c r="X33" s="19" t="str">
        <f t="shared" si="2"/>
        <v/>
      </c>
      <c r="Z33" s="21">
        <v>26</v>
      </c>
      <c r="AA33" s="14" t="s">
        <v>161</v>
      </c>
      <c r="AB33" s="23"/>
      <c r="AC33" s="18" t="str">
        <f>IF(ISBLANK(AB33),"",('[3]FS. Pizza Poulet Moutarde Anc'!$H$19*AB33))</f>
        <v/>
      </c>
      <c r="AD33" s="18" t="str">
        <f>IF(ISBLANK(AB33),"",('[3]FS. Pizza Poulet Moutarde Anc'!$H$20*AB33))</f>
        <v/>
      </c>
      <c r="AE33" s="19" t="str">
        <f t="shared" si="3"/>
        <v/>
      </c>
      <c r="AG33" s="21">
        <v>26</v>
      </c>
      <c r="AH33" s="14" t="s">
        <v>162</v>
      </c>
      <c r="AI33" s="23"/>
      <c r="AJ33" s="25" t="str">
        <f>IF(ISBLANK(AI33),"",('[3]AC. Epicerie'!DP3*AI33))</f>
        <v/>
      </c>
      <c r="AK33" s="25" t="str">
        <f>IF(ISBLANK(AI33),"",('[3]AC. Epicerie'!DQ3*AI33))</f>
        <v/>
      </c>
      <c r="AL33" s="19" t="str">
        <f t="shared" si="4"/>
        <v/>
      </c>
      <c r="AN33" s="21">
        <v>26</v>
      </c>
      <c r="AO33" s="4"/>
      <c r="AP33" s="27"/>
      <c r="AQ33" s="25"/>
      <c r="AR33" s="25"/>
      <c r="AS33" s="28"/>
      <c r="AU33" s="41"/>
    </row>
    <row r="34" spans="1:47">
      <c r="A34" t="s">
        <v>163</v>
      </c>
      <c r="B34" s="15"/>
      <c r="E34" s="21">
        <v>27</v>
      </c>
      <c r="F34" s="14" t="s">
        <v>164</v>
      </c>
      <c r="G34" s="23"/>
      <c r="H34" s="18" t="str">
        <f>IF(ISBLANK(G34),"",('[3]FB. Bag Pavot'!$H$19*G34))</f>
        <v/>
      </c>
      <c r="I34" s="18" t="str">
        <f>IF(ISBLANK(G34),"",('[3]FB. Bag Pavot'!$H$20*G34))</f>
        <v/>
      </c>
      <c r="J34" s="19" t="str">
        <f t="shared" si="0"/>
        <v/>
      </c>
      <c r="L34" s="21">
        <v>27</v>
      </c>
      <c r="M34" s="14" t="s">
        <v>165</v>
      </c>
      <c r="N34" s="42"/>
      <c r="O34" s="18" t="str">
        <f>IF(ISBLANK(N34),"",('[3]FV. Brioche Moule'!$H$19*N34))</f>
        <v/>
      </c>
      <c r="P34" s="18" t="str">
        <f>IF(ISBLANK(N34),"",('[3]FV. Brioche Moule'!$H$20*N34))</f>
        <v/>
      </c>
      <c r="Q34" s="19" t="str">
        <f t="shared" si="1"/>
        <v/>
      </c>
      <c r="S34" s="21">
        <v>27</v>
      </c>
      <c r="T34" s="14" t="s">
        <v>166</v>
      </c>
      <c r="U34" s="23"/>
      <c r="V34" s="24" t="str">
        <f>IF(ISBLANK(U34),"",13*U34)</f>
        <v/>
      </c>
      <c r="W34" s="24" t="str">
        <f t="shared" si="7"/>
        <v/>
      </c>
      <c r="X34" s="19" t="str">
        <f t="shared" si="2"/>
        <v/>
      </c>
      <c r="Z34" s="21">
        <v>27</v>
      </c>
      <c r="AA34" s="14" t="s">
        <v>167</v>
      </c>
      <c r="AB34" s="23"/>
      <c r="AC34" s="18" t="str">
        <f>IF(ISBLANK(AB34),"",('[3]FS. Pizza Chorizo Poulet'!$H$19*AB34))</f>
        <v/>
      </c>
      <c r="AD34" s="18" t="str">
        <f>IF(ISBLANK(AB34),"",('[3]FS. Pizza Chorizo Poulet'!$H$20*AB34))</f>
        <v/>
      </c>
      <c r="AE34" s="19" t="str">
        <f t="shared" si="3"/>
        <v/>
      </c>
      <c r="AG34" s="21">
        <v>27</v>
      </c>
      <c r="AH34" s="14" t="s">
        <v>168</v>
      </c>
      <c r="AI34" s="23"/>
      <c r="AJ34" s="25" t="str">
        <f>IF(ISBLANK(AI34),"",('[3]AC. Epicerie'!EE3*AI34))</f>
        <v/>
      </c>
      <c r="AK34" s="25" t="str">
        <f>IF(ISBLANK(AI34),"",('[3]AC. Epicerie'!EF3*AI34))</f>
        <v/>
      </c>
      <c r="AL34" s="19" t="str">
        <f t="shared" si="4"/>
        <v/>
      </c>
      <c r="AN34" s="21">
        <v>27</v>
      </c>
      <c r="AO34" s="4"/>
      <c r="AP34" s="27"/>
      <c r="AQ34" s="25"/>
      <c r="AR34" s="25"/>
      <c r="AS34" s="28"/>
      <c r="AU34" s="41"/>
    </row>
    <row r="35" spans="1:47">
      <c r="A35" t="s">
        <v>169</v>
      </c>
      <c r="B35" s="15"/>
      <c r="E35" s="21">
        <v>28</v>
      </c>
      <c r="F35" s="14" t="s">
        <v>170</v>
      </c>
      <c r="G35" s="23"/>
      <c r="H35" s="18" t="str">
        <f>IF(ISBLANK(G35),"",('[3]FB. Bag Sesame'!H19*G35))</f>
        <v/>
      </c>
      <c r="I35" s="18" t="str">
        <f>IF(ISBLANK(G35),"",('[3]FB. Bag Sesame'!H20*G35))</f>
        <v/>
      </c>
      <c r="J35" s="19" t="str">
        <f t="shared" si="0"/>
        <v/>
      </c>
      <c r="L35" s="21">
        <v>28</v>
      </c>
      <c r="M35" s="14" t="s">
        <v>171</v>
      </c>
      <c r="N35" s="42"/>
      <c r="O35" s="18" t="str">
        <f>IF(ISBLANK(N35),"",('[3]FV. Brioche Cacao'!$H$19*N35))</f>
        <v/>
      </c>
      <c r="P35" s="18" t="str">
        <f>IF(ISBLANK(N35),"",('[3]FV. Brioche Cacao'!$H$20*N35))</f>
        <v/>
      </c>
      <c r="Q35" s="19" t="str">
        <f t="shared" si="1"/>
        <v/>
      </c>
      <c r="S35" s="21">
        <v>28</v>
      </c>
      <c r="T35" s="14" t="s">
        <v>172</v>
      </c>
      <c r="U35" s="23"/>
      <c r="V35" s="24" t="str">
        <f>IF(ISBLANK(U35),"",19*U35)</f>
        <v/>
      </c>
      <c r="W35" s="24" t="str">
        <f t="shared" si="7"/>
        <v/>
      </c>
      <c r="X35" s="19" t="str">
        <f t="shared" si="2"/>
        <v/>
      </c>
      <c r="Z35" s="21">
        <v>28</v>
      </c>
      <c r="AA35" s="14" t="s">
        <v>173</v>
      </c>
      <c r="AB35" s="23"/>
      <c r="AC35" s="18" t="str">
        <f>IF(ISBLANK(AB35),"",('[3]FS. Pizza Thon'!$H$19*AB35))</f>
        <v/>
      </c>
      <c r="AD35" s="18" t="str">
        <f>IF(ISBLANK(AB35),"",('[3]FS. Pizza Thon'!$H$20*AB35))</f>
        <v/>
      </c>
      <c r="AE35" s="19" t="str">
        <f t="shared" si="3"/>
        <v/>
      </c>
      <c r="AG35" s="21">
        <v>28</v>
      </c>
      <c r="AH35" s="14" t="s">
        <v>174</v>
      </c>
      <c r="AI35" s="42"/>
      <c r="AJ35" s="25" t="str">
        <f>IF(ISBLANK(AI35),"",('[3]AC. Epicerie'!EJ3*AI35))</f>
        <v/>
      </c>
      <c r="AK35" s="25" t="str">
        <f>IF(ISBLANK(AI35),"",('[3]AC. Epicerie'!EK3*AI35))</f>
        <v/>
      </c>
      <c r="AL35" s="43" t="str">
        <f t="shared" si="4"/>
        <v/>
      </c>
      <c r="AN35" s="21">
        <v>28</v>
      </c>
      <c r="AO35" s="4"/>
      <c r="AP35" s="27"/>
      <c r="AQ35" s="25"/>
      <c r="AR35" s="25"/>
      <c r="AS35" s="28"/>
      <c r="AU35" s="41"/>
    </row>
    <row r="36" spans="1:47">
      <c r="A36" t="s">
        <v>175</v>
      </c>
      <c r="B36" s="15"/>
      <c r="E36" s="21">
        <v>29</v>
      </c>
      <c r="F36" s="14" t="s">
        <v>176</v>
      </c>
      <c r="G36" s="42"/>
      <c r="H36" s="24" t="str">
        <f>IF(ISBLANK(G36),"",2.5*G36)</f>
        <v/>
      </c>
      <c r="I36" s="24" t="str">
        <f>IF(ISBLANK(G36),"",((H36/110)*100)/100*70)</f>
        <v/>
      </c>
      <c r="J36" s="19" t="str">
        <f t="shared" si="0"/>
        <v/>
      </c>
      <c r="L36" s="21">
        <v>29</v>
      </c>
      <c r="M36" s="14" t="s">
        <v>177</v>
      </c>
      <c r="N36" s="23"/>
      <c r="O36" s="18" t="str">
        <f>IF(ISBLANK(N36),"",('[3]FV. Brioche Moule'!$F$18*N36))</f>
        <v/>
      </c>
      <c r="P36" s="18" t="str">
        <f>IF(ISBLANK(N36),"",('[3]FV. Brioche Moule'!$F$19*N36))</f>
        <v/>
      </c>
      <c r="Q36" s="19" t="str">
        <f t="shared" si="1"/>
        <v/>
      </c>
      <c r="S36" s="21">
        <v>29</v>
      </c>
      <c r="T36" s="14" t="s">
        <v>178</v>
      </c>
      <c r="U36" s="42"/>
      <c r="V36" s="24" t="str">
        <f>IF(ISBLANK(U36),"",2.4*U36)</f>
        <v/>
      </c>
      <c r="W36" s="24" t="str">
        <f t="shared" si="7"/>
        <v/>
      </c>
      <c r="X36" s="19" t="str">
        <f t="shared" si="2"/>
        <v/>
      </c>
      <c r="Z36" s="21">
        <v>29</v>
      </c>
      <c r="AA36" s="14" t="s">
        <v>179</v>
      </c>
      <c r="AB36" s="23"/>
      <c r="AC36" s="18" t="str">
        <f>IF(ISBLANK(AB36),"",('[3]FS. Pizza Bambino'!$H$19*AB36))</f>
        <v/>
      </c>
      <c r="AD36" s="18" t="str">
        <f>IF(ISBLANK(AB36),"",('[3]FS. Pizza Bambino'!$H$20*AB36))</f>
        <v/>
      </c>
      <c r="AE36" s="19" t="str">
        <f t="shared" si="3"/>
        <v/>
      </c>
      <c r="AG36" s="21">
        <v>29</v>
      </c>
      <c r="AH36" s="14" t="s">
        <v>180</v>
      </c>
      <c r="AI36" s="42"/>
      <c r="AJ36" s="25" t="str">
        <f>IF(ISBLANK(AI36),"",('[3]AC. Epicerie'!DU3*AI36))</f>
        <v/>
      </c>
      <c r="AK36" s="25" t="str">
        <f>IF(ISBLANK(AI36),"",('[3]AC. Epicerie'!DV3*AI36))</f>
        <v/>
      </c>
      <c r="AL36" s="43" t="str">
        <f t="shared" si="4"/>
        <v/>
      </c>
      <c r="AN36" s="21">
        <v>29</v>
      </c>
      <c r="AO36" s="4"/>
      <c r="AP36" s="27"/>
      <c r="AQ36" s="25"/>
      <c r="AR36" s="25"/>
      <c r="AS36" s="28"/>
      <c r="AU36" s="41"/>
    </row>
    <row r="37" spans="1:47">
      <c r="A37" t="s">
        <v>181</v>
      </c>
      <c r="B37" s="15"/>
      <c r="E37" s="44">
        <v>30</v>
      </c>
      <c r="F37" s="14" t="s">
        <v>182</v>
      </c>
      <c r="G37" s="42"/>
      <c r="H37" s="18" t="str">
        <f>IF(ISBLANK(G37),"",('[3]FB. Campagnard'!H19*G37))</f>
        <v/>
      </c>
      <c r="I37" s="18" t="str">
        <f>IF(ISBLANK(G37),"",('[3]FB. Campagnard'!H20*G37))</f>
        <v/>
      </c>
      <c r="J37" s="19" t="str">
        <f t="shared" si="0"/>
        <v/>
      </c>
      <c r="L37" s="44">
        <v>30</v>
      </c>
      <c r="M37" s="14" t="s">
        <v>183</v>
      </c>
      <c r="N37" s="23"/>
      <c r="O37" s="18" t="str">
        <f>IF(ISBLANK(N37),"",('[3]FV. Brioche Praline Rose'!$H$19*N37))</f>
        <v/>
      </c>
      <c r="P37" s="18" t="str">
        <f>IF(ISBLANK(N37),"",('[3]FV. Brioche Praline Rose'!$H$20*N37))</f>
        <v/>
      </c>
      <c r="Q37" s="19" t="str">
        <f t="shared" si="1"/>
        <v/>
      </c>
      <c r="S37" s="44">
        <v>30</v>
      </c>
      <c r="T37" s="4" t="s">
        <v>184</v>
      </c>
      <c r="U37" s="23"/>
      <c r="V37" s="18" t="str">
        <f>IF(ISBLANK(U37),"",('[3]FP. Bavarois Framboise Choco Bl'!$H$19*U37))</f>
        <v/>
      </c>
      <c r="W37" s="18" t="str">
        <f>IF(ISBLANK(U37),"",('[3]FP. Bavarois Framboise Choco Bl'!$H$20*U37))</f>
        <v/>
      </c>
      <c r="X37" s="19" t="str">
        <f t="shared" si="2"/>
        <v/>
      </c>
      <c r="Z37" s="44">
        <v>30</v>
      </c>
      <c r="AA37" s="14" t="s">
        <v>185</v>
      </c>
      <c r="AB37" s="23"/>
      <c r="AC37" s="18" t="str">
        <f>IF(ISBLANK(AB37),"",('[3]FS. Quiche Fromage'!$H$19*AB37))</f>
        <v/>
      </c>
      <c r="AD37" s="18" t="str">
        <f>IF(ISBLANK(AB37),"",('[3]FS. Quiche Fromage'!$H$20*AB37))</f>
        <v/>
      </c>
      <c r="AE37" s="19" t="str">
        <f t="shared" si="3"/>
        <v/>
      </c>
      <c r="AG37" s="44">
        <v>30</v>
      </c>
      <c r="AH37" s="14" t="s">
        <v>186</v>
      </c>
      <c r="AI37" s="42"/>
      <c r="AJ37" s="25" t="str">
        <f>IF(ISBLANK(AI37),"",('[3]AC. Epicerie'!DU3*AI37))</f>
        <v/>
      </c>
      <c r="AK37" s="25" t="str">
        <f>IF(ISBLANK(AI37),"",('[3]AC. Epicerie'!DV3*AI37))</f>
        <v/>
      </c>
      <c r="AL37" s="43" t="str">
        <f t="shared" si="4"/>
        <v/>
      </c>
      <c r="AN37" s="44">
        <v>30</v>
      </c>
      <c r="AO37" s="4"/>
      <c r="AP37" s="27"/>
      <c r="AQ37" s="25"/>
      <c r="AR37" s="25"/>
      <c r="AS37" s="28"/>
      <c r="AU37" s="41"/>
    </row>
    <row r="38" spans="1:47">
      <c r="A38" s="41" t="s">
        <v>187</v>
      </c>
      <c r="B38" s="15"/>
      <c r="E38" s="45">
        <v>31</v>
      </c>
      <c r="F38" s="14" t="s">
        <v>188</v>
      </c>
      <c r="G38" s="42"/>
      <c r="H38" s="18" t="str">
        <f>IF(ISBLANK(G38),"",('[3]FB. Brié'!$H$19*G38))</f>
        <v/>
      </c>
      <c r="I38" s="24" t="str">
        <f>IF(ISBLANK(G38),"",((H38/110)*100)/100*70)</f>
        <v/>
      </c>
      <c r="J38" s="19" t="str">
        <f t="shared" si="0"/>
        <v/>
      </c>
      <c r="L38" s="45">
        <v>31</v>
      </c>
      <c r="M38" s="14" t="s">
        <v>189</v>
      </c>
      <c r="N38" s="42"/>
      <c r="O38" s="18" t="str">
        <f>IF(ISBLANK(N38),"",('[3]FV. Brioche Choco Orange Confit'!$H$19*N38))</f>
        <v/>
      </c>
      <c r="P38" s="18" t="str">
        <f>IF(ISBLANK(N38),"",('[3]FV. Brioche Choco Orange Confit'!$H$20*N38))</f>
        <v/>
      </c>
      <c r="S38" s="45">
        <v>31</v>
      </c>
      <c r="T38" s="14" t="s">
        <v>190</v>
      </c>
      <c r="U38" s="42"/>
      <c r="V38" s="24" t="str">
        <f>IF(ISBLANK(U38),"",1.5*U38)</f>
        <v/>
      </c>
      <c r="W38" s="24" t="str">
        <f t="shared" ref="W38:W43" si="8">IF(ISBLANK(U38),"",((V38/105.5*100)/100*70))</f>
        <v/>
      </c>
      <c r="X38" s="19" t="str">
        <f t="shared" si="2"/>
        <v/>
      </c>
      <c r="Z38" s="45">
        <v>31</v>
      </c>
      <c r="AA38" s="14" t="s">
        <v>191</v>
      </c>
      <c r="AB38" s="42"/>
      <c r="AC38" s="18" t="str">
        <f>IF(ISBLANK(AB38),"",('[3]FB. Ficelle Apero Lardon Comte'!$H$19*AB38))</f>
        <v/>
      </c>
      <c r="AD38" s="18" t="str">
        <f>IF(ISBLANK(AB38),"",('[3]FB. Ficelle Apero Lardon Comte'!$H$20*AB38))</f>
        <v/>
      </c>
      <c r="AG38" s="45">
        <v>31</v>
      </c>
      <c r="AH38" s="14" t="s">
        <v>192</v>
      </c>
      <c r="AI38" s="42"/>
      <c r="AJ38" s="25" t="str">
        <f>IF(ISBLANK(AI38),"",('[3]AC. Epicerie'!ET3*AI38))</f>
        <v/>
      </c>
      <c r="AK38" s="25" t="str">
        <f>IF(ISBLANK(AI38),"",('[3]AC. Epicerie'!EU3*AI38))</f>
        <v/>
      </c>
      <c r="AL38" s="43" t="str">
        <f t="shared" si="4"/>
        <v/>
      </c>
      <c r="AP38" s="46"/>
      <c r="AU38" s="41"/>
    </row>
    <row r="39" spans="1:47">
      <c r="A39" s="41" t="s">
        <v>193</v>
      </c>
      <c r="B39" s="15"/>
      <c r="E39" s="45">
        <v>32</v>
      </c>
      <c r="F39" s="14" t="s">
        <v>194</v>
      </c>
      <c r="G39" s="42"/>
      <c r="H39" s="18" t="str">
        <f>IF(ISBLANK(G39),"",(1*'CA. Fin de Journée'!G39))</f>
        <v/>
      </c>
      <c r="I39" s="18" t="str">
        <f>IF(ISBLANK(G39),"",(('[3]FB. Baguette Prestige'!K25*'CA. Fin de Journée'!G39))-0.1*G39)</f>
        <v/>
      </c>
      <c r="J39" s="19" t="str">
        <f t="shared" si="0"/>
        <v/>
      </c>
      <c r="L39" s="45">
        <v>32</v>
      </c>
      <c r="M39" s="14" t="s">
        <v>195</v>
      </c>
      <c r="N39" s="42"/>
      <c r="O39" s="18" t="str">
        <f>IF(ISBLANK(N39),"",('[3]FV. Stollen'!$H$19*N39))</f>
        <v/>
      </c>
      <c r="P39" s="18" t="str">
        <f>IF(ISBLANK(N39),"",('[3]FV. Stollen'!$H$20*N39))</f>
        <v/>
      </c>
      <c r="S39" s="45">
        <v>32</v>
      </c>
      <c r="T39" s="14" t="s">
        <v>196</v>
      </c>
      <c r="U39" s="42"/>
      <c r="V39" s="24" t="str">
        <f>IF(ISBLANK(U39),"",3.1*U39)</f>
        <v/>
      </c>
      <c r="W39" s="24" t="str">
        <f t="shared" si="8"/>
        <v/>
      </c>
      <c r="X39" s="19" t="str">
        <f t="shared" si="2"/>
        <v/>
      </c>
      <c r="Z39" s="45">
        <v>32</v>
      </c>
      <c r="AA39" s="14" t="s">
        <v>197</v>
      </c>
      <c r="AB39" s="42"/>
      <c r="AC39" s="18" t="str">
        <f>IF(ISBLANK(AB39),"",('[3]FB. Ficelle Apero Chevre Miel'!$H$19*AB39))</f>
        <v/>
      </c>
      <c r="AD39" s="18" t="str">
        <f>IF(ISBLANK(AB39),"",('[3]FB. Ficelle Apero Chevre Miel'!$H$20*AB39))</f>
        <v/>
      </c>
      <c r="AG39" s="45">
        <v>32</v>
      </c>
      <c r="AH39" s="14" t="s">
        <v>198</v>
      </c>
      <c r="AI39" s="42"/>
      <c r="AJ39" s="25" t="str">
        <f>IF(ISBLANK(AI39),"",('[3]AC. Epicerie'!FD3*AI39))</f>
        <v/>
      </c>
      <c r="AK39" s="25" t="str">
        <f>IF(ISBLANK(AI39),"",('[3]AC. Epicerie'!FE3*AI39))</f>
        <v/>
      </c>
      <c r="AL39" s="43" t="str">
        <f t="shared" si="4"/>
        <v/>
      </c>
      <c r="AP39" s="46"/>
      <c r="AU39" s="41"/>
    </row>
    <row r="40" spans="1:47">
      <c r="A40" s="41" t="s">
        <v>199</v>
      </c>
      <c r="B40" s="15"/>
      <c r="E40" s="45">
        <v>33</v>
      </c>
      <c r="F40" s="14" t="s">
        <v>200</v>
      </c>
      <c r="G40" s="42"/>
      <c r="H40" s="24"/>
      <c r="I40" s="18" t="str">
        <f>IF(ISBLANK(G40),"",((H40/105.5*100)/100*70))</f>
        <v/>
      </c>
      <c r="J40" s="19" t="str">
        <f t="shared" si="0"/>
        <v/>
      </c>
      <c r="L40" s="45">
        <v>33</v>
      </c>
      <c r="M40" s="22" t="s">
        <v>201</v>
      </c>
      <c r="N40" s="42"/>
      <c r="O40" s="18" t="str">
        <f>IF(ISBLANK(N40),"",('[3]FV. Viennoise Mix'!H19*N40))</f>
        <v/>
      </c>
      <c r="P40" s="18" t="str">
        <f>IF(ISBLANK(N40),"",('[3]FV. Viennoise Mix'!H20*N40))</f>
        <v/>
      </c>
      <c r="S40" s="45">
        <v>33</v>
      </c>
      <c r="T40" s="14" t="s">
        <v>202</v>
      </c>
      <c r="U40" s="42"/>
      <c r="V40" s="24" t="str">
        <f>IF(ISBLANK(U40),"",1.5*U40)</f>
        <v/>
      </c>
      <c r="W40" s="24" t="str">
        <f t="shared" si="8"/>
        <v/>
      </c>
      <c r="X40" s="19" t="str">
        <f t="shared" si="2"/>
        <v/>
      </c>
      <c r="Z40" s="45">
        <v>33</v>
      </c>
      <c r="AA40" s="22" t="s">
        <v>203</v>
      </c>
      <c r="AB40" s="42"/>
      <c r="AC40" s="18" t="str">
        <f>IF(ISBLANK(AB40),"",('[3]FS. Fougasse Gache'!$H$19*AB40))</f>
        <v/>
      </c>
      <c r="AD40" s="18" t="str">
        <f>IF(ISBLANK(AB40),"",('[3]FS. Fougasse Gache'!$H$20*AB40))</f>
        <v/>
      </c>
      <c r="AG40" s="45">
        <v>33</v>
      </c>
      <c r="AH40" s="14" t="s">
        <v>204</v>
      </c>
      <c r="AI40" s="42"/>
      <c r="AJ40" s="24" t="str">
        <f>IF(ISBLANK(AI40),"",1.2*AI40)</f>
        <v/>
      </c>
      <c r="AK40" s="24" t="str">
        <f>IF(ISBLANK(AI40),"",((AJ40/110)*100)/100*60)</f>
        <v/>
      </c>
      <c r="AL40" s="43" t="str">
        <f t="shared" si="4"/>
        <v/>
      </c>
      <c r="AP40" s="46"/>
      <c r="AU40" s="41"/>
    </row>
    <row r="41" spans="1:47">
      <c r="A41" s="41" t="s">
        <v>205</v>
      </c>
      <c r="B41" s="15"/>
      <c r="E41" s="45">
        <v>34</v>
      </c>
      <c r="F41" s="14" t="s">
        <v>206</v>
      </c>
      <c r="G41" s="42"/>
      <c r="H41" s="24"/>
      <c r="I41" s="24" t="str">
        <f t="shared" ref="I41:I46" si="9">IF(ISBLANK(G41),"",((H41/110)*100)/100*70)</f>
        <v/>
      </c>
      <c r="J41" s="19" t="str">
        <f t="shared" si="0"/>
        <v/>
      </c>
      <c r="L41" s="45">
        <v>34</v>
      </c>
      <c r="M41" s="22" t="s">
        <v>207</v>
      </c>
      <c r="N41" s="42"/>
      <c r="O41" s="18" t="str">
        <f>IF(ISBLANK(N41),"",('[3]FV. Viennoise Choco Mix'!H19*N41))</f>
        <v/>
      </c>
      <c r="P41" s="18" t="str">
        <f>IF(ISBLANK(N41),"",('[3]FV. Viennoise Choco Mix'!H20*N41))</f>
        <v/>
      </c>
      <c r="S41" s="45">
        <v>34</v>
      </c>
      <c r="T41" s="14" t="s">
        <v>208</v>
      </c>
      <c r="U41" s="42"/>
      <c r="V41" s="24" t="str">
        <f>IF(ISBLANK(U41),"",24*U41)</f>
        <v/>
      </c>
      <c r="W41" s="24" t="str">
        <f t="shared" si="8"/>
        <v/>
      </c>
      <c r="X41" s="19" t="str">
        <f t="shared" si="2"/>
        <v/>
      </c>
      <c r="Z41" s="45">
        <v>34</v>
      </c>
      <c r="AA41" s="14" t="s">
        <v>209</v>
      </c>
      <c r="AB41" s="42"/>
      <c r="AC41" s="24" t="str">
        <f>IF(ISBLANK(AB41),"",4.9*AB41)</f>
        <v/>
      </c>
      <c r="AD41" s="24" t="str">
        <f>IF(ISBLANK(AB41),"",((AC41/105.5*100)/100*70))</f>
        <v/>
      </c>
      <c r="AG41" s="45">
        <v>34</v>
      </c>
      <c r="AH41" s="14" t="s">
        <v>210</v>
      </c>
      <c r="AI41" s="42"/>
      <c r="AJ41" s="24" t="str">
        <f>IF(ISBLANK(AI41),"",2.5*AI41)</f>
        <v/>
      </c>
      <c r="AK41" s="24" t="str">
        <f>IF(ISBLANK(AI41),"",((AJ41/110)*100)/100*60)</f>
        <v/>
      </c>
      <c r="AL41" s="43" t="str">
        <f t="shared" si="4"/>
        <v/>
      </c>
      <c r="AP41" s="46"/>
      <c r="AU41" s="41"/>
    </row>
    <row r="42" spans="1:47">
      <c r="A42" s="41" t="s">
        <v>211</v>
      </c>
      <c r="B42" s="15"/>
      <c r="E42" s="45">
        <v>35</v>
      </c>
      <c r="F42" s="14" t="s">
        <v>212</v>
      </c>
      <c r="G42" s="42"/>
      <c r="H42" s="18" t="str">
        <f>IF(ISBLANK(G42),"",('[3]FB. Baguette Prestige'!G25*G42))</f>
        <v/>
      </c>
      <c r="I42" s="18" t="str">
        <f>IF(ISBLANK(G42),"",('[3]FB. Baguette Prestige'!H25*G42))</f>
        <v/>
      </c>
      <c r="J42" s="19" t="str">
        <f t="shared" si="0"/>
        <v/>
      </c>
      <c r="L42" s="45">
        <v>35</v>
      </c>
      <c r="M42" s="22" t="s">
        <v>213</v>
      </c>
      <c r="N42" s="42"/>
      <c r="O42" s="18" t="str">
        <f>IF(ISBLANK(N42),"",('[3]FV. Viennoise Mix'!H19*N42))</f>
        <v/>
      </c>
      <c r="P42" s="18" t="str">
        <f>IF(ISBLANK(N42),"",('[3]FV. Viennoise Mix'!H20*N42))</f>
        <v/>
      </c>
      <c r="S42" s="45">
        <v>35</v>
      </c>
      <c r="T42" s="14" t="s">
        <v>214</v>
      </c>
      <c r="U42" s="42"/>
      <c r="V42" s="18" t="str">
        <f>IF(ISBLANK(U42),"",('[3]FP. Doigts Sorciere'!$H$19*U42))</f>
        <v/>
      </c>
      <c r="W42" s="18" t="str">
        <f>IF(ISBLANK(U42),"",('[3]FP. Doigts Sorciere'!$H$20*U42))</f>
        <v/>
      </c>
      <c r="X42" s="19" t="str">
        <f t="shared" si="2"/>
        <v/>
      </c>
      <c r="Z42" s="45">
        <v>35</v>
      </c>
      <c r="AA42" s="14" t="s">
        <v>215</v>
      </c>
      <c r="AB42" s="42"/>
      <c r="AC42" s="18" t="str">
        <f>IF(ISBLANK(AB42),"",('[3]FS. Tartiflette'!$H$19*AB42))</f>
        <v/>
      </c>
      <c r="AD42" s="18" t="str">
        <f>IF(ISBLANK(AB42),"",('[3]FS. Tartiflette'!$H$20*AB42))</f>
        <v/>
      </c>
      <c r="AG42" s="45">
        <v>35</v>
      </c>
      <c r="AH42" s="14" t="s">
        <v>216</v>
      </c>
      <c r="AI42" s="42"/>
      <c r="AJ42" s="24" t="str">
        <f>IF(ISBLANK(AI42),"",2.5*AI42)</f>
        <v/>
      </c>
      <c r="AK42" s="24" t="str">
        <f>IF(ISBLANK(AI42),"",((AJ42/110)*100)/100*60)</f>
        <v/>
      </c>
      <c r="AL42" s="43" t="str">
        <f t="shared" si="4"/>
        <v/>
      </c>
      <c r="AP42" s="46"/>
      <c r="AU42" s="41"/>
    </row>
    <row r="43" spans="1:47">
      <c r="E43" s="45">
        <v>36</v>
      </c>
      <c r="F43" s="14" t="s">
        <v>217</v>
      </c>
      <c r="G43" s="42"/>
      <c r="H43" s="18" t="str">
        <f>IF(ISBLANK(G43),"",('[3]FB. Baguette Prestige'!$G$30*G43))</f>
        <v/>
      </c>
      <c r="I43" s="18" t="str">
        <f>IF(ISBLANK(G43),"",('[3]FB. Baguette Prestige'!$H$30*G43))</f>
        <v/>
      </c>
      <c r="J43" s="19" t="str">
        <f t="shared" si="0"/>
        <v/>
      </c>
      <c r="L43" s="45">
        <v>36</v>
      </c>
      <c r="M43" s="22" t="s">
        <v>218</v>
      </c>
      <c r="N43" s="42"/>
      <c r="O43" s="18" t="str">
        <f>IF(ISBLANK(N43),"",('[3]FV. Viennoise Choco Mix'!H19*N43))</f>
        <v/>
      </c>
      <c r="P43" s="18" t="str">
        <f>IF(ISBLANK(N43),"",('[3]FV. Viennoise Choco Mix'!H20*N43))</f>
        <v/>
      </c>
      <c r="S43" s="45">
        <v>36</v>
      </c>
      <c r="T43" s="14" t="s">
        <v>219</v>
      </c>
      <c r="U43" s="42"/>
      <c r="V43" s="24" t="str">
        <f>IF(ISBLANK(U43),"",19.9*U43)</f>
        <v/>
      </c>
      <c r="W43" s="24" t="str">
        <f t="shared" si="8"/>
        <v/>
      </c>
      <c r="X43" s="19" t="str">
        <f t="shared" si="2"/>
        <v/>
      </c>
      <c r="Z43" s="45">
        <v>36</v>
      </c>
      <c r="AA43" s="14" t="s">
        <v>220</v>
      </c>
      <c r="AB43" s="42"/>
      <c r="AC43" s="18" t="str">
        <f>IF(ISBLANK(AB43),"",('[3]FS. Gratin Pates 4 Fromage'!$H$19*AB43))</f>
        <v/>
      </c>
      <c r="AD43" s="18" t="str">
        <f>IF(ISBLANK(AB43),"",('[3]FS. Gratin Pates 4 Fromage'!$H$20*AB43))</f>
        <v/>
      </c>
      <c r="AG43" s="45">
        <v>36</v>
      </c>
      <c r="AH43" s="14" t="s">
        <v>221</v>
      </c>
      <c r="AI43" s="42"/>
      <c r="AJ43" s="25" t="str">
        <f>IF(ISBLANK(AI43),"",('[3]AC. Epicerie'!FI3*AI43))</f>
        <v/>
      </c>
      <c r="AK43" s="25" t="str">
        <f>IF(ISBLANK(AI43),"",('[3]AC. Epicerie'!FJ3*AI43))</f>
        <v/>
      </c>
      <c r="AL43" s="43" t="str">
        <f t="shared" si="4"/>
        <v/>
      </c>
      <c r="AP43" s="46"/>
    </row>
    <row r="44" spans="1:47">
      <c r="E44" s="45">
        <v>37</v>
      </c>
      <c r="F44" s="22" t="s">
        <v>222</v>
      </c>
      <c r="G44" s="42"/>
      <c r="H44" s="47" t="str">
        <f>IF(ISBLANK(G44),"",1*G44)</f>
        <v/>
      </c>
      <c r="I44" s="24" t="str">
        <f t="shared" si="9"/>
        <v/>
      </c>
      <c r="J44" s="19" t="str">
        <f t="shared" si="0"/>
        <v/>
      </c>
      <c r="L44" s="45">
        <v>37</v>
      </c>
      <c r="M44" s="14" t="s">
        <v>223</v>
      </c>
      <c r="N44" s="42"/>
      <c r="O44" s="18" t="str">
        <f>IF(ISBLANK(N44),"",('[3]FV. Vien Seins Généreux'!$H$19*N44))</f>
        <v/>
      </c>
      <c r="P44" s="18" t="str">
        <f>IF(ISBLANK(N44),"",('[3]FV. Vien Seins Généreux'!$H$20*N44))</f>
        <v/>
      </c>
      <c r="S44" s="45">
        <v>37</v>
      </c>
      <c r="T44" s="22" t="s">
        <v>224</v>
      </c>
      <c r="U44" s="42"/>
      <c r="V44" s="18" t="str">
        <f>IF(ISBLANK(U44),"",('[3]FP. Amandine Chocolat'!$H$19*U44))</f>
        <v/>
      </c>
      <c r="W44" s="18" t="str">
        <f>IF(ISBLANK(U44),"",('[3]FP. Amandine Chocolat'!$H$20*U44))</f>
        <v/>
      </c>
      <c r="X44" s="19" t="str">
        <f t="shared" si="2"/>
        <v/>
      </c>
      <c r="Z44" s="45">
        <v>37</v>
      </c>
      <c r="AA44" s="14" t="s">
        <v>225</v>
      </c>
      <c r="AB44" s="42"/>
      <c r="AC44" s="18" t="str">
        <f>IF(ISBLANK(AB44),"",('[3]FS. Gougeres Mousse Chevre Miel'!$H$19*AB44))</f>
        <v/>
      </c>
      <c r="AD44" s="18" t="str">
        <f>IF(ISBLANK(AB44),"",('[3]FS. Gougeres Mousse Chevre Miel'!$H$20*AB44))</f>
        <v/>
      </c>
      <c r="AG44" s="45">
        <v>37</v>
      </c>
      <c r="AH44" s="14" t="s">
        <v>226</v>
      </c>
      <c r="AI44" s="42"/>
      <c r="AJ44" s="24" t="str">
        <f>IF(ISBLANK(AI44),"",8.9*AI44)</f>
        <v/>
      </c>
      <c r="AK44" s="24" t="str">
        <f t="shared" ref="AK44:AK52" si="10">IF(ISBLANK(AI44),"",((AJ44/110)*100)/100*60)</f>
        <v/>
      </c>
      <c r="AL44" s="43" t="str">
        <f t="shared" si="4"/>
        <v/>
      </c>
      <c r="AP44" s="46"/>
    </row>
    <row r="45" spans="1:47">
      <c r="E45" s="45">
        <v>38</v>
      </c>
      <c r="F45" s="14" t="s">
        <v>227</v>
      </c>
      <c r="G45" s="42"/>
      <c r="H45" s="18" t="str">
        <f>IF(ISBLANK(G45),"",('[3]FB. Baguette Prestige'!$G$32*G45))</f>
        <v/>
      </c>
      <c r="I45" s="18" t="str">
        <f>IF(ISBLANK(G45),"",('[3]FB. Baguette Prestige'!$H$32*G45))</f>
        <v/>
      </c>
      <c r="J45" s="19" t="str">
        <f t="shared" si="0"/>
        <v/>
      </c>
      <c r="L45" s="45">
        <v>38</v>
      </c>
      <c r="M45" s="14" t="s">
        <v>228</v>
      </c>
      <c r="N45" s="42"/>
      <c r="O45" s="18" t="str">
        <f>IF(ISBLANK(N45),"",('[3]FV. Vien bite Pretentieux'!$H$19*N45))</f>
        <v/>
      </c>
      <c r="P45" s="18" t="str">
        <f>IF(ISBLANK(N45),"",('[3]FV. Vien bite Pretentieux'!$H$20*N45))</f>
        <v/>
      </c>
      <c r="S45" s="45">
        <v>38</v>
      </c>
      <c r="T45" s="22" t="s">
        <v>229</v>
      </c>
      <c r="U45" s="42"/>
      <c r="V45" s="18" t="str">
        <f>IF(ISBLANK(U45),"",('[3]FP. Tarte Mirabelle'!$H$19*U45))</f>
        <v/>
      </c>
      <c r="W45" s="18" t="str">
        <f>IF(ISBLANK(U45),"",('[3]FP. Tarte Mirabelle'!$H$20*U45))</f>
        <v/>
      </c>
      <c r="X45" s="19" t="str">
        <f t="shared" si="2"/>
        <v/>
      </c>
      <c r="Z45" s="45">
        <v>38</v>
      </c>
      <c r="AA45" s="14" t="s">
        <v>230</v>
      </c>
      <c r="AB45" s="42"/>
      <c r="AC45" s="18" t="str">
        <f>IF(ISBLANK(AB45),"",('[3]FS. Gougeres Mousse de Lard'!$H$19*AB45))</f>
        <v/>
      </c>
      <c r="AD45" s="18" t="str">
        <f>IF(ISBLANK(AB45),"",('[3]FS. Gougeres Mousse de Lard'!$H$20*AB45))</f>
        <v/>
      </c>
      <c r="AG45" s="45">
        <v>38</v>
      </c>
      <c r="AH45" s="14" t="s">
        <v>231</v>
      </c>
      <c r="AI45" s="42"/>
      <c r="AJ45" s="24" t="str">
        <f>IF(ISBLANK(AI45),"",4.9*AI45)</f>
        <v/>
      </c>
      <c r="AK45" s="24" t="str">
        <f t="shared" si="10"/>
        <v/>
      </c>
      <c r="AL45" s="43" t="str">
        <f t="shared" si="4"/>
        <v/>
      </c>
      <c r="AP45" s="46"/>
    </row>
    <row r="46" spans="1:47">
      <c r="E46" s="45">
        <v>39</v>
      </c>
      <c r="F46" s="14" t="s">
        <v>232</v>
      </c>
      <c r="G46" s="42"/>
      <c r="H46" s="24" t="str">
        <f>IF(ISBLANK(G46),"",3.4*G46)</f>
        <v/>
      </c>
      <c r="I46" s="24" t="str">
        <f t="shared" si="9"/>
        <v/>
      </c>
      <c r="J46" s="19" t="str">
        <f t="shared" si="0"/>
        <v/>
      </c>
      <c r="N46" s="42"/>
      <c r="S46" s="45">
        <v>39</v>
      </c>
      <c r="T46" s="22" t="s">
        <v>233</v>
      </c>
      <c r="U46" s="42"/>
      <c r="V46" s="18" t="str">
        <f>IF(ISBLANK(U46),"",('[3]FP. Tarte Quetsche'!$H$19*U46))</f>
        <v/>
      </c>
      <c r="W46" s="18" t="str">
        <f>IF(ISBLANK(U46),"",('[3]FP. Tarte Quetsche'!$H$20*U46))</f>
        <v/>
      </c>
      <c r="X46" s="19" t="str">
        <f t="shared" si="2"/>
        <v/>
      </c>
      <c r="Z46" s="45">
        <v>39</v>
      </c>
      <c r="AA46" s="14" t="s">
        <v>234</v>
      </c>
      <c r="AB46" s="42"/>
      <c r="AC46" s="18" t="str">
        <f>IF(ISBLANK(AB46),"",('[3]FS. Prefou'!$H$19*AB46))</f>
        <v/>
      </c>
      <c r="AD46" s="18" t="str">
        <f>IF(ISBLANK(AB46),"",('[3]FS. Prefou'!$H$20*AB46))</f>
        <v/>
      </c>
      <c r="AG46" s="45">
        <v>39</v>
      </c>
      <c r="AH46" s="14" t="s">
        <v>235</v>
      </c>
      <c r="AI46" s="42"/>
      <c r="AJ46" s="24" t="str">
        <f>IF(ISBLANK(AI46),"",4.9*AI46)</f>
        <v/>
      </c>
      <c r="AK46" s="24" t="str">
        <f t="shared" si="10"/>
        <v/>
      </c>
      <c r="AL46" s="43" t="str">
        <f t="shared" si="4"/>
        <v/>
      </c>
      <c r="AP46" s="46"/>
    </row>
    <row r="47" spans="1:47">
      <c r="E47" s="45">
        <v>40</v>
      </c>
      <c r="F47" s="14" t="s">
        <v>236</v>
      </c>
      <c r="G47" s="42"/>
      <c r="H47" s="18" t="str">
        <f>IF(ISBLANK(G47),"",('[3]FB. Baguette Prestige'!$G$29*G47))</f>
        <v/>
      </c>
      <c r="I47" s="18" t="str">
        <f>IF(ISBLANK(G47),"",('[3]FB. Baguette Prestige'!$H$29*G47))</f>
        <v/>
      </c>
      <c r="J47" s="19" t="str">
        <f t="shared" si="0"/>
        <v/>
      </c>
      <c r="N47" s="42"/>
      <c r="S47" s="45">
        <v>40</v>
      </c>
      <c r="T47" s="14" t="s">
        <v>237</v>
      </c>
      <c r="U47" s="42"/>
      <c r="V47" s="24" t="str">
        <f>IF(ISBLANK(U47),"",19*U47)</f>
        <v/>
      </c>
      <c r="W47" s="24" t="str">
        <f>IF(ISBLANK(U47),"",((V47/105.5*100)/100*70))</f>
        <v/>
      </c>
      <c r="X47" s="19" t="str">
        <f t="shared" si="2"/>
        <v/>
      </c>
      <c r="Z47" s="45">
        <v>40</v>
      </c>
      <c r="AA47" s="14" t="s">
        <v>238</v>
      </c>
      <c r="AB47" s="42"/>
      <c r="AC47" s="18" t="str">
        <f>IF(ISBLANK(AB47),"",('[3]FS. Prefou'!$H$27*AB47))</f>
        <v/>
      </c>
      <c r="AD47" s="18" t="str">
        <f>IF(ISBLANK(AB47),"",('[3]FS. Prefou'!$I$27*AB47))</f>
        <v/>
      </c>
      <c r="AG47" s="45">
        <v>40</v>
      </c>
      <c r="AH47" s="14" t="s">
        <v>239</v>
      </c>
      <c r="AI47" s="42"/>
      <c r="AJ47" s="24"/>
      <c r="AK47" s="24" t="str">
        <f t="shared" si="10"/>
        <v/>
      </c>
      <c r="AL47" s="43" t="str">
        <f t="shared" si="4"/>
        <v/>
      </c>
      <c r="AP47" s="46"/>
    </row>
    <row r="48" spans="1:47">
      <c r="E48" s="45">
        <v>41</v>
      </c>
      <c r="F48" s="22" t="s">
        <v>240</v>
      </c>
      <c r="G48" s="42"/>
      <c r="H48" s="18" t="str">
        <f>IF(ISBLANK(G48),"",('[3]FB. Baguette Prestige'!$J$25*G48))</f>
        <v/>
      </c>
      <c r="I48" s="18" t="str">
        <f>IF(ISBLANK(G48),"",('[3]FB. Baguette Prestige'!$K$25*G48))</f>
        <v/>
      </c>
      <c r="J48" s="19" t="str">
        <f t="shared" si="0"/>
        <v/>
      </c>
      <c r="N48" s="42"/>
      <c r="S48" s="45">
        <v>41</v>
      </c>
      <c r="T48" s="32" t="s">
        <v>241</v>
      </c>
      <c r="U48" s="42"/>
      <c r="V48" s="18" t="str">
        <f>IF(ISBLANK(U48),"",('[3]FP. Tarte Caramel Miel Noix'!$H$19*U48))</f>
        <v/>
      </c>
      <c r="W48" s="18" t="str">
        <f>IF(ISBLANK(U48),"",('[3]FP. Tarte Caramel Miel Noix'!$H$20*U48))</f>
        <v/>
      </c>
      <c r="X48" s="19" t="str">
        <f t="shared" si="2"/>
        <v/>
      </c>
      <c r="Z48" s="45">
        <v>41</v>
      </c>
      <c r="AA48" s="14" t="s">
        <v>242</v>
      </c>
      <c r="AB48" s="42"/>
      <c r="AC48" s="24" t="str">
        <f>IF(ISBLANK(AB48),"",32*AB48)</f>
        <v/>
      </c>
      <c r="AD48" s="24" t="str">
        <f>IF(ISBLANK(AB48),"",((AC48/105.5*100)/100*70))</f>
        <v/>
      </c>
      <c r="AG48" s="45">
        <v>41</v>
      </c>
      <c r="AH48" s="14" t="s">
        <v>243</v>
      </c>
      <c r="AI48" s="42"/>
      <c r="AJ48" s="24"/>
      <c r="AK48" s="24" t="str">
        <f t="shared" si="10"/>
        <v/>
      </c>
      <c r="AL48" s="43" t="str">
        <f t="shared" si="4"/>
        <v/>
      </c>
      <c r="AP48" s="46"/>
    </row>
    <row r="49" spans="5:42">
      <c r="E49" s="45">
        <v>42</v>
      </c>
      <c r="F49" s="14" t="s">
        <v>244</v>
      </c>
      <c r="G49" s="42"/>
      <c r="H49" s="18" t="str">
        <f>IF(ISBLANK(G49),"",('[3]FB. PI Noix Noisette Raisin'!$H$19*G49))</f>
        <v/>
      </c>
      <c r="I49" s="18" t="str">
        <f>IF(ISBLANK(G49),"",('[3]FB. PI Noix Noisette Raisin'!$H$20*G49))</f>
        <v/>
      </c>
      <c r="J49" s="19" t="str">
        <f t="shared" si="0"/>
        <v/>
      </c>
      <c r="N49" s="42"/>
      <c r="S49" s="45">
        <v>42</v>
      </c>
      <c r="T49" s="22" t="s">
        <v>245</v>
      </c>
      <c r="U49" s="42"/>
      <c r="V49" s="18" t="str">
        <f>IF(ISBLANK(U49),"",('[3]FP. Tarte Peche'!$H$19*U49))</f>
        <v/>
      </c>
      <c r="W49" s="18" t="str">
        <f>IF(ISBLANK(U49),"",('[3]FP. Tarte Peche'!$H$20*U49))</f>
        <v/>
      </c>
      <c r="X49" s="19" t="str">
        <f t="shared" si="2"/>
        <v/>
      </c>
      <c r="Z49" s="45">
        <v>42</v>
      </c>
      <c r="AA49" s="14" t="s">
        <v>246</v>
      </c>
      <c r="AB49" s="42"/>
      <c r="AC49" s="18" t="str">
        <f>IF(ISBLANK(AB49),"",('[3]FS. Tarte Maroille'!$H$19*AB49))</f>
        <v/>
      </c>
      <c r="AD49" s="18" t="str">
        <f>IF(ISBLANK(AB49),"",('[3]FS. Tarte Maroille'!$H$20*AB49))</f>
        <v/>
      </c>
      <c r="AG49" s="45">
        <v>42</v>
      </c>
      <c r="AH49" s="14" t="s">
        <v>247</v>
      </c>
      <c r="AI49" s="42"/>
      <c r="AJ49" s="24"/>
      <c r="AK49" s="24" t="str">
        <f t="shared" si="10"/>
        <v/>
      </c>
      <c r="AL49" s="43" t="str">
        <f t="shared" si="4"/>
        <v/>
      </c>
      <c r="AP49" s="46"/>
    </row>
    <row r="50" spans="5:42">
      <c r="E50" s="45">
        <v>43</v>
      </c>
      <c r="F50" s="14" t="s">
        <v>248</v>
      </c>
      <c r="G50" s="42"/>
      <c r="H50" s="18" t="str">
        <f>IF(ISBLANK(G50),"",('[3]FB. Meteil'!$H$19*G50))</f>
        <v/>
      </c>
      <c r="I50" s="18" t="str">
        <f>IF(ISBLANK(G50),"",('[3]FB. Meteil'!$H$19*G50))</f>
        <v/>
      </c>
      <c r="J50" s="19" t="str">
        <f t="shared" si="0"/>
        <v/>
      </c>
      <c r="N50" s="42"/>
      <c r="S50" s="45">
        <v>43</v>
      </c>
      <c r="T50" s="14" t="s">
        <v>249</v>
      </c>
      <c r="U50" s="42"/>
      <c r="V50" s="18" t="str">
        <f>IF(ISBLANK(U50),"",('[3]FP. Buche Framboise'!$H$19*U50)*6)</f>
        <v/>
      </c>
      <c r="W50" s="18" t="str">
        <f>IF(ISBLANK(U50),"",('[3]FP. Buche Framboise'!$H$20*U50))</f>
        <v/>
      </c>
      <c r="X50" s="19" t="str">
        <f t="shared" si="2"/>
        <v/>
      </c>
      <c r="Z50" s="45">
        <v>43</v>
      </c>
      <c r="AA50" s="14" t="s">
        <v>250</v>
      </c>
      <c r="AB50" s="42"/>
      <c r="AC50" s="24" t="str">
        <f>IF(ISBLANK(AB50),"",2.9*AB50)</f>
        <v/>
      </c>
      <c r="AD50" s="24" t="str">
        <f>IF(ISBLANK(AB50),"",((AC50/110)*100)/100*60)</f>
        <v/>
      </c>
      <c r="AG50" s="45">
        <v>43</v>
      </c>
      <c r="AH50" s="14" t="s">
        <v>251</v>
      </c>
      <c r="AI50" s="42"/>
      <c r="AJ50" s="24"/>
      <c r="AK50" s="24" t="str">
        <f t="shared" si="10"/>
        <v/>
      </c>
      <c r="AL50" s="43" t="str">
        <f t="shared" si="4"/>
        <v/>
      </c>
      <c r="AP50" s="46"/>
    </row>
    <row r="51" spans="5:42">
      <c r="E51" s="45">
        <v>44</v>
      </c>
      <c r="F51" s="14" t="s">
        <v>252</v>
      </c>
      <c r="G51" s="42"/>
      <c r="H51" s="18" t="str">
        <f>IF(ISBLANK(G51),"",('[3]FB. PI Choco Orange confit Nois'!$H$19*G51))</f>
        <v/>
      </c>
      <c r="I51" s="18" t="str">
        <f>IF(ISBLANK(G51),"",('[3]FB. PI Choco Orange confit Nois'!$H$19*G51))</f>
        <v/>
      </c>
      <c r="J51" s="19" t="str">
        <f t="shared" si="0"/>
        <v/>
      </c>
      <c r="N51" s="42"/>
      <c r="S51" s="45">
        <v>44</v>
      </c>
      <c r="T51" s="14" t="s">
        <v>253</v>
      </c>
      <c r="U51" s="42"/>
      <c r="V51" s="24" t="str">
        <f>IF(ISBLANK(U51),"",2.7*U51)</f>
        <v/>
      </c>
      <c r="W51" s="24" t="str">
        <f t="shared" ref="W51:W62" si="11">IF(ISBLANK(U51),"",((V51/105.5*100)/100*70))</f>
        <v/>
      </c>
      <c r="X51" s="19" t="str">
        <f t="shared" si="2"/>
        <v/>
      </c>
      <c r="Z51" s="45">
        <v>44</v>
      </c>
      <c r="AA51" s="14" t="s">
        <v>254</v>
      </c>
      <c r="AB51" s="42"/>
      <c r="AC51" s="18" t="str">
        <f>IF(ISBLANK(AB51),"",('[3]FS. Pain Roule Roquefort Noix'!$H$19*AB51))</f>
        <v/>
      </c>
      <c r="AD51" s="18" t="str">
        <f>IF(ISBLANK(AB51),"",('[3]FS. Pain Roule Roquefort Noix'!$H$20*AB51))</f>
        <v/>
      </c>
      <c r="AG51" s="45">
        <v>44</v>
      </c>
      <c r="AH51" s="14" t="s">
        <v>255</v>
      </c>
      <c r="AI51" s="42"/>
      <c r="AJ51" s="24"/>
      <c r="AK51" s="24" t="str">
        <f t="shared" si="10"/>
        <v/>
      </c>
      <c r="AL51" s="43" t="str">
        <f t="shared" si="4"/>
        <v/>
      </c>
      <c r="AP51" s="46"/>
    </row>
    <row r="52" spans="5:42">
      <c r="E52" s="45">
        <v>45</v>
      </c>
      <c r="F52" s="14" t="s">
        <v>256</v>
      </c>
      <c r="G52" s="42"/>
      <c r="H52" s="18" t="str">
        <f>IF(ISBLANK(G52),"",('[3]FB. PI Oignon Frit Mout Ancienn'!$H$19*G52))</f>
        <v/>
      </c>
      <c r="I52" s="18" t="str">
        <f>IF(ISBLANK(G52),"",('[3]FB. PI Oignon Frit Mout Ancienn'!$H$19*G52))</f>
        <v/>
      </c>
      <c r="J52" s="19" t="str">
        <f t="shared" si="0"/>
        <v/>
      </c>
      <c r="N52" s="42"/>
      <c r="S52" s="45">
        <v>45</v>
      </c>
      <c r="T52" s="14" t="s">
        <v>257</v>
      </c>
      <c r="U52" s="42"/>
      <c r="V52" s="24" t="str">
        <f>IF(ISBLANK(U52),"",20.9*U52)</f>
        <v/>
      </c>
      <c r="W52" s="24" t="str">
        <f t="shared" si="11"/>
        <v/>
      </c>
      <c r="X52" s="19" t="str">
        <f t="shared" si="2"/>
        <v/>
      </c>
      <c r="Z52" s="45">
        <v>45</v>
      </c>
      <c r="AA52" s="14" t="s">
        <v>258</v>
      </c>
      <c r="AB52" s="42"/>
      <c r="AC52" s="18" t="str">
        <f>IF(ISBLANK(AB52),"",('[3]FS. Pain Roule Chorizo'!$H$19*AB52))</f>
        <v/>
      </c>
      <c r="AD52" s="18" t="str">
        <f>IF(ISBLANK(AB52),"",('[3]FS. Pain Roule Chorizo'!$H$20*AB52))</f>
        <v/>
      </c>
      <c r="AG52" s="45">
        <v>45</v>
      </c>
      <c r="AH52" s="32" t="s">
        <v>259</v>
      </c>
      <c r="AI52" s="42"/>
      <c r="AJ52" s="24" t="str">
        <f>IF(ISBLANK(AI52),"",3.5*AI52)</f>
        <v/>
      </c>
      <c r="AK52" s="24" t="str">
        <f t="shared" si="10"/>
        <v/>
      </c>
      <c r="AL52" s="43" t="str">
        <f t="shared" si="4"/>
        <v/>
      </c>
      <c r="AP52" s="46"/>
    </row>
    <row r="53" spans="5:42">
      <c r="E53" s="45">
        <v>46</v>
      </c>
      <c r="F53" s="14" t="s">
        <v>260</v>
      </c>
      <c r="G53" s="42"/>
      <c r="H53" s="18" t="str">
        <f>IF(ISBLANK(G53),"",('[3]FB. Tommate Confite'!$H$19*G53))</f>
        <v/>
      </c>
      <c r="I53" s="18" t="str">
        <f>IF(ISBLANK(G53),"",('[3]FB. Tommate Confite'!$H$19*G53))</f>
        <v/>
      </c>
      <c r="J53" s="19" t="str">
        <f t="shared" si="0"/>
        <v/>
      </c>
      <c r="N53" s="42"/>
      <c r="S53" s="45">
        <v>46</v>
      </c>
      <c r="T53" s="14" t="s">
        <v>261</v>
      </c>
      <c r="U53" s="42"/>
      <c r="V53" s="24" t="str">
        <f>IF(ISBLANK(U53),"",1*U53)</f>
        <v/>
      </c>
      <c r="W53" s="24" t="str">
        <f t="shared" si="11"/>
        <v/>
      </c>
      <c r="X53" s="19" t="str">
        <f t="shared" si="2"/>
        <v/>
      </c>
      <c r="Z53" s="45">
        <v>46</v>
      </c>
      <c r="AA53" s="14" t="s">
        <v>262</v>
      </c>
      <c r="AB53" s="42"/>
      <c r="AC53" s="18" t="str">
        <f>IF(ISBLANK(AB53),"",('[3]FB. Ciabatta'!$H$19*AB53))</f>
        <v/>
      </c>
      <c r="AD53" s="18" t="str">
        <f>IF(ISBLANK(AB53),"",('[3]FB. Ciabatta'!$H$20*AB53))</f>
        <v/>
      </c>
      <c r="AG53" s="45">
        <v>46</v>
      </c>
      <c r="AH53" s="14" t="s">
        <v>263</v>
      </c>
      <c r="AI53" s="42"/>
      <c r="AJ53" s="25" t="str">
        <f>IF(ISBLANK(AI53),"",('[3]AC. Epicerie'!HQ3*AI53))</f>
        <v/>
      </c>
      <c r="AK53" s="25" t="str">
        <f>IF(ISBLANK(AI53),"",('[3]AC. Epicerie'!HR3*AI53))</f>
        <v/>
      </c>
      <c r="AL53" s="43" t="str">
        <f t="shared" si="4"/>
        <v/>
      </c>
      <c r="AP53" s="46"/>
    </row>
    <row r="54" spans="5:42">
      <c r="E54" s="45">
        <v>47</v>
      </c>
      <c r="F54" s="14" t="s">
        <v>264</v>
      </c>
      <c r="G54" s="42"/>
      <c r="H54" s="18" t="str">
        <f>IF(ISBLANK(G54),"",('[3]FB. Vin Rosette Noix'!$H$19*G54))</f>
        <v/>
      </c>
      <c r="I54" s="18" t="str">
        <f>IF(ISBLANK(G54),"",('[3]FB. Vin Rosette Noix'!$H$19*G54))</f>
        <v/>
      </c>
      <c r="J54" s="19" t="str">
        <f t="shared" si="0"/>
        <v/>
      </c>
      <c r="N54" s="42"/>
      <c r="S54" s="45">
        <v>47</v>
      </c>
      <c r="T54" s="14" t="s">
        <v>265</v>
      </c>
      <c r="U54" s="42"/>
      <c r="V54" s="24" t="str">
        <f>IF(ISBLANK(U54),"",18*U54)</f>
        <v/>
      </c>
      <c r="W54" s="24" t="str">
        <f t="shared" si="11"/>
        <v/>
      </c>
      <c r="X54" s="19" t="str">
        <f t="shared" si="2"/>
        <v/>
      </c>
      <c r="Z54" s="45">
        <v>47</v>
      </c>
      <c r="AA54" s="14" t="s">
        <v>266</v>
      </c>
      <c r="AB54" s="42"/>
      <c r="AC54" s="18" t="str">
        <f>IF(ISBLANK(AB54),"",('[3]FB. Ciabatta'!$H$19*AB54))</f>
        <v/>
      </c>
      <c r="AD54" s="18" t="str">
        <f>IF(ISBLANK(AB54),"",('[3]FB. Ciabatta'!$H$20*AB54))</f>
        <v/>
      </c>
      <c r="AG54" s="45">
        <v>47</v>
      </c>
      <c r="AH54" s="14" t="s">
        <v>267</v>
      </c>
      <c r="AI54" s="42"/>
      <c r="AJ54" s="25" t="str">
        <f>IF(ISBLANK(AI54),"",('[3]AC. Epicerie'!GH3*AI54))</f>
        <v/>
      </c>
      <c r="AK54" s="25" t="str">
        <f>IF(ISBLANK(AI54),"",('[3]AC. Epicerie'!GI3*AI54))</f>
        <v/>
      </c>
      <c r="AL54" s="43" t="str">
        <f t="shared" si="4"/>
        <v/>
      </c>
      <c r="AP54" s="46"/>
    </row>
    <row r="55" spans="5:42">
      <c r="E55" s="45">
        <v>48</v>
      </c>
      <c r="F55" s="14" t="s">
        <v>268</v>
      </c>
      <c r="G55" s="42"/>
      <c r="H55" s="18" t="str">
        <f>IF(ISBLANK(G55),"",('[3]FB. PI Miel Amande Noisette'!$H$19*G55))</f>
        <v/>
      </c>
      <c r="I55" s="18" t="str">
        <f>IF(ISBLANK(G55),"",('[3]FB. PI Miel Amande Noisette'!$H$19*G55))</f>
        <v/>
      </c>
      <c r="J55" s="19" t="str">
        <f t="shared" si="0"/>
        <v/>
      </c>
      <c r="N55" s="42"/>
      <c r="S55" s="45">
        <v>48</v>
      </c>
      <c r="T55" s="14" t="s">
        <v>269</v>
      </c>
      <c r="U55" s="42"/>
      <c r="V55" s="24" t="str">
        <f>IF(ISBLANK(U55),"",14.9*U55)</f>
        <v/>
      </c>
      <c r="W55" s="24" t="str">
        <f t="shared" si="11"/>
        <v/>
      </c>
      <c r="X55" s="19" t="str">
        <f t="shared" si="2"/>
        <v/>
      </c>
      <c r="Z55" s="45">
        <v>48</v>
      </c>
      <c r="AA55" s="14" t="s">
        <v>270</v>
      </c>
      <c r="AB55" s="42"/>
      <c r="AC55" s="18" t="str">
        <f>IF(ISBLANK(AB55),"",('[3]FB. Ciabatta'!$H$19*AB55))</f>
        <v/>
      </c>
      <c r="AD55" s="18" t="str">
        <f>IF(ISBLANK(AB55),"",('[3]FB. Ciabatta'!$H$20*AB55))</f>
        <v/>
      </c>
      <c r="AG55" s="45">
        <v>48</v>
      </c>
      <c r="AH55" s="14" t="s">
        <v>271</v>
      </c>
      <c r="AI55" s="42"/>
      <c r="AJ55" s="24">
        <f>AI55*1.5</f>
        <v>0</v>
      </c>
      <c r="AK55" s="24" t="str">
        <f>IF(ISBLANK(AI55),"",((AJ55/110)*100)/100*60)</f>
        <v/>
      </c>
      <c r="AL55" s="43" t="str">
        <f t="shared" si="4"/>
        <v/>
      </c>
      <c r="AP55" s="46"/>
    </row>
    <row r="56" spans="5:42">
      <c r="E56" s="45">
        <v>49</v>
      </c>
      <c r="F56" s="14" t="s">
        <v>272</v>
      </c>
      <c r="G56" s="42"/>
      <c r="H56" s="18" t="str">
        <f>IF(ISBLANK(G56),"",('[3]FB. PI Lardon Pruneaux'!$H$19*G56))</f>
        <v/>
      </c>
      <c r="I56" s="18" t="str">
        <f>IF(ISBLANK(G56),"",('[3]FB. PI Lardon Pruneaux'!$H$19*G56))</f>
        <v/>
      </c>
      <c r="J56" s="19" t="str">
        <f t="shared" si="0"/>
        <v/>
      </c>
      <c r="N56" s="42"/>
      <c r="S56" s="45">
        <v>49</v>
      </c>
      <c r="T56" s="14" t="s">
        <v>273</v>
      </c>
      <c r="U56" s="42"/>
      <c r="V56" s="24" t="str">
        <f>IF(ISBLANK(U56),"",28.9*U56)</f>
        <v/>
      </c>
      <c r="W56" s="24" t="str">
        <f t="shared" si="11"/>
        <v/>
      </c>
      <c r="X56" s="19" t="str">
        <f t="shared" si="2"/>
        <v/>
      </c>
      <c r="Z56" s="45">
        <v>49</v>
      </c>
      <c r="AA56" s="14" t="s">
        <v>258</v>
      </c>
      <c r="AB56" s="42"/>
      <c r="AC56" s="18" t="str">
        <f>IF(ISBLANK(AB56),"",('[3]FS. Pain Roule Thon'!$H$19*AB56))</f>
        <v/>
      </c>
      <c r="AD56" s="18" t="str">
        <f>IF(ISBLANK(AB56),"",('[3]FS. Pain Roule Thon'!$H$20*AB56))</f>
        <v/>
      </c>
      <c r="AG56" s="45">
        <v>49</v>
      </c>
      <c r="AH56" s="14" t="s">
        <v>274</v>
      </c>
      <c r="AI56" s="42"/>
      <c r="AJ56" s="24" t="str">
        <f>IF(ISBLANK(AI56),"",1.2*AI56)</f>
        <v/>
      </c>
      <c r="AK56" s="24" t="str">
        <f>IF(ISBLANK(AI56),"",((AJ56/110)*100)/100*60)</f>
        <v/>
      </c>
      <c r="AL56" s="43" t="str">
        <f t="shared" si="4"/>
        <v/>
      </c>
      <c r="AP56" s="46"/>
    </row>
    <row r="57" spans="5:42">
      <c r="E57" s="45">
        <v>50</v>
      </c>
      <c r="F57" s="14" t="s">
        <v>275</v>
      </c>
      <c r="G57" s="42"/>
      <c r="H57" s="18" t="str">
        <f>IF(ISBLANK(G57),"",('[3]FB. Figue Chataigne'!$H$19*G57))</f>
        <v/>
      </c>
      <c r="I57" s="18" t="str">
        <f>IF(ISBLANK(G57),"",('[3]FB. Figue Chataigne'!$H$20*G57))</f>
        <v/>
      </c>
      <c r="J57" s="19" t="str">
        <f t="shared" si="0"/>
        <v/>
      </c>
      <c r="N57" s="42"/>
      <c r="S57" s="45">
        <v>50</v>
      </c>
      <c r="T57" s="14" t="s">
        <v>276</v>
      </c>
      <c r="U57" s="42"/>
      <c r="V57" s="24" t="str">
        <f>IF(ISBLANK(U57),"",2.7*6*U57)</f>
        <v/>
      </c>
      <c r="W57" s="24" t="str">
        <f t="shared" si="11"/>
        <v/>
      </c>
      <c r="X57" s="19" t="str">
        <f t="shared" si="2"/>
        <v/>
      </c>
      <c r="AB57" s="42"/>
      <c r="AI57" s="42"/>
      <c r="AL57" s="43" t="str">
        <f t="shared" si="4"/>
        <v/>
      </c>
      <c r="AP57" s="46"/>
    </row>
    <row r="58" spans="5:42">
      <c r="E58" s="45">
        <v>51</v>
      </c>
      <c r="F58" s="14" t="s">
        <v>277</v>
      </c>
      <c r="G58" s="42"/>
      <c r="H58" s="18" t="str">
        <f>IF(ISBLANK(G58),"",('[3]FB. Baguette Prestige'!$G$31*G58))</f>
        <v/>
      </c>
      <c r="I58" s="18" t="str">
        <f>IF(ISBLANK(G58),"",('[3]FB. Baguette Prestige'!$H$31*G58))</f>
        <v/>
      </c>
      <c r="J58" s="19" t="str">
        <f t="shared" si="0"/>
        <v/>
      </c>
      <c r="N58" s="42"/>
      <c r="S58" s="45">
        <v>51</v>
      </c>
      <c r="T58" s="14" t="s">
        <v>278</v>
      </c>
      <c r="U58" s="42"/>
      <c r="V58" s="24" t="str">
        <f>IF(ISBLANK(U58),"",54.9*U58)</f>
        <v/>
      </c>
      <c r="W58" s="24" t="str">
        <f t="shared" si="11"/>
        <v/>
      </c>
      <c r="X58" s="19" t="str">
        <f t="shared" si="2"/>
        <v/>
      </c>
      <c r="AB58" s="42"/>
      <c r="AI58" s="42"/>
      <c r="AL58" s="43" t="str">
        <f t="shared" si="4"/>
        <v/>
      </c>
      <c r="AP58" s="46"/>
    </row>
    <row r="59" spans="5:42">
      <c r="E59" s="45">
        <v>52</v>
      </c>
      <c r="F59" s="14" t="s">
        <v>279</v>
      </c>
      <c r="G59" s="42"/>
      <c r="H59" s="18" t="str">
        <f>IF(ISBLANK(G59),"",('[3]FB. Seigle &amp; Citron'!$F$19*G59))</f>
        <v/>
      </c>
      <c r="I59" s="18" t="str">
        <f>IF(ISBLANK(G59),"",('[3]FB. Seigle &amp; Citron'!$F$21*G59))</f>
        <v/>
      </c>
      <c r="J59" s="19" t="str">
        <f t="shared" si="0"/>
        <v/>
      </c>
      <c r="N59" s="42"/>
      <c r="S59" s="45">
        <v>52</v>
      </c>
      <c r="T59" s="14" t="s">
        <v>280</v>
      </c>
      <c r="U59" s="42"/>
      <c r="V59" s="24" t="str">
        <f>IF(ISBLANK(U59),"",2.7*8*U59)</f>
        <v/>
      </c>
      <c r="W59" s="24" t="str">
        <f t="shared" si="11"/>
        <v/>
      </c>
      <c r="X59" s="19" t="str">
        <f t="shared" si="2"/>
        <v/>
      </c>
      <c r="AB59" s="42"/>
      <c r="AI59" s="42"/>
      <c r="AL59" s="43" t="str">
        <f t="shared" si="4"/>
        <v/>
      </c>
      <c r="AP59" s="46"/>
    </row>
    <row r="60" spans="5:42">
      <c r="E60" s="45">
        <v>53</v>
      </c>
      <c r="F60" s="14" t="s">
        <v>281</v>
      </c>
      <c r="G60" s="42"/>
      <c r="H60" s="18" t="str">
        <f>IF(ISBLANK(G60),"",('[3]FB. Seigle &amp; Citron'!$H$19*G60))</f>
        <v/>
      </c>
      <c r="I60" s="18" t="str">
        <f>IF(ISBLANK(G60),"",('[3]FB. Seigle &amp; Citron'!$H$20*G60))</f>
        <v/>
      </c>
      <c r="J60" s="19" t="str">
        <f t="shared" si="0"/>
        <v/>
      </c>
      <c r="N60" s="42"/>
      <c r="S60" s="45">
        <v>53</v>
      </c>
      <c r="T60" s="14" t="s">
        <v>282</v>
      </c>
      <c r="U60" s="42"/>
      <c r="V60" s="24" t="str">
        <f>IF(ISBLANK(U60),"",54.9*U60)</f>
        <v/>
      </c>
      <c r="W60" s="24" t="str">
        <f t="shared" si="11"/>
        <v/>
      </c>
      <c r="X60" s="19" t="str">
        <f t="shared" si="2"/>
        <v/>
      </c>
      <c r="AB60" s="42"/>
      <c r="AI60" s="42"/>
      <c r="AL60" s="43" t="str">
        <f t="shared" si="4"/>
        <v/>
      </c>
      <c r="AP60" s="46"/>
    </row>
    <row r="61" spans="5:42">
      <c r="E61" s="45">
        <v>54</v>
      </c>
      <c r="F61" s="14" t="s">
        <v>283</v>
      </c>
      <c r="G61" s="42"/>
      <c r="H61" s="18" t="str">
        <f>IF(ISBLANK(G61),"",('[3]FB. Brioche Foie Gras'!$H$19*G61))</f>
        <v/>
      </c>
      <c r="I61" s="18" t="str">
        <f>IF(ISBLANK(G61),"",('[3]FB. Brioche Foie Gras'!$H$20*G61))</f>
        <v/>
      </c>
      <c r="J61" s="19" t="str">
        <f t="shared" si="0"/>
        <v/>
      </c>
      <c r="N61" s="42"/>
      <c r="S61" s="45">
        <v>54</v>
      </c>
      <c r="T61" s="14" t="s">
        <v>284</v>
      </c>
      <c r="U61" s="42"/>
      <c r="V61" s="24" t="str">
        <f>IF(ISBLANK(U61),"",3.5*U61)</f>
        <v/>
      </c>
      <c r="W61" s="24" t="str">
        <f t="shared" si="11"/>
        <v/>
      </c>
      <c r="X61" s="19" t="str">
        <f t="shared" si="2"/>
        <v/>
      </c>
      <c r="AB61" s="42"/>
      <c r="AI61" s="42"/>
      <c r="AL61" s="43" t="str">
        <f t="shared" si="4"/>
        <v/>
      </c>
      <c r="AP61" s="46"/>
    </row>
    <row r="62" spans="5:42">
      <c r="E62" s="45">
        <v>55</v>
      </c>
      <c r="F62" s="22" t="s">
        <v>285</v>
      </c>
      <c r="G62" s="42"/>
      <c r="H62" s="18" t="str">
        <f>IF(ISBLANK(G62),"",('[3]FB. Brioche Foie Gras'!$F$19*G62))</f>
        <v/>
      </c>
      <c r="I62" s="18" t="str">
        <f>IF(ISBLANK(G62),"",('[3]FB. Brioche Foie Gras'!$F$21*G62))</f>
        <v/>
      </c>
      <c r="J62" s="19" t="str">
        <f t="shared" si="0"/>
        <v/>
      </c>
      <c r="N62" s="42"/>
      <c r="S62" s="45">
        <v>55</v>
      </c>
      <c r="T62" s="14" t="s">
        <v>286</v>
      </c>
      <c r="U62" s="42"/>
      <c r="V62" s="24" t="str">
        <f>IF(ISBLANK(U62),"",20.9*U62)</f>
        <v/>
      </c>
      <c r="W62" s="24" t="str">
        <f t="shared" si="11"/>
        <v/>
      </c>
      <c r="X62" s="19" t="str">
        <f t="shared" si="2"/>
        <v/>
      </c>
      <c r="AB62" s="42"/>
      <c r="AI62" s="42"/>
      <c r="AL62" s="43" t="str">
        <f t="shared" si="4"/>
        <v/>
      </c>
      <c r="AP62" s="46"/>
    </row>
    <row r="63" spans="5:42">
      <c r="E63" s="45">
        <v>56</v>
      </c>
      <c r="F63" s="14" t="s">
        <v>287</v>
      </c>
      <c r="G63" s="42"/>
      <c r="H63" s="18" t="str">
        <f>IF(ISBLANK(G63),"",('[3]FB. Tourte Seigle Epices'!$H$19*G63))</f>
        <v/>
      </c>
      <c r="I63" s="18" t="str">
        <f>IF(ISBLANK(G63),"",('[3]FB. Tourte Seigle Epices'!$H$20*G63))</f>
        <v/>
      </c>
      <c r="J63" s="19" t="str">
        <f t="shared" si="0"/>
        <v/>
      </c>
      <c r="N63" s="42"/>
      <c r="S63" s="45">
        <v>56</v>
      </c>
      <c r="T63" s="14" t="s">
        <v>288</v>
      </c>
      <c r="U63" s="42"/>
      <c r="V63" s="18" t="str">
        <f>IF(ISBLANK(U63),"",('[3]FP. Galette des Rois 6p'!$H$19*U63))</f>
        <v/>
      </c>
      <c r="W63" s="18" t="str">
        <f>IF(ISBLANK(U63),"",('[3]FP. Galette des Rois 6p'!$H$20*U63))</f>
        <v/>
      </c>
      <c r="X63" s="19" t="str">
        <f t="shared" si="2"/>
        <v/>
      </c>
      <c r="AB63" s="42"/>
      <c r="AI63" s="42"/>
      <c r="AL63" s="43" t="str">
        <f t="shared" si="4"/>
        <v/>
      </c>
      <c r="AP63" s="46"/>
    </row>
    <row r="64" spans="5:42">
      <c r="E64" s="45">
        <v>57</v>
      </c>
      <c r="F64" s="14" t="s">
        <v>248</v>
      </c>
      <c r="G64" s="42"/>
      <c r="H64" s="18" t="str">
        <f>IF(ISBLANK(G64),"",('[3]FB. Meteil'!$F$19*G64))</f>
        <v/>
      </c>
      <c r="I64" s="18" t="str">
        <f>IF(ISBLANK(G64),"",('[3]FB. Meteil'!$F$21*G64))</f>
        <v/>
      </c>
      <c r="J64" s="19" t="str">
        <f t="shared" si="0"/>
        <v/>
      </c>
      <c r="N64" s="42"/>
      <c r="S64" s="45">
        <v>57</v>
      </c>
      <c r="T64" s="14" t="s">
        <v>289</v>
      </c>
      <c r="U64" s="42"/>
      <c r="V64" s="18" t="str">
        <f>IF(ISBLANK(U64),"",('[3]FP. Galette des Rois 8p'!$H$19*U64))</f>
        <v/>
      </c>
      <c r="W64" s="18" t="str">
        <f>IF(ISBLANK(U64),"",('[3]FP. Galette des Rois 8p'!$H$20*U64))</f>
        <v/>
      </c>
      <c r="X64" s="19" t="str">
        <f t="shared" si="2"/>
        <v/>
      </c>
      <c r="AB64" s="42"/>
      <c r="AI64" s="42"/>
      <c r="AL64" s="43" t="str">
        <f t="shared" si="4"/>
        <v/>
      </c>
      <c r="AP64" s="46"/>
    </row>
    <row r="65" spans="5:42">
      <c r="E65" s="45">
        <v>58</v>
      </c>
      <c r="F65" s="14" t="s">
        <v>290</v>
      </c>
      <c r="G65" s="42"/>
      <c r="H65" s="18" t="str">
        <f>IF(ISBLANK(G65),"",('[3]FB. Fromage'!$H$19*G65))</f>
        <v/>
      </c>
      <c r="I65" s="18" t="str">
        <f>IF(ISBLANK(G65),"",('[3]FB. Fromage'!$H$20*G65))</f>
        <v/>
      </c>
      <c r="J65" s="19" t="str">
        <f t="shared" si="0"/>
        <v/>
      </c>
      <c r="N65" s="42"/>
      <c r="S65" s="45">
        <v>58</v>
      </c>
      <c r="T65" s="14" t="s">
        <v>291</v>
      </c>
      <c r="U65" s="42"/>
      <c r="V65" s="18" t="str">
        <f>IF(ISBLANK(U65),"",('[3]FP. Galette des Rois'!$H$19*U65))</f>
        <v/>
      </c>
      <c r="W65" s="18" t="str">
        <f>IF(ISBLANK(U65),"",('[3]FP. Galette des Rois'!$H$20*U65))</f>
        <v/>
      </c>
      <c r="X65" s="19" t="str">
        <f t="shared" si="2"/>
        <v/>
      </c>
      <c r="AB65" s="42"/>
      <c r="AI65" s="42"/>
      <c r="AL65" s="43" t="str">
        <f t="shared" si="4"/>
        <v/>
      </c>
      <c r="AP65" s="46"/>
    </row>
    <row r="66" spans="5:42">
      <c r="E66" s="45">
        <v>59</v>
      </c>
      <c r="F66" s="14" t="s">
        <v>292</v>
      </c>
      <c r="G66" s="42"/>
      <c r="H66" s="18"/>
      <c r="I66" s="18" t="str">
        <f>IF(ISBLANK(G66),"",('[3]FB. Compagnon'!$H$20*G66))</f>
        <v/>
      </c>
      <c r="J66" s="19" t="str">
        <f t="shared" si="0"/>
        <v/>
      </c>
      <c r="N66" s="42"/>
      <c r="S66" s="45">
        <v>59</v>
      </c>
      <c r="T66" s="22" t="s">
        <v>293</v>
      </c>
      <c r="U66" s="42"/>
      <c r="V66" s="18" t="str">
        <f>IF(ISBLANK(U66),"",('[3]FP. Diplomate Chocolat'!$H$19*U66))</f>
        <v/>
      </c>
      <c r="W66" s="18" t="str">
        <f>IF(ISBLANK(U66),"",('[3]FP. Diplomate Chocolat'!$H$20*U66))</f>
        <v/>
      </c>
      <c r="X66" s="19" t="str">
        <f t="shared" si="2"/>
        <v/>
      </c>
      <c r="AB66" s="42"/>
      <c r="AI66" s="42"/>
      <c r="AL66" s="43" t="str">
        <f t="shared" si="4"/>
        <v/>
      </c>
      <c r="AP66" s="46"/>
    </row>
    <row r="67" spans="5:42">
      <c r="E67" s="45">
        <v>60</v>
      </c>
      <c r="F67" s="14" t="s">
        <v>294</v>
      </c>
      <c r="G67" s="42"/>
      <c r="H67" s="18" t="str">
        <f>IF(ISBLANK(G67),"",('[3]FB. Baguette Prestige'!$G$27*G67))</f>
        <v/>
      </c>
      <c r="I67" s="18" t="str">
        <f>IF(ISBLANK(G67),"",('[3]FB. Baguette Prestige'!$H$27*G67))</f>
        <v/>
      </c>
      <c r="J67" s="19" t="str">
        <f t="shared" si="0"/>
        <v/>
      </c>
      <c r="N67" s="42"/>
      <c r="S67" s="45">
        <v>60</v>
      </c>
      <c r="T67" s="14" t="s">
        <v>295</v>
      </c>
      <c r="U67" s="42"/>
      <c r="V67" s="18" t="str">
        <f>IF(ISBLANK(U67),"",('[3]FP. Galette des Rois 6p'!$H$19*U67)+2)</f>
        <v/>
      </c>
      <c r="W67" s="18" t="str">
        <f>IF(ISBLANK(U67),"",('[3]FP. Galette des Rois 6p'!$H$20*U67))</f>
        <v/>
      </c>
      <c r="X67" s="19" t="str">
        <f t="shared" si="2"/>
        <v/>
      </c>
      <c r="AB67" s="42"/>
      <c r="AI67" s="42"/>
      <c r="AL67" s="43" t="str">
        <f t="shared" si="4"/>
        <v/>
      </c>
      <c r="AP67" s="46"/>
    </row>
    <row r="68" spans="5:42">
      <c r="E68" s="45">
        <v>61</v>
      </c>
      <c r="F68" s="14" t="s">
        <v>296</v>
      </c>
      <c r="G68" s="42"/>
      <c r="H68" s="18" t="str">
        <f>IF(ISBLANK(G68),"",('[3]FB. PI Chocolat Blanc Cranberry'!$H$19*G68))</f>
        <v/>
      </c>
      <c r="I68" s="18" t="str">
        <f>IF(ISBLANK(G68),"",('[3]FB. PI Chocolat Blanc Cranberry'!$H$20*G68))</f>
        <v/>
      </c>
      <c r="J68" s="19" t="str">
        <f t="shared" si="0"/>
        <v/>
      </c>
      <c r="N68" s="42"/>
      <c r="S68" s="45">
        <v>61</v>
      </c>
      <c r="T68" s="14" t="s">
        <v>297</v>
      </c>
      <c r="U68" s="42"/>
      <c r="V68" s="18" t="str">
        <f>IF(ISBLANK(U68),"",('[3]FP. Galette des Rois 6p'!$H$19*U68)+2)</f>
        <v/>
      </c>
      <c r="W68" s="18" t="str">
        <f>IF(ISBLANK(U68),"",('[3]FP. Galette des Rois 6p'!$H$20*U68))</f>
        <v/>
      </c>
      <c r="X68" s="19" t="str">
        <f t="shared" si="2"/>
        <v/>
      </c>
      <c r="AB68" s="42"/>
      <c r="AI68" s="42"/>
      <c r="AL68" s="43" t="str">
        <f t="shared" si="4"/>
        <v/>
      </c>
      <c r="AP68" s="46"/>
    </row>
    <row r="69" spans="5:42">
      <c r="E69" s="45">
        <v>62</v>
      </c>
      <c r="F69" s="14" t="s">
        <v>298</v>
      </c>
      <c r="G69" s="42"/>
      <c r="H69" s="18" t="str">
        <f>IF(ISBLANK(G69),"",('[3]FB. Pain de Mie'!$H$19*G69))</f>
        <v/>
      </c>
      <c r="I69" s="18" t="str">
        <f>IF(ISBLANK(G69),"",('[3]FB. Pain de Mie'!$H$20*G69))</f>
        <v/>
      </c>
      <c r="J69" s="19" t="str">
        <f t="shared" si="0"/>
        <v/>
      </c>
      <c r="N69" s="42"/>
      <c r="S69" s="45">
        <v>62</v>
      </c>
      <c r="T69" s="14" t="s">
        <v>299</v>
      </c>
      <c r="U69" s="42"/>
      <c r="V69" s="18" t="str">
        <f>IF(ISBLANK(U69),"",('[3]FP. Cake Nature'!$H$19*U69))</f>
        <v/>
      </c>
      <c r="W69" s="18" t="str">
        <f>IF(ISBLANK(U69),"",('[3]FP. Cake Nature'!$H$20*U69))</f>
        <v/>
      </c>
      <c r="X69" s="19" t="str">
        <f t="shared" si="2"/>
        <v/>
      </c>
      <c r="AB69" s="42"/>
      <c r="AI69" s="42"/>
      <c r="AL69" s="43" t="str">
        <f t="shared" si="4"/>
        <v/>
      </c>
      <c r="AP69" s="46"/>
    </row>
    <row r="70" spans="5:42">
      <c r="E70" s="45">
        <v>63</v>
      </c>
      <c r="F70" s="22" t="s">
        <v>300</v>
      </c>
      <c r="G70" s="42"/>
      <c r="H70" s="18" t="str">
        <f>IF(ISBLANK(G70),"",('[3]FB. Baguette Prestige'!J28*G70))</f>
        <v/>
      </c>
      <c r="I70" s="18" t="str">
        <f>IF(ISBLANK(G70),"",('[3]FB. Baguette Prestige'!K28*G70))</f>
        <v/>
      </c>
      <c r="J70" s="19" t="str">
        <f t="shared" si="0"/>
        <v/>
      </c>
      <c r="N70" s="42"/>
      <c r="S70" s="45">
        <v>63</v>
      </c>
      <c r="T70" s="14" t="s">
        <v>301</v>
      </c>
      <c r="U70" s="42"/>
      <c r="V70" s="18" t="str">
        <f>IF(ISBLANK(U70),"",('[3]FP. Cake Chocolat Orange'!$H$19*U70))</f>
        <v/>
      </c>
      <c r="W70" s="18" t="str">
        <f>IF(ISBLANK(U70),"",('[3]FP. Cake Chocolat Orange'!$H$20*U70))</f>
        <v/>
      </c>
      <c r="X70" s="19" t="str">
        <f t="shared" si="2"/>
        <v/>
      </c>
      <c r="AB70" s="42"/>
      <c r="AI70" s="42"/>
      <c r="AL70" s="43" t="str">
        <f t="shared" si="4"/>
        <v/>
      </c>
      <c r="AP70" s="46"/>
    </row>
    <row r="71" spans="5:42">
      <c r="E71" s="45">
        <v>64</v>
      </c>
      <c r="F71" s="14" t="s">
        <v>302</v>
      </c>
      <c r="G71" s="42"/>
      <c r="H71" s="24"/>
      <c r="I71" s="18" t="str">
        <f>IF(ISBLANK(G71),"",((H71/105.5*100)/100*70))</f>
        <v/>
      </c>
      <c r="J71" s="19" t="str">
        <f t="shared" si="0"/>
        <v/>
      </c>
      <c r="N71" s="42"/>
      <c r="S71" s="45">
        <v>64</v>
      </c>
      <c r="T71" s="14" t="s">
        <v>303</v>
      </c>
      <c r="U71" s="42"/>
      <c r="V71" s="18" t="str">
        <f>IF(ISBLANK(U71),"",('[3]FP. Cake Nature'!$F$19*U71))</f>
        <v/>
      </c>
      <c r="W71" s="18" t="str">
        <f>IF(ISBLANK(U71),"",('[3]FP. Cake Nature'!$F$20*U71))</f>
        <v/>
      </c>
      <c r="X71" s="19" t="str">
        <f t="shared" si="2"/>
        <v/>
      </c>
      <c r="AB71" s="42"/>
      <c r="AI71" s="42"/>
      <c r="AL71" s="43" t="str">
        <f t="shared" si="4"/>
        <v/>
      </c>
      <c r="AP71" s="46"/>
    </row>
    <row r="72" spans="5:42">
      <c r="E72" s="45">
        <v>65</v>
      </c>
      <c r="F72" s="14" t="s">
        <v>304</v>
      </c>
      <c r="G72" s="42"/>
      <c r="H72" s="18" t="str">
        <f>IF(ISBLANK(G72),"",('[3]FB. Trad'!J27*'CA. Fin de Journée'!G72))</f>
        <v/>
      </c>
      <c r="I72" s="18" t="str">
        <f>IF(ISBLANK(G72),"",('[3]FB. Trad'!K27*'CA. Fin de Journée'!G72))</f>
        <v/>
      </c>
      <c r="J72" s="19" t="str">
        <f t="shared" si="0"/>
        <v/>
      </c>
      <c r="N72" s="42"/>
      <c r="S72" s="45">
        <v>65</v>
      </c>
      <c r="T72" s="32" t="s">
        <v>305</v>
      </c>
      <c r="U72" s="42"/>
      <c r="V72" s="18" t="str">
        <f>IF(ISBLANK(U72),"",('[3]FP. Paris Brest'!$H$19*U72))</f>
        <v/>
      </c>
      <c r="W72" s="18" t="str">
        <f>IF(ISBLANK(U72),"",('[3]FP. Paris Brest'!$H$20*U72))</f>
        <v/>
      </c>
      <c r="X72" s="19" t="str">
        <f t="shared" si="2"/>
        <v/>
      </c>
      <c r="AB72" s="42"/>
      <c r="AI72" s="42"/>
      <c r="AL72" s="43" t="str">
        <f t="shared" si="4"/>
        <v/>
      </c>
      <c r="AP72" s="46"/>
    </row>
    <row r="73" spans="5:42">
      <c r="E73" s="45">
        <v>66</v>
      </c>
      <c r="F73" s="14" t="s">
        <v>306</v>
      </c>
      <c r="G73" s="42"/>
      <c r="H73" s="18" t="str">
        <f>IF(ISBLANK(G73),"",('[3]FB. Medieval'!H19*G73))</f>
        <v/>
      </c>
      <c r="I73" s="18" t="str">
        <f>IF(ISBLANK(G73),"",('[3]FB. Medieval'!H20*G73))</f>
        <v/>
      </c>
      <c r="J73" s="19" t="str">
        <f t="shared" ref="J73:J100" si="12">IF(ISBLANK(G73),"",(H73/105.5*5.5))</f>
        <v/>
      </c>
      <c r="N73" s="42"/>
      <c r="S73" s="45">
        <v>66</v>
      </c>
      <c r="T73" s="14" t="s">
        <v>307</v>
      </c>
      <c r="U73" s="42"/>
      <c r="V73" s="24" t="str">
        <f>IF(ISBLANK(U73),"",3.9*U73)</f>
        <v/>
      </c>
      <c r="W73" s="24" t="str">
        <f>IF(ISBLANK(U73),"",((V73/105.5*100)/100*70))</f>
        <v/>
      </c>
      <c r="X73" s="19" t="str">
        <f>IF(ISBLANK(U73),"",(V73/105.5*5.5))</f>
        <v/>
      </c>
      <c r="AB73" s="42"/>
      <c r="AI73" s="42"/>
      <c r="AL73" s="43" t="str">
        <f>IF(ISBLANK(AI73),"",(AJ73/120*20))</f>
        <v/>
      </c>
      <c r="AP73" s="46"/>
    </row>
    <row r="74" spans="5:42">
      <c r="E74" s="45">
        <v>67</v>
      </c>
      <c r="F74" s="14" t="s">
        <v>308</v>
      </c>
      <c r="G74" s="42"/>
      <c r="H74" s="24"/>
      <c r="I74" s="18" t="str">
        <f>IF(ISBLANK(G74),"",((H74/105.5*100)/100*70))</f>
        <v/>
      </c>
      <c r="J74" s="19" t="str">
        <f t="shared" si="12"/>
        <v/>
      </c>
      <c r="N74" s="42"/>
      <c r="S74" s="45">
        <v>67</v>
      </c>
      <c r="T74" s="14" t="s">
        <v>309</v>
      </c>
      <c r="U74" s="42"/>
      <c r="V74" s="24" t="str">
        <f>IF(ISBLANK(U74),"",20.9*U74)</f>
        <v/>
      </c>
      <c r="W74" s="24" t="str">
        <f>IF(ISBLANK(U74),"",((V74/105.5*100)/100*70))</f>
        <v/>
      </c>
      <c r="X74" s="19" t="str">
        <f>IF(ISBLANK(U74),"",(V74/105.5*5.5))</f>
        <v/>
      </c>
      <c r="AB74" s="42"/>
      <c r="AI74" s="42"/>
      <c r="AL74" s="43" t="str">
        <f>IF(ISBLANK(AI74),"",(AJ74/120*20))</f>
        <v/>
      </c>
      <c r="AP74" s="46"/>
    </row>
    <row r="75" spans="5:42">
      <c r="E75" s="45">
        <v>68</v>
      </c>
      <c r="F75" s="14" t="s">
        <v>310</v>
      </c>
      <c r="G75" s="42"/>
      <c r="H75" s="18" t="str">
        <f>IF(ISBLANK(G75),"",('[3]FB. Baguette Prestige'!J28*G75))</f>
        <v/>
      </c>
      <c r="I75" s="18" t="str">
        <f>IF(ISBLANK(G75),"",('[3]FB. Baguette Prestige'!K28*G75))</f>
        <v/>
      </c>
      <c r="J75" s="19" t="str">
        <f t="shared" si="12"/>
        <v/>
      </c>
      <c r="N75" s="42"/>
      <c r="S75" s="45">
        <v>68</v>
      </c>
      <c r="T75" s="14" t="s">
        <v>311</v>
      </c>
      <c r="U75" s="42"/>
      <c r="V75" s="18" t="str">
        <f>IF(ISBLANK(U75),"",('[3]FP. Clafoutis'!$H$19*U75))</f>
        <v/>
      </c>
      <c r="W75" s="18" t="str">
        <f>IF(ISBLANK(U75),"",('[3]FP. Clafoutis'!$H$20*U75))</f>
        <v/>
      </c>
      <c r="X75" s="19" t="str">
        <f>IF(ISBLANK(U75),"",(V75/105.5*5.5))</f>
        <v/>
      </c>
      <c r="AB75" s="48"/>
      <c r="AI75" s="48"/>
    </row>
    <row r="76" spans="5:42">
      <c r="E76" s="45">
        <v>69</v>
      </c>
      <c r="F76" s="14" t="s">
        <v>312</v>
      </c>
      <c r="G76" s="42"/>
      <c r="H76" s="18" t="str">
        <f>IF(ISBLANK(G76),"",('[3]FB. Baguette Prestige'!J26*G76))</f>
        <v/>
      </c>
      <c r="I76" s="18" t="str">
        <f>IF(ISBLANK(G76),"",('[3]FB. Baguette Prestige'!K26*G76))</f>
        <v/>
      </c>
      <c r="J76" s="19" t="str">
        <f t="shared" si="12"/>
        <v/>
      </c>
      <c r="N76" s="48"/>
      <c r="S76" s="45">
        <v>69</v>
      </c>
      <c r="T76" s="14" t="s">
        <v>313</v>
      </c>
      <c r="U76" s="42"/>
      <c r="V76" s="18" t="str">
        <f>IF(ISBLANK(U76),"",('[3]FP. Quatre Quarts'!$H$19*U76))</f>
        <v/>
      </c>
      <c r="W76" s="18" t="str">
        <f>IF(ISBLANK(U76),"",('[3]FP. Quatre Quarts'!$H$20*U76))</f>
        <v/>
      </c>
      <c r="X76" s="19" t="str">
        <f t="shared" ref="X76:X100" si="13">IF(ISBLANK(U76),"",(V76/105.5*5.5))</f>
        <v/>
      </c>
      <c r="AB76" s="48"/>
      <c r="AI76" s="48"/>
    </row>
    <row r="77" spans="5:42">
      <c r="E77" s="45">
        <v>70</v>
      </c>
      <c r="F77" t="s">
        <v>314</v>
      </c>
      <c r="G77" s="42"/>
      <c r="H77" s="24"/>
      <c r="I77" s="18" t="str">
        <f>IF(ISBLANK(G77),"",((H77/105.5*100)/100*70))</f>
        <v/>
      </c>
      <c r="J77" s="19" t="str">
        <f t="shared" si="12"/>
        <v/>
      </c>
      <c r="S77" s="45">
        <v>70</v>
      </c>
      <c r="T77" s="14" t="s">
        <v>315</v>
      </c>
      <c r="U77" s="42"/>
      <c r="V77" s="18" t="str">
        <f>IF(ISBLANK(U77),"",('[3]FP. Tarte Poire 6p'!$H$19*U77))</f>
        <v/>
      </c>
      <c r="W77" s="18" t="str">
        <f>IF(ISBLANK(U77),"",('[3]FP. Tarte Poire 6p'!$H$20*U77))</f>
        <v/>
      </c>
      <c r="X77" s="19" t="str">
        <f t="shared" si="13"/>
        <v/>
      </c>
      <c r="AB77" s="48"/>
      <c r="AI77" s="48"/>
    </row>
    <row r="78" spans="5:42">
      <c r="E78" s="45">
        <v>71</v>
      </c>
      <c r="F78" t="s">
        <v>316</v>
      </c>
      <c r="G78" s="42"/>
      <c r="H78" s="18" t="str">
        <f>IF(ISBLANK(G78),"",('[3]FB. Pave Chorizo'!H19*G78))</f>
        <v/>
      </c>
      <c r="I78" s="18" t="str">
        <f>IF(ISBLANK(G78),"",('[3]FB. Pave Chorizo'!H20*G78))</f>
        <v/>
      </c>
      <c r="J78" s="19" t="str">
        <f t="shared" si="12"/>
        <v/>
      </c>
      <c r="S78" s="45">
        <v>71</v>
      </c>
      <c r="T78" s="14" t="s">
        <v>317</v>
      </c>
      <c r="U78" s="42"/>
      <c r="V78" s="18" t="str">
        <f>IF(ISBLANK(U78),"",('[3]FP. Tarte Abricot 6p'!$H$19*U78))</f>
        <v/>
      </c>
      <c r="W78" s="18" t="str">
        <f>IF(ISBLANK(U78),"",('[3]FP. Tarte Abricot 6p'!$H$20*U78))</f>
        <v/>
      </c>
      <c r="X78" s="19" t="str">
        <f t="shared" si="13"/>
        <v/>
      </c>
      <c r="AB78" s="48"/>
      <c r="AI78" s="48"/>
    </row>
    <row r="79" spans="5:42">
      <c r="E79" s="45">
        <v>72</v>
      </c>
      <c r="F79" t="s">
        <v>318</v>
      </c>
      <c r="G79" s="42"/>
      <c r="H79" s="24"/>
      <c r="I79" s="18" t="str">
        <f>IF(ISBLANK(G79),"",((H79/105.5*100)/100*70))</f>
        <v/>
      </c>
      <c r="J79" s="19" t="str">
        <f t="shared" si="12"/>
        <v/>
      </c>
      <c r="S79" s="45">
        <v>72</v>
      </c>
      <c r="T79" s="14" t="s">
        <v>319</v>
      </c>
      <c r="U79" s="42"/>
      <c r="V79" s="18" t="str">
        <f>IF(ISBLANK(U79),"",('[3]FP. Royal'!$F$19*U79))</f>
        <v/>
      </c>
      <c r="W79" s="18" t="str">
        <f>IF(ISBLANK(U79),"",('[3]FP. Royal'!$F$20*U79))</f>
        <v/>
      </c>
      <c r="X79" s="19" t="str">
        <f t="shared" si="13"/>
        <v/>
      </c>
      <c r="AB79" s="48"/>
      <c r="AI79" s="48"/>
    </row>
    <row r="80" spans="5:42">
      <c r="E80" s="45">
        <v>73</v>
      </c>
      <c r="F80" s="49" t="s">
        <v>320</v>
      </c>
      <c r="G80" s="42"/>
      <c r="H80" s="18" t="str">
        <f>IF(ISBLANK(G80),"",('[3]FB. Trad Graines'!F21*G80))</f>
        <v/>
      </c>
      <c r="I80" s="18" t="str">
        <f>IF(ISBLANK(G80),"",('[3]FB. Trad Graines'!F22*G80))</f>
        <v/>
      </c>
      <c r="J80" s="19" t="str">
        <f t="shared" si="12"/>
        <v/>
      </c>
      <c r="S80" s="45">
        <v>73</v>
      </c>
      <c r="T80" s="14" t="s">
        <v>321</v>
      </c>
      <c r="U80" s="42"/>
      <c r="V80" s="18" t="str">
        <f>IF(ISBLANK(U80),"",('[3]FP. Charlotte Framboise'!$H$19*U80))</f>
        <v/>
      </c>
      <c r="W80" s="18" t="str">
        <f>IF(ISBLANK(U80),"",('[3]FP. Charlotte Framboise'!$H$20*U80))</f>
        <v/>
      </c>
      <c r="X80" s="19" t="str">
        <f t="shared" si="13"/>
        <v/>
      </c>
      <c r="AB80" s="48"/>
      <c r="AI80" s="48"/>
    </row>
    <row r="81" spans="5:35">
      <c r="E81" s="45">
        <v>74</v>
      </c>
      <c r="F81" t="s">
        <v>322</v>
      </c>
      <c r="G81" s="42"/>
      <c r="H81" s="18" t="str">
        <f>IF(ISBLANK(G81),"",('[3]FB. Tourte Seigle Miel'!H19*G81))</f>
        <v/>
      </c>
      <c r="I81" s="18" t="str">
        <f>IF(ISBLANK(G81),"",('[3]FB. Tourte Seigle Miel'!H20*G81))</f>
        <v/>
      </c>
      <c r="J81" s="19" t="str">
        <f t="shared" si="12"/>
        <v/>
      </c>
      <c r="S81" s="45">
        <v>74</v>
      </c>
      <c r="T81" s="32" t="s">
        <v>323</v>
      </c>
      <c r="U81" s="42"/>
      <c r="V81" s="18" t="str">
        <f>IF(ISBLANK(U81),"",('[3]FP. Tarte Caramel Exotique'!$H$19*U81))</f>
        <v/>
      </c>
      <c r="W81" s="18" t="str">
        <f>IF(ISBLANK(U81),"",('[3]FP. Tarte Caramel Exotique'!$H$20*U81))</f>
        <v/>
      </c>
      <c r="X81" s="19" t="str">
        <f t="shared" si="13"/>
        <v/>
      </c>
      <c r="AB81" s="48"/>
      <c r="AI81" s="48"/>
    </row>
    <row r="82" spans="5:35">
      <c r="E82" s="45">
        <v>75</v>
      </c>
      <c r="F82" t="s">
        <v>324</v>
      </c>
      <c r="G82" s="42"/>
      <c r="H82" s="18" t="str">
        <f>IF(ISBLANK(G82),"",('[3]FB. Campagne 3 Farines Poolish'!$H$19*G82))</f>
        <v/>
      </c>
      <c r="I82" s="18" t="str">
        <f>IF(ISBLANK(G82),"",('[3]FB. Campagne 3 Farines Poolish'!$H$20*G82))</f>
        <v/>
      </c>
      <c r="J82" s="19" t="str">
        <f t="shared" si="12"/>
        <v/>
      </c>
      <c r="S82" s="45">
        <v>75</v>
      </c>
      <c r="T82" s="50" t="s">
        <v>325</v>
      </c>
      <c r="U82" s="42"/>
      <c r="V82" s="18" t="str">
        <f>IF(ISBLANK(U82),"",('[3]FP. Tarte Grand Mere'!$H$19*U82))</f>
        <v/>
      </c>
      <c r="W82" s="18" t="str">
        <f>IF(ISBLANK(U82),"",('[3]FP. Tarte Grand Mere'!$H$20*U82))</f>
        <v/>
      </c>
      <c r="X82" s="19" t="str">
        <f t="shared" si="13"/>
        <v/>
      </c>
      <c r="AB82" s="48"/>
      <c r="AI82" s="48"/>
    </row>
    <row r="83" spans="5:35">
      <c r="E83" s="45">
        <v>76</v>
      </c>
      <c r="F83" t="s">
        <v>326</v>
      </c>
      <c r="G83" s="42"/>
      <c r="H83" s="18" t="str">
        <f>IF(ISBLANK(G83),"",('[3]FB. Pain aux Noix'!$H$19*G83))</f>
        <v/>
      </c>
      <c r="I83" s="18" t="str">
        <f>IF(ISBLANK(G83),"",('[3]FB. Pain aux Noix'!$H$20*G83))</f>
        <v/>
      </c>
      <c r="J83" s="19" t="str">
        <f t="shared" si="12"/>
        <v/>
      </c>
      <c r="S83" s="45">
        <v>76</v>
      </c>
      <c r="T83" s="14" t="s">
        <v>327</v>
      </c>
      <c r="U83" s="42"/>
      <c r="V83" s="18" t="str">
        <f>IF(ISBLANK(U83),"",('[3]FP. Entremet Framboise'!$H$19*U83))</f>
        <v/>
      </c>
      <c r="W83" s="18" t="str">
        <f>IF(ISBLANK(U83),"",('[3]FP. Entremet Framboise'!$H$20*U83))</f>
        <v/>
      </c>
      <c r="X83" s="19" t="str">
        <f t="shared" si="13"/>
        <v/>
      </c>
      <c r="AB83" s="48"/>
      <c r="AI83" s="48"/>
    </row>
    <row r="84" spans="5:35">
      <c r="E84" s="45">
        <v>77</v>
      </c>
      <c r="F84" t="s">
        <v>328</v>
      </c>
      <c r="G84" s="42"/>
      <c r="H84" s="18" t="str">
        <f>IF(ISBLANK(G84),"",('[3]FB. Pain Cacao'!$H$19*G84))</f>
        <v/>
      </c>
      <c r="I84" s="18" t="str">
        <f>IF(ISBLANK(G84),"",('[3]FB. Pain Cacao'!$H$20*G84))</f>
        <v/>
      </c>
      <c r="J84" s="19" t="str">
        <f t="shared" si="12"/>
        <v/>
      </c>
      <c r="S84" s="45">
        <v>77</v>
      </c>
      <c r="T84" s="14" t="s">
        <v>329</v>
      </c>
      <c r="U84" s="42"/>
      <c r="V84" s="18" t="str">
        <f>IF(ISBLANK(U84),"",('[3]FP. Royal'!$F$16*U84))</f>
        <v/>
      </c>
      <c r="W84" s="18" t="str">
        <f>IF(ISBLANK(U84),"",('[3]FP. Royal'!$F$17*U84))</f>
        <v/>
      </c>
      <c r="X84" s="19" t="str">
        <f t="shared" si="13"/>
        <v/>
      </c>
      <c r="AB84" s="48"/>
      <c r="AI84" s="48"/>
    </row>
    <row r="85" spans="5:35">
      <c r="E85" s="45">
        <v>78</v>
      </c>
      <c r="F85" t="s">
        <v>330</v>
      </c>
      <c r="G85" s="42"/>
      <c r="H85" s="18" t="str">
        <f>IF(ISBLANK(G85),"",('[3]FB. Pain Au Comte'!$H$19*G85))</f>
        <v/>
      </c>
      <c r="I85" s="18" t="str">
        <f>IF(ISBLANK(G85),"",('[3]FB. Pain Au Comte'!$H$20*G85))</f>
        <v/>
      </c>
      <c r="J85" s="19" t="str">
        <f t="shared" si="12"/>
        <v/>
      </c>
      <c r="S85" s="45">
        <v>78</v>
      </c>
      <c r="T85" s="14" t="s">
        <v>331</v>
      </c>
      <c r="U85" s="42"/>
      <c r="V85" s="18" t="str">
        <f>IF(ISBLANK(U85),"",('[3]FP. Entremet Framboise'!$K$31*U85))</f>
        <v/>
      </c>
      <c r="W85" s="18" t="str">
        <f>IF(ISBLANK(U85),"",('[3]FP. Entremet Framboise'!$K$32*U85))</f>
        <v/>
      </c>
      <c r="X85" s="19" t="str">
        <f t="shared" si="13"/>
        <v/>
      </c>
      <c r="AB85" s="48"/>
    </row>
    <row r="86" spans="5:35">
      <c r="E86" s="45">
        <v>79</v>
      </c>
      <c r="F86" t="s">
        <v>332</v>
      </c>
      <c r="G86" s="42"/>
      <c r="H86" s="18" t="str">
        <f>IF(ISBLANK(G86),"",('[3]FB. Abondant Graines'!$H$19*G86))</f>
        <v/>
      </c>
      <c r="I86" s="18" t="str">
        <f>IF(ISBLANK(G86),"",('[3]FB. Abondant Graines'!$H$20*G86))</f>
        <v/>
      </c>
      <c r="J86" s="19" t="str">
        <f t="shared" si="12"/>
        <v/>
      </c>
      <c r="S86" s="45">
        <v>79</v>
      </c>
      <c r="T86" s="14" t="s">
        <v>333</v>
      </c>
      <c r="U86" s="42"/>
      <c r="V86" s="18" t="str">
        <f>IF(ISBLANK(U86),"",('[3]FP. Eclair Framboise'!$H$19*U86))</f>
        <v/>
      </c>
      <c r="W86" s="18" t="str">
        <f>IF(ISBLANK(U86),"",('[3]FP. Eclair Framboise'!$H$20*U86))</f>
        <v/>
      </c>
      <c r="X86" s="19" t="str">
        <f t="shared" si="13"/>
        <v/>
      </c>
      <c r="AB86" s="48"/>
    </row>
    <row r="87" spans="5:35">
      <c r="E87" s="45">
        <v>80</v>
      </c>
      <c r="F87" t="s">
        <v>334</v>
      </c>
      <c r="G87" s="42"/>
      <c r="H87" s="18" t="str">
        <f>IF(ISBLANK(G87),"",('[3]FB. Pain Noisette Raisin'!$H$19*G87))</f>
        <v/>
      </c>
      <c r="I87" s="18" t="str">
        <f>IF(ISBLANK(G87),"",('[3]FB. Pain Noisette Raisin'!$H$20*G87))</f>
        <v/>
      </c>
      <c r="J87" s="19" t="str">
        <f t="shared" si="12"/>
        <v/>
      </c>
      <c r="S87" s="45">
        <v>80</v>
      </c>
      <c r="T87" s="22" t="s">
        <v>335</v>
      </c>
      <c r="U87" s="23"/>
      <c r="V87" s="36" t="str">
        <f>IF(ISBLANK(U87),"",('[3]FP. Eclair'!$H$19*U87))</f>
        <v/>
      </c>
      <c r="W87" s="36" t="str">
        <f>IF(ISBLANK(U87),"",('[3]FP. Eclair'!$H$20*U87))</f>
        <v/>
      </c>
      <c r="X87" s="19" t="str">
        <f t="shared" si="13"/>
        <v/>
      </c>
      <c r="AB87" s="48"/>
    </row>
    <row r="88" spans="5:35">
      <c r="E88" s="45">
        <v>81</v>
      </c>
      <c r="F88" s="51" t="s">
        <v>336</v>
      </c>
      <c r="G88" s="42"/>
      <c r="H88" s="52"/>
      <c r="I88" s="18" t="str">
        <f>IF(ISBLANK(G88),"",((H88/105.5*100)/100*70))</f>
        <v/>
      </c>
      <c r="J88" s="19" t="str">
        <f t="shared" si="12"/>
        <v/>
      </c>
      <c r="S88" s="45">
        <v>81</v>
      </c>
      <c r="T88" s="14" t="s">
        <v>337</v>
      </c>
      <c r="U88" s="23"/>
      <c r="V88" s="18" t="str">
        <f>IF(ISBLANK(U88),"",('[3]FP. Panna Cotta Caramel'!$H$19*U88))</f>
        <v/>
      </c>
      <c r="W88" s="18" t="str">
        <f>IF(ISBLANK(U88),"",('[3]FP. Panna Cotta Caramel'!$H$20*U88))</f>
        <v/>
      </c>
      <c r="X88" s="19" t="str">
        <f t="shared" si="13"/>
        <v/>
      </c>
      <c r="AB88" s="48"/>
    </row>
    <row r="89" spans="5:35">
      <c r="E89" s="45">
        <v>82</v>
      </c>
      <c r="F89" t="s">
        <v>338</v>
      </c>
      <c r="G89" s="42"/>
      <c r="H89" s="24"/>
      <c r="I89" s="18" t="str">
        <f>IF(ISBLANK(G89),"",((H89/105.5*100)/100*70))</f>
        <v/>
      </c>
      <c r="J89" s="19" t="str">
        <f t="shared" si="12"/>
        <v/>
      </c>
      <c r="S89" s="45">
        <v>82</v>
      </c>
      <c r="T89" s="14" t="s">
        <v>339</v>
      </c>
      <c r="U89" s="23"/>
      <c r="V89" s="18" t="str">
        <f>IF(ISBLANK(U89),"",('[3]FP. Panna Cotta Caramel'!$H$19*U89))</f>
        <v/>
      </c>
      <c r="W89" s="18" t="str">
        <f>IF(ISBLANK(U89),"",('[3]FP. Panna Cotta Caramel'!$H$20*U89))</f>
        <v/>
      </c>
      <c r="X89" s="19" t="str">
        <f t="shared" si="13"/>
        <v/>
      </c>
      <c r="AB89" s="48"/>
    </row>
    <row r="90" spans="5:35">
      <c r="E90" s="45">
        <v>83</v>
      </c>
      <c r="F90" t="s">
        <v>340</v>
      </c>
      <c r="G90" s="42"/>
      <c r="H90" s="18" t="str">
        <f>IF(ISBLANK(G90),"",('[3]FB. Chataigne'!$H$19*G90))</f>
        <v/>
      </c>
      <c r="I90" s="18" t="str">
        <f>IF(ISBLANK(G90),"",('[3]FB. Chataigne'!$H$20*G90))</f>
        <v/>
      </c>
      <c r="J90" s="19" t="str">
        <f t="shared" si="12"/>
        <v/>
      </c>
      <c r="S90" s="45">
        <v>83</v>
      </c>
      <c r="T90" s="14" t="s">
        <v>341</v>
      </c>
      <c r="U90" s="23"/>
      <c r="V90" s="24" t="str">
        <f>IF(ISBLANK(U90),"",(3.5*4)*U90)</f>
        <v/>
      </c>
      <c r="W90" s="24" t="str">
        <f>IF(ISBLANK(U90),"",((V90/105.5*100)/100*70))</f>
        <v/>
      </c>
      <c r="X90" s="19" t="str">
        <f t="shared" si="13"/>
        <v/>
      </c>
      <c r="AB90" s="48"/>
    </row>
    <row r="91" spans="5:35">
      <c r="E91" s="45">
        <v>84</v>
      </c>
      <c r="F91" t="s">
        <v>342</v>
      </c>
      <c r="G91" s="42"/>
      <c r="H91" s="52"/>
      <c r="I91" s="18" t="str">
        <f>IF(ISBLANK(G91),"",((H91/105.5*100)/100*70))</f>
        <v/>
      </c>
      <c r="J91" s="19" t="str">
        <f t="shared" si="12"/>
        <v/>
      </c>
      <c r="S91" s="45">
        <v>84</v>
      </c>
      <c r="T91" s="14" t="s">
        <v>343</v>
      </c>
      <c r="U91" s="23"/>
      <c r="V91" s="18" t="str">
        <f>IF(ISBLANK(U91),"",('[3]FP. Tarte Caramel Exotique'!$H$19*U91))</f>
        <v/>
      </c>
      <c r="W91" s="18" t="str">
        <f>IF(ISBLANK(U91),"",('[3]FP. Tarte Caramel Exotique'!$H$20*U91))</f>
        <v/>
      </c>
      <c r="X91" s="19" t="str">
        <f t="shared" si="13"/>
        <v/>
      </c>
      <c r="AB91" s="48"/>
    </row>
    <row r="92" spans="5:35">
      <c r="E92" s="45">
        <v>85</v>
      </c>
      <c r="F92" s="49" t="s">
        <v>344</v>
      </c>
      <c r="G92" s="42"/>
      <c r="H92" s="18" t="str">
        <f>IF(ISBLANK(G92),"",('[3]FB. Vertueux'!$H$19*G92))</f>
        <v/>
      </c>
      <c r="I92" s="18" t="str">
        <f>IF(ISBLANK(G92),"",('[3]FB. Vertueux'!$H$20*G92))</f>
        <v/>
      </c>
      <c r="J92" s="19" t="str">
        <f t="shared" si="12"/>
        <v/>
      </c>
      <c r="S92" s="45">
        <v>85</v>
      </c>
      <c r="T92" s="14" t="s">
        <v>345</v>
      </c>
      <c r="U92" s="23"/>
      <c r="V92" s="18" t="str">
        <f>IF(ISBLANK(U92),"",('[3]FP. Douceur de l Iton'!$I$19*U92))</f>
        <v/>
      </c>
      <c r="W92" s="18" t="str">
        <f>IF(ISBLANK(U92),"",('[3]FP. Douceur de l Iton'!$I$20*U92))</f>
        <v/>
      </c>
      <c r="X92" s="19" t="str">
        <f>IF(ISBLANK(U92),"",(V92/105.5*5.5))</f>
        <v/>
      </c>
      <c r="AB92" s="48"/>
    </row>
    <row r="93" spans="5:35">
      <c r="E93" s="45">
        <v>86</v>
      </c>
      <c r="F93" s="49" t="s">
        <v>346</v>
      </c>
      <c r="G93" s="42"/>
      <c r="H93" s="18" t="str">
        <f>IF(ISBLANK(G93),"",('[3]FB. Belle Arome'!F19*G93))</f>
        <v/>
      </c>
      <c r="I93" s="18" t="str">
        <f>IF(ISBLANK(G93),"",('[3]FB. Belle Arome'!F20*G93))</f>
        <v/>
      </c>
      <c r="J93" s="19" t="str">
        <f t="shared" si="12"/>
        <v/>
      </c>
      <c r="S93" s="45">
        <v>86</v>
      </c>
      <c r="T93" s="22" t="s">
        <v>347</v>
      </c>
      <c r="U93" s="23"/>
      <c r="V93" s="18" t="str">
        <f>IF(ISBLANK(U93),"",('[3]FP. Tarte Prune'!$H$19*U93))</f>
        <v/>
      </c>
      <c r="W93" s="18" t="str">
        <f>IF(ISBLANK(U93),"",('[3]FP. Tarte Prune'!$H$20*U93))</f>
        <v/>
      </c>
      <c r="X93" s="19" t="str">
        <f t="shared" si="13"/>
        <v/>
      </c>
      <c r="AB93" s="48"/>
    </row>
    <row r="94" spans="5:35">
      <c r="E94" s="45">
        <v>87</v>
      </c>
      <c r="F94" t="s">
        <v>142</v>
      </c>
      <c r="G94" s="42"/>
      <c r="H94" s="24"/>
      <c r="I94" s="18" t="str">
        <f>IF(ISBLANK(G94),"",((H94/105.5*100)/100*70))</f>
        <v/>
      </c>
      <c r="J94" s="19" t="str">
        <f t="shared" si="12"/>
        <v/>
      </c>
      <c r="S94" s="45">
        <v>87</v>
      </c>
      <c r="T94" s="14" t="s">
        <v>348</v>
      </c>
      <c r="U94" s="23"/>
      <c r="V94" s="18" t="str">
        <f>IF(ISBLANK(U94),"",('[3]FP. Confiture Mure Sauvage'!$I$19*U94))</f>
        <v/>
      </c>
      <c r="W94" s="18" t="str">
        <f>IF(ISBLANK(U94),"",('[3]FP. Confiture Mure Sauvage'!$I$20*U94))</f>
        <v/>
      </c>
      <c r="X94" s="19" t="str">
        <f t="shared" si="13"/>
        <v/>
      </c>
      <c r="AB94" s="48"/>
    </row>
    <row r="95" spans="5:35">
      <c r="E95" s="45">
        <v>88</v>
      </c>
      <c r="F95" t="s">
        <v>349</v>
      </c>
      <c r="G95" s="42"/>
      <c r="H95" s="24"/>
      <c r="I95" s="18" t="str">
        <f>IF(ISBLANK(G95),"",((H95/105.5*100)/100*70))</f>
        <v/>
      </c>
      <c r="J95" s="19" t="str">
        <f t="shared" si="12"/>
        <v/>
      </c>
      <c r="S95" s="45">
        <v>88</v>
      </c>
      <c r="T95" s="14" t="s">
        <v>350</v>
      </c>
      <c r="U95" s="23"/>
      <c r="V95" s="18" t="str">
        <f>IF(ISBLANK(U95),"",('[3]FP. Tarte Gianduja'!$H$19*U95))</f>
        <v/>
      </c>
      <c r="W95" s="18" t="str">
        <f>IF(ISBLANK(U95),"",('[3]FP. Tarte Gianduja'!$H$20*U95))</f>
        <v/>
      </c>
      <c r="X95" s="19" t="str">
        <f t="shared" si="13"/>
        <v/>
      </c>
      <c r="AB95" s="48"/>
    </row>
    <row r="96" spans="5:35">
      <c r="E96" s="45">
        <v>89</v>
      </c>
      <c r="F96" s="51" t="s">
        <v>351</v>
      </c>
      <c r="G96" s="42"/>
      <c r="H96" s="18" t="str">
        <f>IF(ISBLANK(G96),"",('[3]FB. Trad'!J28*'CA. Fin de Journée'!G96))</f>
        <v/>
      </c>
      <c r="I96" s="18" t="str">
        <f>IF(ISBLANK(G96),"",('[3]FB. Trad'!K28*'CA. Fin de Journée'!G96))</f>
        <v/>
      </c>
      <c r="J96" s="19" t="str">
        <f t="shared" si="12"/>
        <v/>
      </c>
      <c r="S96" s="45">
        <v>89</v>
      </c>
      <c r="T96" s="14" t="s">
        <v>352</v>
      </c>
      <c r="U96" s="23"/>
      <c r="V96" s="18" t="str">
        <f>IF(ISBLANK(U96),"",('[3]FP. Cake Fruit'!$H$19*U96))</f>
        <v/>
      </c>
      <c r="W96" s="18" t="str">
        <f>IF(ISBLANK(U96),"",('[3]FP. Cake Fruit'!$H$20*U96))</f>
        <v/>
      </c>
      <c r="X96" s="19" t="str">
        <f t="shared" si="13"/>
        <v/>
      </c>
      <c r="AB96" s="48"/>
    </row>
    <row r="97" spans="5:24">
      <c r="E97" s="45">
        <v>90</v>
      </c>
      <c r="F97" t="s">
        <v>353</v>
      </c>
      <c r="G97" s="42"/>
      <c r="H97" s="52"/>
      <c r="I97" s="18" t="str">
        <f t="shared" ref="I97:I103" si="14">IF(ISBLANK(G97),"",((H97/105.5*100)/100*70))</f>
        <v/>
      </c>
      <c r="J97" s="19" t="str">
        <f t="shared" si="12"/>
        <v/>
      </c>
      <c r="S97" s="45">
        <v>90</v>
      </c>
      <c r="T97" s="14" t="s">
        <v>354</v>
      </c>
      <c r="U97" s="42"/>
      <c r="V97" s="24" t="str">
        <f>IF(ISBLANK(U97),"",(2.7*4)*U97)</f>
        <v/>
      </c>
      <c r="W97" s="24" t="str">
        <f t="shared" ref="W97:W103" si="15">IF(ISBLANK(U97),"",((V97/105.5*100)/100*70))</f>
        <v/>
      </c>
      <c r="X97" s="19" t="str">
        <f t="shared" si="13"/>
        <v/>
      </c>
    </row>
    <row r="98" spans="5:24">
      <c r="E98" s="45">
        <v>91</v>
      </c>
      <c r="F98" t="s">
        <v>355</v>
      </c>
      <c r="G98" s="42"/>
      <c r="H98" s="52"/>
      <c r="I98" s="18" t="str">
        <f t="shared" si="14"/>
        <v/>
      </c>
      <c r="J98" s="19" t="str">
        <f t="shared" si="12"/>
        <v/>
      </c>
      <c r="S98" s="45">
        <v>91</v>
      </c>
      <c r="T98" s="14" t="s">
        <v>356</v>
      </c>
      <c r="U98" s="42"/>
      <c r="V98" s="24" t="str">
        <f>IF(ISBLANK(U98),"",(2.7*6)*U98)</f>
        <v/>
      </c>
      <c r="W98" s="24" t="str">
        <f t="shared" si="15"/>
        <v/>
      </c>
      <c r="X98" s="19" t="str">
        <f t="shared" si="13"/>
        <v/>
      </c>
    </row>
    <row r="99" spans="5:24">
      <c r="E99" s="45">
        <v>92</v>
      </c>
      <c r="F99" t="s">
        <v>357</v>
      </c>
      <c r="G99" s="42"/>
      <c r="H99" s="52"/>
      <c r="I99" s="18" t="str">
        <f t="shared" si="14"/>
        <v/>
      </c>
      <c r="J99" s="19" t="str">
        <f t="shared" si="12"/>
        <v/>
      </c>
      <c r="S99" s="45">
        <v>92</v>
      </c>
      <c r="T99" s="14" t="s">
        <v>358</v>
      </c>
      <c r="U99" s="42"/>
      <c r="V99" s="24" t="str">
        <f>IF(ISBLANK(U99),"",(2.7*4)*U99)</f>
        <v/>
      </c>
      <c r="W99" s="24" t="str">
        <f t="shared" si="15"/>
        <v/>
      </c>
      <c r="X99" s="19" t="str">
        <f t="shared" si="13"/>
        <v/>
      </c>
    </row>
    <row r="100" spans="5:24">
      <c r="E100" s="45">
        <v>93</v>
      </c>
      <c r="F100" t="s">
        <v>359</v>
      </c>
      <c r="G100" s="42"/>
      <c r="H100" s="52"/>
      <c r="I100" s="18" t="str">
        <f t="shared" si="14"/>
        <v/>
      </c>
      <c r="J100" s="19" t="str">
        <f t="shared" si="12"/>
        <v/>
      </c>
      <c r="S100" s="45">
        <v>93</v>
      </c>
      <c r="T100" s="14" t="s">
        <v>360</v>
      </c>
      <c r="U100" s="42"/>
      <c r="V100" s="24" t="str">
        <f>IF(ISBLANK(U100),"",(2.7*4)*U100)</f>
        <v/>
      </c>
      <c r="W100" s="24" t="str">
        <f t="shared" si="15"/>
        <v/>
      </c>
      <c r="X100" s="19" t="str">
        <f t="shared" si="13"/>
        <v/>
      </c>
    </row>
    <row r="101" spans="5:24">
      <c r="E101" s="45">
        <v>94</v>
      </c>
      <c r="F101" t="s">
        <v>361</v>
      </c>
      <c r="G101" s="42"/>
      <c r="H101" s="52"/>
      <c r="I101" s="18" t="str">
        <f t="shared" si="14"/>
        <v/>
      </c>
      <c r="S101" s="45">
        <v>94</v>
      </c>
      <c r="T101" s="14" t="s">
        <v>362</v>
      </c>
      <c r="U101" s="42"/>
      <c r="V101" s="24" t="str">
        <f>IF(ISBLANK(U101),"",(2.7*8)*U101)</f>
        <v/>
      </c>
      <c r="W101" s="24" t="str">
        <f t="shared" si="15"/>
        <v/>
      </c>
    </row>
    <row r="102" spans="5:24">
      <c r="E102" s="45">
        <v>95</v>
      </c>
      <c r="F102" t="s">
        <v>363</v>
      </c>
      <c r="G102" s="42"/>
      <c r="H102" s="52"/>
      <c r="I102" s="18" t="str">
        <f t="shared" si="14"/>
        <v/>
      </c>
      <c r="S102" s="45">
        <v>95</v>
      </c>
      <c r="T102" s="14" t="s">
        <v>364</v>
      </c>
      <c r="U102" s="42"/>
      <c r="V102" s="24" t="str">
        <f>IF(ISBLANK(U102),"",(2.7*4)*U102)</f>
        <v/>
      </c>
      <c r="W102" s="24" t="str">
        <f t="shared" si="15"/>
        <v/>
      </c>
    </row>
    <row r="103" spans="5:24">
      <c r="E103" s="45">
        <v>96</v>
      </c>
      <c r="F103" t="s">
        <v>365</v>
      </c>
      <c r="G103" s="42"/>
      <c r="H103" s="52"/>
      <c r="I103" s="18" t="str">
        <f t="shared" si="14"/>
        <v/>
      </c>
      <c r="S103" s="45">
        <v>96</v>
      </c>
      <c r="T103" s="14" t="s">
        <v>366</v>
      </c>
      <c r="U103" s="42"/>
      <c r="V103" s="24" t="str">
        <f>IF(ISBLANK(U103),"",(2.7*8)*U103)</f>
        <v/>
      </c>
      <c r="W103" s="24" t="str">
        <f t="shared" si="15"/>
        <v/>
      </c>
    </row>
    <row r="104" spans="5:24">
      <c r="E104" s="45">
        <v>97</v>
      </c>
      <c r="F104" s="49" t="s">
        <v>367</v>
      </c>
      <c r="G104" s="42"/>
      <c r="H104" s="18" t="str">
        <f>IF(ISBLANK(G104),"",('[3]FB. Belle Arome Céréales'!I25*G104))</f>
        <v/>
      </c>
      <c r="I104" s="18" t="str">
        <f>IF(ISBLANK(G104),"",('[3]FB. Belle Arome Céréales'!J25*G104))</f>
        <v/>
      </c>
      <c r="S104" s="45">
        <v>97</v>
      </c>
      <c r="T104" s="14" t="s">
        <v>368</v>
      </c>
      <c r="U104" s="42"/>
      <c r="V104" s="18" t="str">
        <f>IF(ISBLANK(U104),"",('[3]FP. Pain Epices Chataigne'!$H$19*U104))</f>
        <v/>
      </c>
      <c r="W104" s="18" t="str">
        <f>IF(ISBLANK(U104),"",('[3]FP. Pain Epices Chataigne'!$H$20*U104))</f>
        <v/>
      </c>
    </row>
    <row r="105" spans="5:24">
      <c r="E105" s="45">
        <v>98</v>
      </c>
      <c r="F105" s="22" t="s">
        <v>369</v>
      </c>
      <c r="G105" s="23"/>
      <c r="H105" s="18" t="str">
        <f>IF(ISBLANK(G105),"",('[3]FB. Belle Arome Céréales'!H19*G105))</f>
        <v/>
      </c>
      <c r="I105" s="18" t="str">
        <f>IF(ISBLANK(G105),"",('[3]FB. Belle Arome Céréales'!H20*G105))</f>
        <v/>
      </c>
      <c r="S105" s="45">
        <v>98</v>
      </c>
      <c r="T105" s="14" t="s">
        <v>370</v>
      </c>
      <c r="U105" s="42"/>
      <c r="V105" s="24" t="str">
        <f>IF(ISBLANK(U105),"",(3.5*6)*U105)</f>
        <v/>
      </c>
      <c r="W105" s="24" t="str">
        <f t="shared" ref="W105:W114" si="16">IF(ISBLANK(U105),"",((V105/105.5*100)/100*70))</f>
        <v/>
      </c>
    </row>
    <row r="106" spans="5:24">
      <c r="E106" s="45">
        <v>99</v>
      </c>
      <c r="F106" t="s">
        <v>371</v>
      </c>
      <c r="G106" s="23"/>
      <c r="H106" s="52"/>
      <c r="I106" s="18" t="str">
        <f>IF(ISBLANK(G106),"",((H106/105.5*100)/100*70))</f>
        <v/>
      </c>
      <c r="S106" s="45">
        <v>99</v>
      </c>
      <c r="T106" s="14" t="s">
        <v>372</v>
      </c>
      <c r="U106" s="42"/>
      <c r="V106" s="24" t="str">
        <f>IF(ISBLANK(U106),"",(3.5*8)*U106)</f>
        <v/>
      </c>
      <c r="W106" s="24" t="str">
        <f t="shared" si="16"/>
        <v/>
      </c>
    </row>
    <row r="107" spans="5:24">
      <c r="E107" s="45">
        <v>100</v>
      </c>
      <c r="F107" t="s">
        <v>373</v>
      </c>
      <c r="G107" s="23"/>
      <c r="H107" s="52"/>
      <c r="I107" s="18" t="str">
        <f>IF(ISBLANK(G107),"",((H107/105.5*100)/100*70))</f>
        <v/>
      </c>
      <c r="S107" s="45">
        <v>100</v>
      </c>
      <c r="T107" s="14" t="s">
        <v>374</v>
      </c>
      <c r="U107" s="42"/>
      <c r="V107" s="24" t="str">
        <f>IF(ISBLANK(U107),"",(2.7*10)*U107)</f>
        <v/>
      </c>
      <c r="W107" s="24" t="str">
        <f t="shared" si="16"/>
        <v/>
      </c>
    </row>
    <row r="108" spans="5:24">
      <c r="E108" s="45">
        <v>101</v>
      </c>
      <c r="F108" t="s">
        <v>375</v>
      </c>
      <c r="G108" s="23"/>
      <c r="H108" s="52"/>
      <c r="I108" s="18" t="str">
        <f>IF(ISBLANK(G108),"",((H108/105.5*100)/100*70))</f>
        <v/>
      </c>
      <c r="S108" s="45">
        <v>101</v>
      </c>
      <c r="T108" s="14" t="s">
        <v>376</v>
      </c>
      <c r="U108" s="42"/>
      <c r="V108" s="24" t="str">
        <f>IF(ISBLANK(U108),"",(3.5*6)*U108)</f>
        <v/>
      </c>
      <c r="W108" s="24" t="str">
        <f t="shared" si="16"/>
        <v/>
      </c>
    </row>
    <row r="109" spans="5:24">
      <c r="E109" s="45">
        <v>102</v>
      </c>
      <c r="F109" t="s">
        <v>377</v>
      </c>
      <c r="G109" s="23"/>
      <c r="H109" s="18" t="str">
        <f>IF(ISBLANK(G109),"",('[3]FB. Belle Arome Figue'!H19*G109))</f>
        <v/>
      </c>
      <c r="I109" s="18" t="str">
        <f>IF(ISBLANK(G109),"",('[3]FB. Belle Arome Figue'!H20*G109))</f>
        <v/>
      </c>
      <c r="S109" s="45">
        <v>102</v>
      </c>
      <c r="T109" s="14" t="s">
        <v>372</v>
      </c>
      <c r="U109" s="42"/>
      <c r="V109" s="24" t="str">
        <f>IF(ISBLANK(U109),"",(3.5*6)*U109)</f>
        <v/>
      </c>
      <c r="W109" s="24" t="str">
        <f t="shared" si="16"/>
        <v/>
      </c>
    </row>
    <row r="110" spans="5:24">
      <c r="E110" s="45">
        <v>103</v>
      </c>
      <c r="F110" t="s">
        <v>378</v>
      </c>
      <c r="G110" s="23"/>
      <c r="H110" s="52"/>
      <c r="I110" s="18" t="str">
        <f>IF(ISBLANK(G110),"",((H110/105.5*100)/100*70))</f>
        <v/>
      </c>
      <c r="S110" s="45">
        <v>103</v>
      </c>
      <c r="T110" s="14" t="s">
        <v>379</v>
      </c>
      <c r="U110" s="42"/>
      <c r="V110" s="24" t="str">
        <f>IF(ISBLANK(U110),"",(3.5*8)*U110)</f>
        <v/>
      </c>
      <c r="W110" s="24" t="str">
        <f t="shared" si="16"/>
        <v/>
      </c>
    </row>
    <row r="111" spans="5:24">
      <c r="E111" s="45">
        <v>104</v>
      </c>
      <c r="F111" t="s">
        <v>380</v>
      </c>
      <c r="G111" s="23"/>
      <c r="H111" s="18" t="str">
        <f>IF(ISBLANK(G111),"",('[3]FB. Scandinave Choco Orange'!H19*G111))</f>
        <v/>
      </c>
      <c r="I111" s="18" t="str">
        <f>IF(ISBLANK(G111),"",('[3]FB. Scandinave Choco Orange'!H20*G111))</f>
        <v/>
      </c>
      <c r="S111" s="45">
        <v>104</v>
      </c>
      <c r="T111" s="14" t="s">
        <v>381</v>
      </c>
      <c r="U111" s="42"/>
      <c r="V111" s="24" t="str">
        <f>IF(ISBLANK(U111),"",(3.5*4)*U111)</f>
        <v/>
      </c>
      <c r="W111" s="24" t="str">
        <f t="shared" si="16"/>
        <v/>
      </c>
    </row>
    <row r="112" spans="5:24">
      <c r="E112" s="45">
        <v>105</v>
      </c>
      <c r="F112" t="s">
        <v>382</v>
      </c>
      <c r="G112" s="23"/>
      <c r="H112" s="18" t="str">
        <f>IF(ISBLANK(G112),"",('[3]FB. Belle Arome Figue'!I25*G112))</f>
        <v/>
      </c>
      <c r="I112" s="18" t="str">
        <f>IF(ISBLANK(G112),"",('[3]FB. Belle Arome Figue'!J25*G112))</f>
        <v/>
      </c>
      <c r="S112" s="45">
        <v>105</v>
      </c>
      <c r="T112" s="14" t="s">
        <v>383</v>
      </c>
      <c r="U112" s="42"/>
      <c r="V112" s="24" t="str">
        <f>IF(ISBLANK(U112),"",(3.5*4)*U112)</f>
        <v/>
      </c>
      <c r="W112" s="24" t="str">
        <f t="shared" si="16"/>
        <v/>
      </c>
    </row>
    <row r="113" spans="5:23">
      <c r="E113" s="45">
        <v>106</v>
      </c>
      <c r="F113" t="s">
        <v>384</v>
      </c>
      <c r="G113" s="23"/>
      <c r="H113" s="52"/>
      <c r="I113" s="18" t="str">
        <f>IF(ISBLANK(G113),"",((H113/105.5*100)/100*70))</f>
        <v/>
      </c>
      <c r="S113" s="45">
        <v>106</v>
      </c>
      <c r="T113" s="14" t="s">
        <v>385</v>
      </c>
      <c r="U113" s="42"/>
      <c r="V113" s="24" t="str">
        <f>IF(ISBLANK(U113),"",(2.7*6)*U113)</f>
        <v/>
      </c>
      <c r="W113" s="24" t="str">
        <f t="shared" si="16"/>
        <v/>
      </c>
    </row>
    <row r="114" spans="5:23">
      <c r="E114" s="45">
        <v>107</v>
      </c>
      <c r="F114" t="s">
        <v>386</v>
      </c>
      <c r="G114" s="23"/>
      <c r="H114" s="18" t="str">
        <f>IF(ISBLANK(G114),"",('[3]FB. Comp Petit Train'!$H$19*G114))</f>
        <v/>
      </c>
      <c r="I114" s="18" t="str">
        <f>IF(ISBLANK(G114),"",('[3]FB. Comp Petit Train'!$H$20*G114))</f>
        <v/>
      </c>
      <c r="S114" s="45">
        <v>107</v>
      </c>
      <c r="T114" s="14" t="s">
        <v>387</v>
      </c>
      <c r="U114" s="42"/>
      <c r="V114" s="24" t="str">
        <f>IF(ISBLANK(U114),"",(2.7*4)*U114)</f>
        <v/>
      </c>
      <c r="W114" s="24" t="str">
        <f t="shared" si="16"/>
        <v/>
      </c>
    </row>
    <row r="115" spans="5:23">
      <c r="E115" s="45">
        <v>108</v>
      </c>
      <c r="F115" t="s">
        <v>388</v>
      </c>
      <c r="G115" s="23"/>
      <c r="H115" s="18" t="str">
        <f>IF(ISBLANK(G115),"",('[3]FB. Campagnard'!H19*G115))</f>
        <v/>
      </c>
      <c r="I115" s="18" t="str">
        <f>IF(ISBLANK(G115),"",('[3]FB. Campagnard'!H20*G115))</f>
        <v/>
      </c>
      <c r="J115" s="19" t="str">
        <f>IF(ISBLANK(G115),"",(H115/105.5*5.5))</f>
        <v/>
      </c>
      <c r="S115" s="45">
        <v>108</v>
      </c>
      <c r="T115" s="14" t="s">
        <v>389</v>
      </c>
      <c r="U115" s="42"/>
      <c r="V115" s="24" t="str">
        <f>IF(ISBLANK(U115),"",(4)*U115)</f>
        <v/>
      </c>
      <c r="W115" s="18" t="str">
        <f>IF(ISBLANK(U115),"",((V115/105.5*100)/100*70))</f>
        <v/>
      </c>
    </row>
    <row r="116" spans="5:23">
      <c r="E116" s="45">
        <v>109</v>
      </c>
      <c r="F116" t="s">
        <v>390</v>
      </c>
      <c r="G116" s="23"/>
      <c r="H116" s="24" t="str">
        <f>IF(ISBLANK(G116),"",(2.7)*G116)</f>
        <v/>
      </c>
      <c r="I116" s="24" t="str">
        <f>IF(ISBLANK(G116),"",((H116/105.5*100)/100*70))</f>
        <v/>
      </c>
      <c r="S116" s="45">
        <v>109</v>
      </c>
      <c r="T116" s="14" t="s">
        <v>391</v>
      </c>
      <c r="U116" s="42"/>
      <c r="V116" s="18" t="str">
        <f>IF(ISBLANK(U116),"",('[3]FV. Croissant Creme Fruit Confi'!$H$19*U116))</f>
        <v/>
      </c>
      <c r="W116" s="18" t="str">
        <f>IF(ISBLANK(U116),"",('[3]FV. Croissant Creme Fruit Confi'!$H$20*U116))</f>
        <v/>
      </c>
    </row>
    <row r="117" spans="5:23">
      <c r="G117" s="23"/>
      <c r="S117" s="45">
        <v>110</v>
      </c>
      <c r="T117" s="14" t="s">
        <v>392</v>
      </c>
      <c r="U117" s="42"/>
      <c r="V117" s="18" t="str">
        <f>IF(ISBLANK(U117),"",('[3]FP. Moka'!$I$19*U117))</f>
        <v/>
      </c>
      <c r="W117" s="18" t="str">
        <f>IF(ISBLANK(U117),"",('[3]FP. Moka'!$I$20*U117))</f>
        <v/>
      </c>
    </row>
    <row r="118" spans="5:23">
      <c r="G118" s="23"/>
      <c r="S118" s="45">
        <v>111</v>
      </c>
      <c r="T118" s="14" t="s">
        <v>393</v>
      </c>
      <c r="U118" s="42"/>
      <c r="V118" s="18" t="str">
        <f>IF(ISBLANK(U118),"",('[3]FP. Moka'!$I$19*U118))</f>
        <v/>
      </c>
      <c r="W118" s="18" t="str">
        <f>IF(ISBLANK(U118),"",('[3]FP. Moka'!$I$20*U118))</f>
        <v/>
      </c>
    </row>
    <row r="119" spans="5:23">
      <c r="G119" s="23"/>
      <c r="S119" s="45">
        <v>112</v>
      </c>
      <c r="T119" s="14" t="s">
        <v>394</v>
      </c>
      <c r="U119" s="42"/>
      <c r="V119" s="18" t="str">
        <f>IF(ISBLANK(U119),"",('[3]FP. Merveilleux'!$I$19*U119))</f>
        <v/>
      </c>
      <c r="W119" s="18" t="str">
        <f>IF(ISBLANK(U119),"",('[3]FP. Merveilleux'!$I$20*U119))</f>
        <v/>
      </c>
    </row>
    <row r="120" spans="5:23">
      <c r="G120" s="48"/>
      <c r="S120" s="45">
        <v>113</v>
      </c>
      <c r="T120" s="14" t="s">
        <v>395</v>
      </c>
      <c r="U120" s="42"/>
      <c r="V120" s="18" t="str">
        <f>IF(ISBLANK(U120),"",('[3]FP. Merveilleux'!$I$19*U120))</f>
        <v/>
      </c>
      <c r="W120" s="18" t="str">
        <f>IF(ISBLANK(U120),"",('[3]FP. Merveilleux'!$I$20*U120))</f>
        <v/>
      </c>
    </row>
    <row r="121" spans="5:23">
      <c r="G121" s="48"/>
      <c r="S121" s="45">
        <v>114</v>
      </c>
      <c r="T121" s="14" t="s">
        <v>396</v>
      </c>
      <c r="U121" s="42"/>
      <c r="V121" s="18" t="str">
        <f>IF(ISBLANK(U121),"",('[3]FP. Merveilleux'!$I$19*U121))</f>
        <v/>
      </c>
      <c r="W121" s="18" t="str">
        <f>IF(ISBLANK(U121),"",('[3]FP. Merveilleux'!$I$20*U121))</f>
        <v/>
      </c>
    </row>
    <row r="122" spans="5:23">
      <c r="G122" s="48"/>
      <c r="S122" s="45">
        <v>115</v>
      </c>
      <c r="T122" s="14" t="s">
        <v>397</v>
      </c>
      <c r="U122" s="42"/>
      <c r="V122" s="18" t="str">
        <f>IF(ISBLANK(U122),"",('[3]FP. Merveilleux'!$I$19*U122))</f>
        <v/>
      </c>
      <c r="W122" s="18" t="str">
        <f>IF(ISBLANK(U122),"",('[3]FP. Merveilleux'!$I$20*U122))</f>
        <v/>
      </c>
    </row>
    <row r="123" spans="5:23">
      <c r="G123" s="48"/>
      <c r="S123" s="45">
        <v>116</v>
      </c>
      <c r="T123" s="14" t="s">
        <v>398</v>
      </c>
      <c r="U123" s="42"/>
      <c r="V123" s="24" t="str">
        <f>IF(ISBLANK(U123),"",(2.2)*U123)</f>
        <v/>
      </c>
      <c r="W123" s="24" t="str">
        <f>IF(ISBLANK(U123),"",((V123/105.5*100)/100*70))</f>
        <v/>
      </c>
    </row>
    <row r="124" spans="5:23">
      <c r="G124" s="48"/>
      <c r="S124" s="45">
        <v>117</v>
      </c>
      <c r="T124" s="14" t="s">
        <v>399</v>
      </c>
      <c r="U124" s="42"/>
      <c r="V124" s="18" t="str">
        <f>IF(ISBLANK(U124),"",('[3]FP. Nid Paques'!$H$19*U124))</f>
        <v/>
      </c>
      <c r="W124" s="18" t="str">
        <f>IF(ISBLANK(U124),"",('[3]FP. Nid Paques'!$H$20*U124))</f>
        <v/>
      </c>
    </row>
    <row r="125" spans="5:23">
      <c r="G125" s="48"/>
      <c r="S125" s="45">
        <v>118</v>
      </c>
      <c r="T125" s="14" t="s">
        <v>400</v>
      </c>
      <c r="U125" s="42"/>
      <c r="V125" s="18" t="str">
        <f>IF(ISBLANK(U125),"",('[3]FP. Eclair Mousse Choco'!$H$19*U125))</f>
        <v/>
      </c>
      <c r="W125" s="18" t="str">
        <f>IF(ISBLANK(U125),"",('[3]FP. Eclair Mousse Choco'!$H$20*U125))</f>
        <v/>
      </c>
    </row>
    <row r="126" spans="5:23">
      <c r="G126" s="48"/>
      <c r="S126" s="45">
        <v>119</v>
      </c>
      <c r="T126" s="14" t="s">
        <v>401</v>
      </c>
      <c r="U126" s="42"/>
      <c r="V126" s="18" t="str">
        <f>IF(ISBLANK(U126),"",('[3]FP. Tarte Citron Mousse Choco'!$H$19*U126))</f>
        <v/>
      </c>
      <c r="W126" s="18" t="str">
        <f>IF(ISBLANK(U126),"",('[3]FP. Tarte Citron Mousse Choco'!$H$20*U126))</f>
        <v/>
      </c>
    </row>
    <row r="127" spans="5:23">
      <c r="G127" s="48"/>
      <c r="S127" s="45">
        <v>120</v>
      </c>
      <c r="T127" s="14" t="s">
        <v>402</v>
      </c>
      <c r="U127" s="42"/>
      <c r="V127" s="18" t="str">
        <f>IF(ISBLANK(U127),"",('[3]FP. Brownie Blanc'!$H$19*U127))</f>
        <v/>
      </c>
      <c r="W127" s="18" t="str">
        <f>IF(ISBLANK(U127),"",('[3]FP. Brownie Blanc'!$H$20*U127))</f>
        <v/>
      </c>
    </row>
    <row r="128" spans="5:23">
      <c r="G128" s="48"/>
      <c r="S128" s="45">
        <v>121</v>
      </c>
      <c r="T128" s="14" t="s">
        <v>403</v>
      </c>
      <c r="U128" s="42"/>
      <c r="V128" s="18" t="str">
        <f>IF(ISBLANK(U128),"",('[3]FP. Flan Cadre 57 37'!$H$19*U128))</f>
        <v/>
      </c>
      <c r="W128" s="18" t="str">
        <f>IF(ISBLANK(U128),"",('[3]FP. Flan Cadre 57 37'!$H$20*U128))</f>
        <v/>
      </c>
    </row>
    <row r="129" spans="7:23">
      <c r="G129" s="48"/>
      <c r="S129" s="45">
        <v>122</v>
      </c>
      <c r="T129" s="14" t="s">
        <v>404</v>
      </c>
      <c r="U129" s="42"/>
      <c r="V129" s="24" t="str">
        <f>IF(ISBLANK(U129),"",(21.9)*U129)</f>
        <v/>
      </c>
      <c r="W129" s="24" t="str">
        <f>IF(ISBLANK(U129),"",((V129/105.5*100)/100*70))</f>
        <v/>
      </c>
    </row>
    <row r="130" spans="7:23">
      <c r="G130" s="48"/>
      <c r="S130" s="45">
        <v>123</v>
      </c>
      <c r="T130" s="14" t="s">
        <v>405</v>
      </c>
      <c r="U130" s="42"/>
      <c r="V130" s="24" t="str">
        <f>IF(ISBLANK(U130),"",(14)*U130)</f>
        <v/>
      </c>
      <c r="W130" s="24" t="str">
        <f>IF(ISBLANK(U130),"",((V130/105.5*100)/100*70))</f>
        <v/>
      </c>
    </row>
    <row r="131" spans="7:23">
      <c r="G131" s="48"/>
      <c r="S131" s="45">
        <v>124</v>
      </c>
      <c r="T131" s="14" t="s">
        <v>406</v>
      </c>
      <c r="U131" s="42"/>
      <c r="V131" s="24" t="str">
        <f>IF(ISBLANK(U131),"",(0.4)*U131)</f>
        <v/>
      </c>
      <c r="W131" s="24" t="str">
        <f>IF(ISBLANK(U131),"",((V131/105.5*100)/100*70))</f>
        <v/>
      </c>
    </row>
    <row r="132" spans="7:23">
      <c r="G132" s="48"/>
      <c r="S132" s="45">
        <v>125</v>
      </c>
      <c r="T132" s="14" t="s">
        <v>407</v>
      </c>
      <c r="U132" s="42"/>
      <c r="V132" s="24" t="str">
        <f>IF(ISBLANK(U132),"",(2.2)*U132)</f>
        <v/>
      </c>
      <c r="W132" s="24" t="str">
        <f>IF(ISBLANK(U132),"",((V132/105.5*100)/100*70))</f>
        <v/>
      </c>
    </row>
    <row r="133" spans="7:23">
      <c r="G133" s="48"/>
      <c r="S133" s="45">
        <v>126</v>
      </c>
      <c r="T133" s="14" t="s">
        <v>408</v>
      </c>
      <c r="U133" s="42"/>
      <c r="V133" s="18" t="str">
        <f>IF(ISBLANK(U133),"",('[3]FP. Mille Feuilles P Mousseline'!$H$19*U133))</f>
        <v/>
      </c>
      <c r="W133" s="18" t="str">
        <f>IF(ISBLANK(U133),"",('[3]FP. Mille Feuilles P Mousseline'!$H$20*U133))</f>
        <v/>
      </c>
    </row>
    <row r="134" spans="7:23">
      <c r="G134" s="48"/>
      <c r="S134" s="45">
        <v>127</v>
      </c>
      <c r="T134" s="14" t="s">
        <v>409</v>
      </c>
      <c r="U134" s="42"/>
      <c r="V134" s="18" t="str">
        <f>IF(ISBLANK(U134),"",('[3]FP. Fraisier Poudre Mousseline'!$H$19*U134))</f>
        <v/>
      </c>
      <c r="W134" s="18" t="str">
        <f>IF(ISBLANK(U134),"",('[3]FP. Fraisier Poudre Mousseline'!$H$20*U134))</f>
        <v/>
      </c>
    </row>
    <row r="135" spans="7:23">
      <c r="G135" s="48"/>
      <c r="U135" s="42"/>
    </row>
    <row r="136" spans="7:23">
      <c r="G136" s="48"/>
      <c r="U136" s="42"/>
    </row>
    <row r="137" spans="7:23">
      <c r="G137" s="48"/>
      <c r="U137" s="42"/>
    </row>
    <row r="138" spans="7:23">
      <c r="G138" s="48"/>
      <c r="U138" s="42"/>
    </row>
    <row r="139" spans="7:23">
      <c r="G139" s="48"/>
      <c r="U139" s="42"/>
    </row>
    <row r="140" spans="7:23">
      <c r="G140" s="48"/>
      <c r="U140" s="42"/>
    </row>
    <row r="141" spans="7:23">
      <c r="G141" s="48"/>
      <c r="U141" s="42"/>
    </row>
    <row r="142" spans="7:23">
      <c r="G142" s="48"/>
      <c r="U142" s="42"/>
    </row>
    <row r="143" spans="7:23">
      <c r="G143" s="48"/>
      <c r="U143" s="42"/>
    </row>
    <row r="144" spans="7:23">
      <c r="G144" s="48"/>
      <c r="U144" s="42"/>
    </row>
    <row r="145" spans="7:21">
      <c r="G145" s="48"/>
      <c r="U145" s="42"/>
    </row>
    <row r="146" spans="7:21">
      <c r="G146" s="48"/>
      <c r="U146" s="42"/>
    </row>
    <row r="147" spans="7:21">
      <c r="G147" s="48"/>
      <c r="U147" s="42"/>
    </row>
    <row r="148" spans="7:21">
      <c r="G148" s="48"/>
      <c r="U148" s="42"/>
    </row>
    <row r="149" spans="7:21">
      <c r="G149" s="48"/>
      <c r="U149" s="42"/>
    </row>
    <row r="150" spans="7:21">
      <c r="G150" s="48"/>
      <c r="U150" s="42"/>
    </row>
    <row r="151" spans="7:21">
      <c r="G151" s="48"/>
      <c r="U151" s="42"/>
    </row>
    <row r="152" spans="7:21">
      <c r="G152" s="48"/>
      <c r="U152" s="42"/>
    </row>
    <row r="153" spans="7:21">
      <c r="G153" s="48"/>
      <c r="U153" s="42"/>
    </row>
    <row r="154" spans="7:21">
      <c r="G154" s="48"/>
      <c r="U154" s="42"/>
    </row>
    <row r="155" spans="7:21">
      <c r="G155" s="48"/>
      <c r="U155" s="42"/>
    </row>
    <row r="156" spans="7:21">
      <c r="G156" s="48"/>
      <c r="U156" s="42"/>
    </row>
    <row r="157" spans="7:21">
      <c r="G157" s="48"/>
      <c r="U157" s="42"/>
    </row>
    <row r="158" spans="7:21">
      <c r="G158" s="48"/>
      <c r="U158" s="42"/>
    </row>
    <row r="159" spans="7:21">
      <c r="G159" s="48"/>
      <c r="U159" s="42"/>
    </row>
    <row r="160" spans="7:21">
      <c r="G160" s="48"/>
      <c r="U160" s="42"/>
    </row>
    <row r="161" spans="7:21">
      <c r="G161" s="48"/>
      <c r="U161" s="42"/>
    </row>
    <row r="162" spans="7:21">
      <c r="G162" s="48"/>
      <c r="U162" s="42"/>
    </row>
    <row r="163" spans="7:21">
      <c r="G163" s="48"/>
      <c r="U163" s="42"/>
    </row>
    <row r="164" spans="7:21">
      <c r="G164" s="48"/>
      <c r="U164" s="42"/>
    </row>
    <row r="165" spans="7:21">
      <c r="G165" s="48"/>
      <c r="U165" s="42"/>
    </row>
    <row r="166" spans="7:21">
      <c r="G166" s="48"/>
      <c r="U166" s="42"/>
    </row>
  </sheetData>
  <mergeCells count="2">
    <mergeCell ref="B1:C1"/>
    <mergeCell ref="B2:C2"/>
  </mergeCells>
  <conditionalFormatting sqref="B12">
    <cfRule type="containsText" dxfId="1" priority="1" operator="containsText" text="Vrais">
      <formula>NOT(ISERROR(SEARCH("Vrais",B12)))</formula>
    </cfRule>
    <cfRule type="containsText" dxfId="0" priority="2" operator="containsText" text="Faux">
      <formula>NOT(ISERROR(SEARCH("Faux",B12)))</formula>
    </cfRule>
  </conditionalFormatting>
  <hyperlinks>
    <hyperlink ref="H2" location="Sommaire!Criteres" display="Sommaire"/>
  </hyperlinks>
  <pageMargins left="0.7" right="0.7" top="0.75" bottom="0.75" header="0.3" footer="0.3"/>
  <pageSetup paperSize="9" orientation="portrait" horizontalDpi="4294967293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CA. Fin de Journée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Guiot</dc:creator>
  <cp:lastModifiedBy>Cedric Guiot</cp:lastModifiedBy>
  <dcterms:created xsi:type="dcterms:W3CDTF">2021-09-06T09:24:52Z</dcterms:created>
  <dcterms:modified xsi:type="dcterms:W3CDTF">2021-09-06T09:42:12Z</dcterms:modified>
</cp:coreProperties>
</file>