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D:\Profiles\LCharzat\Desktop\"/>
    </mc:Choice>
  </mc:AlternateContent>
  <bookViews>
    <workbookView xWindow="0" yWindow="0" windowWidth="20490" windowHeight="7620" tabRatio="758" activeTab="1"/>
  </bookViews>
  <sheets>
    <sheet name="Calculs" sheetId="6" r:id="rId1"/>
    <sheet name="EVM" sheetId="8" r:id="rId2"/>
  </sheets>
  <externalReferences>
    <externalReference r:id="rId3"/>
  </externalReferences>
  <definedNames>
    <definedName name="AC">Calculs!$C$32</definedName>
    <definedName name="BAC">Calculs!$AO$17</definedName>
    <definedName name="CPI">EVM!$F$10</definedName>
    <definedName name="CURRENCY_CELLS">EVM!$C$7:$C$10,EVM!$J$7,EVM!$J$6,EVM!$J$8</definedName>
    <definedName name="CV">Calculs!$C$34</definedName>
    <definedName name="EAC">EVM!$J$7</definedName>
    <definedName name="EV">Calculs!$C$31</definedName>
    <definedName name="I_ENDDT">#REF!</definedName>
    <definedName name="I_FMETHOD">EVM!$J$5</definedName>
    <definedName name="I_SNDT">EVM!$C$3</definedName>
    <definedName name="I_STARTDT">#REF!</definedName>
    <definedName name="L_SNDT">OFFSET(Calculs!$C$16,0,0,1,Calculs!$B$15)</definedName>
    <definedName name="PV">Calculs!$C$30</definedName>
    <definedName name="RIS_Evo">Calculs!#REF!</definedName>
    <definedName name="RIS_Gravité">Calculs!#REF!</definedName>
    <definedName name="RIS_Impact">Calculs!#REF!</definedName>
    <definedName name="RIS_Partage">Calculs!#REF!</definedName>
    <definedName name="RIS_Pot">Calculs!#REF!</definedName>
    <definedName name="RIS_Statut">Calculs!#REF!</definedName>
    <definedName name="RIS_Type">Calculs!#REF!</definedName>
    <definedName name="SPI">EVM!$F$9</definedName>
    <definedName name="SV">Calculs!$C$33</definedName>
    <definedName name="Tab_Ris_Gravité">Calculs!#REF!</definedName>
    <definedName name="TCPI1">EVM!$F$12</definedName>
    <definedName name="TCPI2">EVM!$F$13</definedName>
    <definedName name="_xlnm.Print_Area" localSheetId="1">EVM!$A$1:$K$32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4" i="6" l="1"/>
  <c r="D23" i="6" l="1"/>
  <c r="E23" i="6"/>
  <c r="F23" i="6"/>
  <c r="G23" i="6"/>
  <c r="H23" i="6"/>
  <c r="I23" i="6"/>
  <c r="J23" i="6"/>
  <c r="K23" i="6"/>
  <c r="L23" i="6"/>
  <c r="C23" i="6"/>
  <c r="B16" i="6"/>
  <c r="B4" i="6" l="1"/>
  <c r="C9" i="6"/>
  <c r="C28" i="6"/>
  <c r="C3" i="6" l="1"/>
  <c r="D3" i="6" l="1"/>
  <c r="E3" i="6" l="1"/>
  <c r="F3" i="6" l="1"/>
  <c r="C22" i="6" l="1"/>
  <c r="G3" i="6"/>
  <c r="D22" i="6" l="1"/>
  <c r="H3" i="6"/>
  <c r="E22" i="6" l="1"/>
  <c r="I3" i="6"/>
  <c r="J3" i="6" l="1"/>
  <c r="K3" i="6" l="1"/>
  <c r="L3" i="6" l="1"/>
  <c r="M16" i="6"/>
  <c r="M23" i="6" s="1"/>
  <c r="F22" i="6" l="1"/>
  <c r="G22" i="6" s="1"/>
  <c r="H22" i="6" s="1"/>
  <c r="I22" i="6" s="1"/>
  <c r="J22" i="6" s="1"/>
  <c r="K22" i="6" s="1"/>
  <c r="L22" i="6" s="1"/>
  <c r="M3" i="6"/>
  <c r="N16" i="6"/>
  <c r="N23" i="6" s="1"/>
  <c r="N3" i="6" l="1"/>
  <c r="O16" i="6"/>
  <c r="O23" i="6" s="1"/>
  <c r="O3" i="6" l="1"/>
  <c r="P16" i="6"/>
  <c r="P23" i="6" s="1"/>
  <c r="P3" i="6" l="1"/>
  <c r="Q16" i="6"/>
  <c r="Q23" i="6" s="1"/>
  <c r="Q3" i="6" l="1"/>
  <c r="R16" i="6"/>
  <c r="R23" i="6" s="1"/>
  <c r="R3" i="6" l="1"/>
  <c r="S16" i="6"/>
  <c r="S23" i="6" s="1"/>
  <c r="S3" i="6" l="1"/>
  <c r="T16" i="6"/>
  <c r="T23" i="6" s="1"/>
  <c r="T3" i="6" l="1"/>
  <c r="U16" i="6"/>
  <c r="U23" i="6" s="1"/>
  <c r="U24" i="6"/>
  <c r="U5" i="6" s="1"/>
  <c r="U25" i="6"/>
  <c r="U6" i="6" s="1"/>
  <c r="U3" i="6" l="1"/>
  <c r="V16" i="6"/>
  <c r="V23" i="6" s="1"/>
  <c r="V24" i="6"/>
  <c r="V5" i="6" s="1"/>
  <c r="V25" i="6"/>
  <c r="V6" i="6" s="1"/>
  <c r="V3" i="6" l="1"/>
  <c r="W16" i="6"/>
  <c r="W23" i="6" s="1"/>
  <c r="W24" i="6"/>
  <c r="W5" i="6" s="1"/>
  <c r="W25" i="6"/>
  <c r="W6" i="6" s="1"/>
  <c r="W3" i="6" l="1"/>
  <c r="X16" i="6"/>
  <c r="X23" i="6" s="1"/>
  <c r="X24" i="6"/>
  <c r="X5" i="6" s="1"/>
  <c r="X25" i="6"/>
  <c r="X6" i="6" s="1"/>
  <c r="X3" i="6" l="1"/>
  <c r="Y16" i="6"/>
  <c r="Y23" i="6" s="1"/>
  <c r="Y24" i="6"/>
  <c r="Y5" i="6" s="1"/>
  <c r="Y25" i="6"/>
  <c r="Y6" i="6" s="1"/>
  <c r="Y3" i="6" l="1"/>
  <c r="Z16" i="6"/>
  <c r="Z23" i="6" s="1"/>
  <c r="Z24" i="6"/>
  <c r="Z5" i="6" s="1"/>
  <c r="Z25" i="6"/>
  <c r="Z6" i="6" s="1"/>
  <c r="Z3" i="6" l="1"/>
  <c r="AA16" i="6"/>
  <c r="AA23" i="6" s="1"/>
  <c r="AA24" i="6"/>
  <c r="AA5" i="6" s="1"/>
  <c r="AA25" i="6"/>
  <c r="AA6" i="6" s="1"/>
  <c r="AA3" i="6" l="1"/>
  <c r="AB16" i="6"/>
  <c r="AB23" i="6" s="1"/>
  <c r="AB24" i="6"/>
  <c r="AB5" i="6" s="1"/>
  <c r="AB25" i="6"/>
  <c r="AB6" i="6" s="1"/>
  <c r="AB3" i="6" l="1"/>
  <c r="AC16" i="6"/>
  <c r="AC23" i="6" s="1"/>
  <c r="AC24" i="6"/>
  <c r="AC5" i="6" s="1"/>
  <c r="AC25" i="6"/>
  <c r="AC6" i="6" s="1"/>
  <c r="AC3" i="6" l="1"/>
  <c r="AD16" i="6"/>
  <c r="AD23" i="6" s="1"/>
  <c r="AD24" i="6"/>
  <c r="AD5" i="6" s="1"/>
  <c r="AD25" i="6"/>
  <c r="AD6" i="6" s="1"/>
  <c r="AD3" i="6" l="1"/>
  <c r="AE16" i="6"/>
  <c r="AE23" i="6" s="1"/>
  <c r="AE24" i="6"/>
  <c r="AE5" i="6" s="1"/>
  <c r="AE25" i="6"/>
  <c r="AE6" i="6" s="1"/>
  <c r="AE3" i="6" l="1"/>
  <c r="AF16" i="6"/>
  <c r="AF23" i="6" s="1"/>
  <c r="AF24" i="6"/>
  <c r="AF5" i="6" s="1"/>
  <c r="AF25" i="6"/>
  <c r="AF6" i="6" s="1"/>
  <c r="AF3" i="6" l="1"/>
  <c r="AG16" i="6"/>
  <c r="AG23" i="6" s="1"/>
  <c r="AG24" i="6"/>
  <c r="AG5" i="6" s="1"/>
  <c r="AG25" i="6"/>
  <c r="AG6" i="6" s="1"/>
  <c r="AG3" i="6" l="1"/>
  <c r="AH16" i="6"/>
  <c r="AH23" i="6" s="1"/>
  <c r="AH24" i="6"/>
  <c r="AH5" i="6" s="1"/>
  <c r="AH25" i="6"/>
  <c r="AH6" i="6" s="1"/>
  <c r="AH3" i="6" l="1"/>
  <c r="AI16" i="6"/>
  <c r="AI23" i="6" s="1"/>
  <c r="AI24" i="6"/>
  <c r="AI5" i="6" s="1"/>
  <c r="AI25" i="6"/>
  <c r="AI6" i="6" s="1"/>
  <c r="AI3" i="6" l="1"/>
  <c r="AJ16" i="6"/>
  <c r="AJ23" i="6" s="1"/>
  <c r="AJ24" i="6"/>
  <c r="AJ5" i="6" s="1"/>
  <c r="AJ25" i="6"/>
  <c r="AJ6" i="6" s="1"/>
  <c r="AJ3" i="6" l="1"/>
  <c r="AK16" i="6"/>
  <c r="AK23" i="6" s="1"/>
  <c r="AK24" i="6"/>
  <c r="AK5" i="6" s="1"/>
  <c r="AK25" i="6"/>
  <c r="AK6" i="6" s="1"/>
  <c r="AK3" i="6" l="1"/>
  <c r="AL16" i="6"/>
  <c r="AL23" i="6" s="1"/>
  <c r="AL24" i="6"/>
  <c r="AL5" i="6" s="1"/>
  <c r="AL25" i="6"/>
  <c r="AL6" i="6" s="1"/>
  <c r="AL3" i="6" l="1"/>
  <c r="AM16" i="6"/>
  <c r="AM23" i="6" s="1"/>
  <c r="AM24" i="6"/>
  <c r="AM5" i="6" s="1"/>
  <c r="AM25" i="6"/>
  <c r="AM6" i="6" s="1"/>
  <c r="AM3" i="6" l="1"/>
  <c r="AN16" i="6"/>
  <c r="AN23" i="6" s="1"/>
  <c r="AN24" i="6"/>
  <c r="AN5" i="6" s="1"/>
  <c r="AN25" i="6"/>
  <c r="AN6" i="6" s="1"/>
  <c r="AN3" i="6" l="1"/>
  <c r="C11" i="6" l="1"/>
  <c r="E11" i="6"/>
  <c r="B15" i="6" l="1"/>
  <c r="C29" i="6" l="1"/>
  <c r="C32" i="6" s="1"/>
  <c r="C9" i="8" s="1"/>
  <c r="C6" i="8" l="1"/>
  <c r="C5" i="8"/>
  <c r="E10" i="6" l="1"/>
  <c r="C12" i="6" l="1"/>
  <c r="C21" i="6"/>
  <c r="AO17" i="6"/>
  <c r="C20" i="6" l="1"/>
  <c r="D20" i="6" s="1"/>
  <c r="C10" i="8"/>
  <c r="C10" i="6"/>
  <c r="D12" i="6" s="1"/>
  <c r="D21" i="6"/>
  <c r="C6" i="6" l="1"/>
  <c r="C24" i="6"/>
  <c r="C5" i="6" s="1"/>
  <c r="E20" i="6"/>
  <c r="F20" i="6" s="1"/>
  <c r="G20" i="6" l="1"/>
  <c r="H20" i="6" s="1"/>
  <c r="I20" i="6" s="1"/>
  <c r="J20" i="6" s="1"/>
  <c r="D24" i="6"/>
  <c r="D5" i="6" s="1"/>
  <c r="E21" i="6"/>
  <c r="D6" i="6"/>
  <c r="C30" i="6" l="1"/>
  <c r="C7" i="8" s="1"/>
  <c r="K20" i="6"/>
  <c r="L20" i="6" s="1"/>
  <c r="E24" i="6"/>
  <c r="E5" i="6" s="1"/>
  <c r="F21" i="6"/>
  <c r="G21" i="6" s="1"/>
  <c r="H21" i="6" s="1"/>
  <c r="I21" i="6" s="1"/>
  <c r="J21" i="6" s="1"/>
  <c r="K21" i="6" s="1"/>
  <c r="L21" i="6" s="1"/>
  <c r="E6" i="6"/>
  <c r="F24" i="6" l="1"/>
  <c r="F5" i="6" s="1"/>
  <c r="F6" i="6"/>
  <c r="G25" i="6" l="1"/>
  <c r="G6" i="6" s="1"/>
  <c r="G5" i="6"/>
  <c r="H24" i="6" l="1"/>
  <c r="H5" i="6" s="1"/>
  <c r="H25" i="6"/>
  <c r="H6" i="6" s="1"/>
  <c r="I25" i="6" l="1"/>
  <c r="I6" i="6" s="1"/>
  <c r="I24" i="6"/>
  <c r="I5" i="6" s="1"/>
  <c r="C31" i="6" l="1"/>
  <c r="C8" i="8" s="1"/>
  <c r="K24" i="6"/>
  <c r="K5" i="6" s="1"/>
  <c r="K25" i="6"/>
  <c r="K6" i="6" s="1"/>
  <c r="J24" i="6"/>
  <c r="J5" i="6" s="1"/>
  <c r="J25" i="6"/>
  <c r="J6" i="6" s="1"/>
  <c r="L24" i="6" l="1"/>
  <c r="L5" i="6" s="1"/>
  <c r="L25" i="6"/>
  <c r="L6" i="6" s="1"/>
  <c r="M24" i="6" l="1"/>
  <c r="M5" i="6" s="1"/>
  <c r="M25" i="6"/>
  <c r="M6" i="6" s="1"/>
  <c r="N24" i="6" l="1"/>
  <c r="N5" i="6" s="1"/>
  <c r="N25" i="6"/>
  <c r="N6" i="6" s="1"/>
  <c r="O24" i="6" l="1"/>
  <c r="O5" i="6" s="1"/>
  <c r="O25" i="6"/>
  <c r="O6" i="6" s="1"/>
  <c r="P25" i="6" l="1"/>
  <c r="P6" i="6" s="1"/>
  <c r="P24" i="6"/>
  <c r="P5" i="6" s="1"/>
  <c r="Q24" i="6" l="1"/>
  <c r="Q5" i="6" s="1"/>
  <c r="Q25" i="6"/>
  <c r="Q6" i="6" s="1"/>
  <c r="R25" i="6" l="1"/>
  <c r="R6" i="6" s="1"/>
  <c r="R24" i="6"/>
  <c r="R5" i="6" s="1"/>
  <c r="S25" i="6" l="1"/>
  <c r="S6" i="6" s="1"/>
  <c r="S24" i="6"/>
  <c r="S5" i="6" s="1"/>
  <c r="T25" i="6" l="1"/>
  <c r="T6" i="6" s="1"/>
  <c r="T24" i="6"/>
  <c r="T5" i="6" s="1"/>
  <c r="F12" i="8"/>
  <c r="G12" i="8" l="1"/>
  <c r="F10" i="8"/>
  <c r="J7" i="8" s="1"/>
  <c r="F13" i="8" s="1"/>
  <c r="C33" i="6"/>
  <c r="F9" i="8"/>
  <c r="J10" i="8" s="1"/>
  <c r="C34" i="6"/>
  <c r="J8" i="8" l="1"/>
  <c r="F6" i="8"/>
  <c r="G6" i="8"/>
  <c r="G5" i="8"/>
  <c r="F5" i="8"/>
  <c r="G13" i="8" l="1"/>
  <c r="J6" i="8"/>
  <c r="C8" i="6"/>
</calcChain>
</file>

<file path=xl/comments1.xml><?xml version="1.0" encoding="utf-8"?>
<comments xmlns="http://schemas.openxmlformats.org/spreadsheetml/2006/main">
  <authors>
    <author>indzara</author>
  </authors>
  <commentList>
    <comment ref="E5" authorId="0" shapeId="0">
      <text>
        <r>
          <rPr>
            <b/>
            <sz val="9"/>
            <color indexed="81"/>
            <rFont val="Tahoma"/>
            <family val="2"/>
          </rPr>
          <t>indzara:</t>
        </r>
        <r>
          <rPr>
            <sz val="9"/>
            <color indexed="81"/>
            <rFont val="Tahoma"/>
            <family val="2"/>
          </rPr>
          <t xml:space="preserve">
SV = EV - PV</t>
        </r>
      </text>
    </comment>
    <comment ref="E6" authorId="0" shapeId="0">
      <text>
        <r>
          <rPr>
            <b/>
            <sz val="9"/>
            <color indexed="81"/>
            <rFont val="Tahoma"/>
            <family val="2"/>
          </rPr>
          <t>indzara:</t>
        </r>
        <r>
          <rPr>
            <sz val="9"/>
            <color indexed="81"/>
            <rFont val="Tahoma"/>
            <family val="2"/>
          </rPr>
          <t xml:space="preserve">
CV = EV - AC</t>
        </r>
      </text>
    </comment>
    <comment ref="E9" authorId="0" shapeId="0">
      <text>
        <r>
          <rPr>
            <b/>
            <sz val="9"/>
            <color indexed="81"/>
            <rFont val="Tahoma"/>
            <family val="2"/>
          </rPr>
          <t>indzara:</t>
        </r>
        <r>
          <rPr>
            <sz val="9"/>
            <color indexed="81"/>
            <rFont val="Tahoma"/>
            <family val="2"/>
          </rPr>
          <t xml:space="preserve">
SPI = EV / PV</t>
        </r>
      </text>
    </comment>
    <comment ref="E10" authorId="0" shapeId="0">
      <text>
        <r>
          <rPr>
            <b/>
            <sz val="9"/>
            <color indexed="81"/>
            <rFont val="Tahoma"/>
            <family val="2"/>
          </rPr>
          <t>indzara:</t>
        </r>
        <r>
          <rPr>
            <sz val="9"/>
            <color indexed="81"/>
            <rFont val="Tahoma"/>
            <family val="2"/>
          </rPr>
          <t xml:space="preserve">
CPI = EV / AC</t>
        </r>
      </text>
    </comment>
    <comment ref="E12" authorId="0" shapeId="0">
      <text>
        <r>
          <rPr>
            <b/>
            <sz val="9"/>
            <color indexed="81"/>
            <rFont val="Tahoma"/>
            <family val="2"/>
          </rPr>
          <t>indzara:</t>
        </r>
        <r>
          <rPr>
            <sz val="9"/>
            <color indexed="81"/>
            <rFont val="Tahoma"/>
            <family val="2"/>
          </rPr>
          <t xml:space="preserve">
TCPI = (BAC - EV) / (BAC - AC)</t>
        </r>
      </text>
    </comment>
    <comment ref="E13" authorId="0" shapeId="0">
      <text>
        <r>
          <rPr>
            <b/>
            <sz val="9"/>
            <color indexed="81"/>
            <rFont val="Tahoma"/>
            <family val="2"/>
          </rPr>
          <t>indzara:</t>
        </r>
        <r>
          <rPr>
            <sz val="9"/>
            <color indexed="81"/>
            <rFont val="Tahoma"/>
            <family val="2"/>
          </rPr>
          <t xml:space="preserve">
TCPI = (BAC - EV) / (EAC - AC)</t>
        </r>
      </text>
    </comment>
  </commentList>
</comments>
</file>

<file path=xl/sharedStrings.xml><?xml version="1.0" encoding="utf-8"?>
<sst xmlns="http://schemas.openxmlformats.org/spreadsheetml/2006/main" count="54" uniqueCount="45">
  <si>
    <t>PLANNED</t>
  </si>
  <si>
    <t>EARNED</t>
  </si>
  <si>
    <t>CUMULATIVE</t>
  </si>
  <si>
    <t>PLANNED VALUE</t>
  </si>
  <si>
    <t>EARNED VALUE</t>
  </si>
  <si>
    <t>ACTUAL COST</t>
  </si>
  <si>
    <t>SCHEDULE VARIANCE</t>
  </si>
  <si>
    <t>COST VARIANCE</t>
  </si>
  <si>
    <t>AS OF SNAPSHOT DATE</t>
  </si>
  <si>
    <t>SNAPSHOT PERIOD</t>
  </si>
  <si>
    <t>INDICES</t>
  </si>
  <si>
    <t>CPI</t>
  </si>
  <si>
    <t>SPI</t>
  </si>
  <si>
    <t>EAC</t>
  </si>
  <si>
    <t>VARIANCES</t>
  </si>
  <si>
    <t>DATE</t>
  </si>
  <si>
    <t>TO-COMPLETE PERFORMANCE INDEX (TCPI)</t>
  </si>
  <si>
    <t>Date de début du projet</t>
  </si>
  <si>
    <t>Date de fin du projet</t>
  </si>
  <si>
    <t>Date d'analyse</t>
  </si>
  <si>
    <t>ESTIMATE AT COMPLETION (EAC)
ou coût estimé à la fin du projet</t>
  </si>
  <si>
    <t>ESTIMATE TO COMPLETE (ETC)
ou coût total planifié</t>
  </si>
  <si>
    <t>VARIANCE AT COMPLETION (VAC)
ou écart de coût estimé</t>
  </si>
  <si>
    <t>ESTIMATED COMPLETION DATE
ou date estimée de fin du projet</t>
  </si>
  <si>
    <t>SCHEDULE PERFORMANCE INDEX (SPI) 
ou efficience en terme de délais</t>
  </si>
  <si>
    <t>COST PERFORMANCE INDEX (CPI) 
ou efficience en terme de coût</t>
  </si>
  <si>
    <t>SCHEDULE VARIANCE (SV) 
ou modification de planning</t>
  </si>
  <si>
    <t>COST VARIANCE (CV) 
ou modification des coûts</t>
  </si>
  <si>
    <t>Méthode</t>
  </si>
  <si>
    <t>PREVISIONS</t>
  </si>
  <si>
    <t>PLANNED VALUE (PV) 
ou valeur prévue</t>
  </si>
  <si>
    <t>EARNED VALUE (EV) 
ou valeur acquise</t>
  </si>
  <si>
    <t>ACTUAL COST (AC) 
ou coût réel</t>
  </si>
  <si>
    <t xml:space="preserve">BUDGET AT COMPLETION (BAC)
ou valeur prévue à la fin du projet
</t>
  </si>
  <si>
    <t>Option 1: Réaliser le projet sur le budget prévu</t>
  </si>
  <si>
    <t>Option 2: Réaliser le projet sur le coût estimé à la fin du projet (EAC)</t>
  </si>
  <si>
    <t>CALCULS</t>
  </si>
  <si>
    <t>Reporting d'équipe</t>
  </si>
  <si>
    <t>Nom du projet</t>
  </si>
  <si>
    <t>Score du projet</t>
  </si>
  <si>
    <t>Budget au plan</t>
  </si>
  <si>
    <t>JH</t>
  </si>
  <si>
    <t>k€</t>
  </si>
  <si>
    <t>Consommé à date</t>
  </si>
  <si>
    <t>Taux d'avancement à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</si>
</sst>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* #,##0.00_);_(* \(#,##0.00\);_(* &quot;-&quot;??_);_(@_)"/>
    <numFmt numFmtId="165" formatCode="dd\-mmm\-yyyy"/>
    <numFmt numFmtId="166" formatCode="_-* #,##0.00\ [$€-40C]_-;\-* #,##0.00\ [$€-40C]_-;_-* &quot;-&quot;??\ [$€-40C]_-;_-@_-"/>
    <numFmt numFmtId="167" formatCode="[$-40C]mmmm\-yy;@"/>
    <numFmt numFmtId="168" formatCode="0.0"/>
    <numFmt numFmtId="171" formatCode="_-* #,##0\ [$€-40C]_-;\-* #,##0\ [$€-40C]_-;_-* &quot;-&quot;??\ [$€-40C]_-;_-@_-"/>
  </numFmts>
  <fonts count="19">
    <font>
      <sz val="11"/>
      <color theme="1"/>
      <name val="HP Simplified"/>
      <family val="2"/>
      <scheme val="minor"/>
    </font>
    <font>
      <sz val="11"/>
      <color theme="1"/>
      <name val="HP Simplified"/>
      <family val="2"/>
      <scheme val="minor"/>
    </font>
    <font>
      <sz val="14"/>
      <color theme="1"/>
      <name val="HP Simplified"/>
      <family val="2"/>
      <scheme val="minor"/>
    </font>
    <font>
      <sz val="12"/>
      <color theme="1"/>
      <name val="HP Simplified"/>
      <family val="2"/>
    </font>
    <font>
      <b/>
      <sz val="16"/>
      <color theme="0"/>
      <name val="HP Simplified"/>
      <family val="2"/>
      <scheme val="minor"/>
    </font>
    <font>
      <b/>
      <sz val="14"/>
      <color theme="0"/>
      <name val="HP Simplified"/>
      <family val="2"/>
      <scheme val="minor"/>
    </font>
    <font>
      <sz val="14"/>
      <color theme="3" tint="-0.499984740745262"/>
      <name val="HP Simplified"/>
      <family val="2"/>
      <scheme val="minor"/>
    </font>
    <font>
      <b/>
      <sz val="14"/>
      <color theme="3" tint="-0.499984740745262"/>
      <name val="HP Simplified"/>
      <family val="2"/>
      <scheme val="minor"/>
    </font>
    <font>
      <sz val="14"/>
      <color theme="0"/>
      <name val="HP Simplified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theme="4" tint="-0.499984740745262"/>
      <name val="HP Simplified"/>
      <family val="2"/>
      <scheme val="minor"/>
    </font>
    <font>
      <b/>
      <sz val="14"/>
      <color theme="1"/>
      <name val="HP Simplified"/>
      <scheme val="minor"/>
    </font>
    <font>
      <b/>
      <sz val="11"/>
      <color theme="1"/>
      <name val="HP Simplified"/>
      <scheme val="minor"/>
    </font>
    <font>
      <b/>
      <sz val="12"/>
      <color theme="1"/>
      <name val="HP Simplified"/>
      <scheme val="minor"/>
    </font>
    <font>
      <b/>
      <sz val="11"/>
      <color theme="1"/>
      <name val="HP Simplified"/>
    </font>
    <font>
      <sz val="11"/>
      <color theme="1"/>
      <name val="HP Simplified"/>
      <scheme val="minor"/>
    </font>
    <font>
      <sz val="10"/>
      <name val="Arial"/>
      <family val="2"/>
    </font>
    <font>
      <b/>
      <sz val="14"/>
      <color theme="3" tint="-0.499984740745262"/>
      <name val="HP Simplified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002060"/>
        <bgColor indexed="64"/>
      </patternFill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7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4">
    <xf numFmtId="0" fontId="0" fillId="0" borderId="0" xfId="0"/>
    <xf numFmtId="0" fontId="0" fillId="4" borderId="0" xfId="0" applyFill="1"/>
    <xf numFmtId="2" fontId="0" fillId="0" borderId="0" xfId="0" applyNumberFormat="1"/>
    <xf numFmtId="2" fontId="0" fillId="0" borderId="0" xfId="1" applyNumberFormat="1" applyFont="1"/>
    <xf numFmtId="0" fontId="0" fillId="6" borderId="0" xfId="0" applyFill="1"/>
    <xf numFmtId="0" fontId="3" fillId="0" borderId="0" xfId="0" applyFont="1"/>
    <xf numFmtId="0" fontId="0" fillId="0" borderId="0" xfId="0" applyProtection="1">
      <protection locked="0"/>
    </xf>
    <xf numFmtId="0" fontId="0" fillId="2" borderId="0" xfId="0" applyFill="1" applyProtection="1">
      <protection locked="0"/>
    </xf>
    <xf numFmtId="0" fontId="2" fillId="0" borderId="0" xfId="0" applyFont="1" applyFill="1" applyBorder="1" applyAlignment="1" applyProtection="1">
      <alignment horizontal="right" vertical="center"/>
      <protection locked="0"/>
    </xf>
    <xf numFmtId="165" fontId="4" fillId="3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Protection="1">
      <protection locked="0"/>
    </xf>
    <xf numFmtId="165" fontId="5" fillId="2" borderId="0" xfId="0" applyNumberFormat="1" applyFont="1" applyFill="1" applyBorder="1" applyAlignment="1" applyProtection="1">
      <alignment horizontal="center" vertical="center"/>
      <protection locked="0"/>
    </xf>
    <xf numFmtId="0" fontId="11" fillId="2" borderId="0" xfId="0" applyFont="1" applyFill="1" applyAlignment="1" applyProtection="1">
      <alignment horizontal="right" vertical="center"/>
      <protection locked="0"/>
    </xf>
    <xf numFmtId="0" fontId="11" fillId="2" borderId="2" xfId="0" applyFont="1" applyFill="1" applyBorder="1" applyAlignment="1" applyProtection="1">
      <alignment horizontal="right" vertical="center"/>
      <protection locked="0"/>
    </xf>
    <xf numFmtId="0" fontId="2" fillId="2" borderId="3" xfId="0" applyFont="1" applyFill="1" applyBorder="1" applyProtection="1">
      <protection locked="0"/>
    </xf>
    <xf numFmtId="0" fontId="7" fillId="2" borderId="0" xfId="0" applyFont="1" applyFill="1" applyAlignment="1" applyProtection="1">
      <alignment horizontal="right" vertical="center"/>
      <protection locked="0"/>
    </xf>
    <xf numFmtId="0" fontId="6" fillId="2" borderId="0" xfId="0" applyFont="1" applyFill="1" applyProtection="1"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right"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0" borderId="4" xfId="0" applyFont="1" applyBorder="1" applyProtection="1">
      <protection locked="0"/>
    </xf>
    <xf numFmtId="0" fontId="2" fillId="0" borderId="5" xfId="0" applyFont="1" applyBorder="1" applyProtection="1">
      <protection locked="0"/>
    </xf>
    <xf numFmtId="0" fontId="2" fillId="2" borderId="0" xfId="0" applyFont="1" applyFill="1" applyAlignment="1" applyProtection="1">
      <alignment horizontal="center" vertical="center"/>
    </xf>
    <xf numFmtId="165" fontId="2" fillId="2" borderId="0" xfId="0" applyNumberFormat="1" applyFont="1" applyFill="1" applyAlignment="1" applyProtection="1">
      <alignment vertical="center"/>
    </xf>
    <xf numFmtId="165" fontId="2" fillId="2" borderId="7" xfId="0" applyNumberFormat="1" applyFont="1" applyFill="1" applyBorder="1" applyAlignment="1" applyProtection="1">
      <alignment horizontal="center" vertical="center"/>
    </xf>
    <xf numFmtId="0" fontId="7" fillId="2" borderId="4" xfId="0" applyFont="1" applyFill="1" applyBorder="1" applyAlignment="1" applyProtection="1">
      <alignment horizontal="right" vertical="center" wrapText="1"/>
      <protection locked="0"/>
    </xf>
    <xf numFmtId="0" fontId="7" fillId="2" borderId="6" xfId="0" applyFont="1" applyFill="1" applyBorder="1" applyAlignment="1" applyProtection="1">
      <alignment horizontal="right" vertical="center" wrapText="1"/>
      <protection locked="0"/>
    </xf>
    <xf numFmtId="0" fontId="7" fillId="2" borderId="0" xfId="0" applyFont="1" applyFill="1" applyAlignment="1" applyProtection="1">
      <alignment horizontal="right" vertical="center" wrapText="1"/>
      <protection locked="0"/>
    </xf>
    <xf numFmtId="2" fontId="12" fillId="2" borderId="0" xfId="0" applyNumberFormat="1" applyFont="1" applyFill="1" applyAlignment="1" applyProtection="1">
      <alignment horizontal="center" vertical="center"/>
    </xf>
    <xf numFmtId="0" fontId="3" fillId="7" borderId="0" xfId="0" applyFont="1" applyFill="1"/>
    <xf numFmtId="0" fontId="13" fillId="0" borderId="0" xfId="0" applyFont="1"/>
    <xf numFmtId="14" fontId="3" fillId="7" borderId="0" xfId="0" applyNumberFormat="1" applyFont="1" applyFill="1"/>
    <xf numFmtId="166" fontId="6" fillId="2" borderId="0" xfId="1" applyNumberFormat="1" applyFont="1" applyFill="1" applyAlignment="1" applyProtection="1">
      <alignment vertical="center"/>
    </xf>
    <xf numFmtId="2" fontId="18" fillId="2" borderId="0" xfId="0" applyNumberFormat="1" applyFont="1" applyFill="1" applyAlignment="1" applyProtection="1">
      <alignment vertical="center"/>
    </xf>
    <xf numFmtId="44" fontId="2" fillId="2" borderId="5" xfId="4" applyFont="1" applyFill="1" applyBorder="1" applyAlignment="1" applyProtection="1">
      <alignment vertical="center"/>
    </xf>
    <xf numFmtId="0" fontId="8" fillId="8" borderId="0" xfId="0" applyFont="1" applyFill="1" applyAlignment="1" applyProtection="1">
      <alignment horizontal="center" vertical="center"/>
    </xf>
    <xf numFmtId="0" fontId="14" fillId="6" borderId="0" xfId="0" applyFont="1" applyFill="1"/>
    <xf numFmtId="167" fontId="0" fillId="0" borderId="0" xfId="0" applyNumberFormat="1"/>
    <xf numFmtId="0" fontId="16" fillId="5" borderId="0" xfId="0" applyFont="1" applyFill="1"/>
    <xf numFmtId="9" fontId="16" fillId="5" borderId="0" xfId="2" applyFont="1" applyFill="1"/>
    <xf numFmtId="171" fontId="0" fillId="5" borderId="0" xfId="1" applyNumberFormat="1" applyFont="1" applyFill="1" applyBorder="1" applyAlignment="1">
      <alignment horizontal="center" vertical="top"/>
    </xf>
    <xf numFmtId="167" fontId="15" fillId="0" borderId="0" xfId="0" applyNumberFormat="1" applyFont="1" applyAlignment="1">
      <alignment horizontal="center" textRotation="90"/>
    </xf>
    <xf numFmtId="168" fontId="0" fillId="2" borderId="0" xfId="0" applyNumberFormat="1" applyFill="1"/>
    <xf numFmtId="0" fontId="0" fillId="9" borderId="0" xfId="0" applyFill="1"/>
    <xf numFmtId="167" fontId="0" fillId="9" borderId="0" xfId="0" applyNumberFormat="1" applyFill="1"/>
    <xf numFmtId="2" fontId="0" fillId="9" borderId="0" xfId="0" applyNumberFormat="1" applyFill="1"/>
    <xf numFmtId="167" fontId="15" fillId="9" borderId="0" xfId="0" applyNumberFormat="1" applyFont="1" applyFill="1" applyAlignment="1">
      <alignment horizontal="center" textRotation="90"/>
    </xf>
    <xf numFmtId="168" fontId="0" fillId="9" borderId="0" xfId="0" applyNumberFormat="1" applyFill="1"/>
    <xf numFmtId="2" fontId="0" fillId="9" borderId="0" xfId="1" applyNumberFormat="1" applyFont="1" applyFill="1"/>
    <xf numFmtId="0" fontId="14" fillId="2" borderId="0" xfId="0" applyFont="1" applyFill="1" applyAlignment="1" applyProtection="1">
      <alignment horizontal="center" vertical="center"/>
    </xf>
    <xf numFmtId="1" fontId="16" fillId="5" borderId="0" xfId="0" applyNumberFormat="1" applyFont="1" applyFill="1"/>
    <xf numFmtId="3" fontId="16" fillId="5" borderId="0" xfId="0" applyNumberFormat="1" applyFont="1" applyFill="1"/>
    <xf numFmtId="0" fontId="3" fillId="7" borderId="0" xfId="0" applyFont="1" applyFill="1" applyAlignment="1">
      <alignment vertical="center"/>
    </xf>
    <xf numFmtId="168" fontId="0" fillId="0" borderId="0" xfId="0" applyNumberFormat="1"/>
  </cellXfs>
  <cellStyles count="7">
    <cellStyle name="Milliers" xfId="1" builtinId="3"/>
    <cellStyle name="Milliers 2" xfId="5"/>
    <cellStyle name="Monétaire" xfId="4" builtinId="4"/>
    <cellStyle name="Monétaire 2" xfId="6"/>
    <cellStyle name="Normal" xfId="0" builtinId="0"/>
    <cellStyle name="Normal 2 2" xfId="3"/>
    <cellStyle name="Pourcentage" xfId="2" builtinId="5"/>
  </cellStyles>
  <dxfs count="12">
    <dxf>
      <font>
        <color theme="0"/>
      </font>
      <fill>
        <patternFill>
          <bgColor rgb="FFC000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/>
      </font>
      <fill>
        <patternFill>
          <bgColor rgb="FF00B05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/>
      </font>
      <fill>
        <patternFill>
          <bgColor rgb="FFC000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/>
      </font>
      <fill>
        <patternFill>
          <bgColor rgb="FF00B05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/>
      </font>
      <fill>
        <patternFill>
          <bgColor rgb="FF00B05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/>
      </font>
      <fill>
        <patternFill>
          <bgColor rgb="FFC000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/>
      </font>
      <fill>
        <patternFill>
          <bgColor rgb="FFC000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color theme="0"/>
      </font>
      <fill>
        <patternFill>
          <bgColor rgb="FF00B05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176" formatCode="&quot;$&quot;#,##0"/>
    </dxf>
    <dxf>
      <numFmt numFmtId="177" formatCode="[$₹-4009]\ #,##0"/>
    </dxf>
    <dxf>
      <numFmt numFmtId="178" formatCode="[$£-809]#,##0"/>
    </dxf>
    <dxf>
      <numFmt numFmtId="179" formatCode="[$€-2]\ #,##0"/>
    </dxf>
  </dxfs>
  <tableStyles count="0" defaultTableStyle="TableStyleMedium2" defaultPivotStyle="PivotStyleLight16"/>
  <colors>
    <mruColors>
      <color rgb="FFFF6565"/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2000"/>
              <a:t>EARNED VALUE MANAGEMENT</a:t>
            </a:r>
          </a:p>
        </c:rich>
      </c:tx>
      <c:layout>
        <c:manualLayout>
          <c:xMode val="edge"/>
          <c:yMode val="edge"/>
          <c:x val="2.1233257781895883E-2"/>
          <c:y val="2.452107476964831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6734730879517496E-2"/>
          <c:y val="0.17882074225486408"/>
          <c:w val="0.88914245377208656"/>
          <c:h val="0.61495379395843586"/>
        </c:manualLayout>
      </c:layout>
      <c:lineChart>
        <c:grouping val="standard"/>
        <c:varyColors val="0"/>
        <c:ser>
          <c:idx val="0"/>
          <c:order val="0"/>
          <c:tx>
            <c:strRef>
              <c:f>Calculs!$B$17</c:f>
              <c:strCache>
                <c:ptCount val="1"/>
                <c:pt idx="0">
                  <c:v>PLANNED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9525">
                <a:solidFill>
                  <a:schemeClr val="accent1">
                    <a:lumMod val="50000"/>
                  </a:schemeClr>
                </a:solidFill>
              </a:ln>
              <a:effectLst/>
            </c:spPr>
          </c:marker>
          <c:cat>
            <c:strRef>
              <c:f>Calculs!$C$16:$AN$16</c:f>
              <c:strCache>
                <c:ptCount val="10"/>
                <c:pt idx="0">
                  <c:v>janvier-19</c:v>
                </c:pt>
                <c:pt idx="1">
                  <c:v>février-19</c:v>
                </c:pt>
                <c:pt idx="2">
                  <c:v>mars-19</c:v>
                </c:pt>
                <c:pt idx="3">
                  <c:v>avril-19</c:v>
                </c:pt>
                <c:pt idx="4">
                  <c:v>mai-19</c:v>
                </c:pt>
                <c:pt idx="5">
                  <c:v>juin-19</c:v>
                </c:pt>
                <c:pt idx="6">
                  <c:v>juillet-19</c:v>
                </c:pt>
                <c:pt idx="7">
                  <c:v>août-19</c:v>
                </c:pt>
                <c:pt idx="8">
                  <c:v>septembre-19</c:v>
                </c:pt>
                <c:pt idx="9">
                  <c:v>octobre-19</c:v>
                </c:pt>
              </c:strCache>
            </c:strRef>
          </c:cat>
          <c:val>
            <c:numRef>
              <c:f>Calculs!$C$17:$AN$17</c:f>
              <c:numCache>
                <c:formatCode>General</c:formatCode>
                <c:ptCount val="3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495-4ECB-BF1F-5B3592269178}"/>
            </c:ext>
          </c:extLst>
        </c:ser>
        <c:ser>
          <c:idx val="1"/>
          <c:order val="1"/>
          <c:tx>
            <c:strRef>
              <c:f>Calculs!$B$18</c:f>
              <c:strCache>
                <c:ptCount val="1"/>
                <c:pt idx="0">
                  <c:v>EARNED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9525">
                <a:solidFill>
                  <a:srgbClr val="92D050"/>
                </a:solidFill>
              </a:ln>
              <a:effectLst/>
            </c:spPr>
          </c:marker>
          <c:cat>
            <c:strRef>
              <c:f>Calculs!$C$16:$AN$16</c:f>
              <c:strCache>
                <c:ptCount val="10"/>
                <c:pt idx="0">
                  <c:v>janvier-19</c:v>
                </c:pt>
                <c:pt idx="1">
                  <c:v>février-19</c:v>
                </c:pt>
                <c:pt idx="2">
                  <c:v>mars-19</c:v>
                </c:pt>
                <c:pt idx="3">
                  <c:v>avril-19</c:v>
                </c:pt>
                <c:pt idx="4">
                  <c:v>mai-19</c:v>
                </c:pt>
                <c:pt idx="5">
                  <c:v>juin-19</c:v>
                </c:pt>
                <c:pt idx="6">
                  <c:v>juillet-19</c:v>
                </c:pt>
                <c:pt idx="7">
                  <c:v>août-19</c:v>
                </c:pt>
                <c:pt idx="8">
                  <c:v>septembre-19</c:v>
                </c:pt>
                <c:pt idx="9">
                  <c:v>octobre-19</c:v>
                </c:pt>
              </c:strCache>
            </c:strRef>
          </c:cat>
          <c:val>
            <c:numRef>
              <c:f>Calculs!$C$18:$AN$18</c:f>
              <c:numCache>
                <c:formatCode>0.0</c:formatCode>
                <c:ptCount val="38"/>
                <c:pt idx="0">
                  <c:v>1</c:v>
                </c:pt>
                <c:pt idx="1">
                  <c:v>1.5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495-4ECB-BF1F-5B3592269178}"/>
            </c:ext>
          </c:extLst>
        </c:ser>
        <c:ser>
          <c:idx val="2"/>
          <c:order val="2"/>
          <c:tx>
            <c:strRef>
              <c:f>Calculs!$B$19</c:f>
              <c:strCache>
                <c:ptCount val="1"/>
                <c:pt idx="0">
                  <c:v>ACTUAL COST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9525">
                <a:solidFill>
                  <a:srgbClr val="C00000"/>
                </a:solidFill>
              </a:ln>
              <a:effectLst/>
            </c:spPr>
          </c:marker>
          <c:cat>
            <c:strRef>
              <c:f>Calculs!$C$16:$AN$16</c:f>
              <c:strCache>
                <c:ptCount val="10"/>
                <c:pt idx="0">
                  <c:v>janvier-19</c:v>
                </c:pt>
                <c:pt idx="1">
                  <c:v>février-19</c:v>
                </c:pt>
                <c:pt idx="2">
                  <c:v>mars-19</c:v>
                </c:pt>
                <c:pt idx="3">
                  <c:v>avril-19</c:v>
                </c:pt>
                <c:pt idx="4">
                  <c:v>mai-19</c:v>
                </c:pt>
                <c:pt idx="5">
                  <c:v>juin-19</c:v>
                </c:pt>
                <c:pt idx="6">
                  <c:v>juillet-19</c:v>
                </c:pt>
                <c:pt idx="7">
                  <c:v>août-19</c:v>
                </c:pt>
                <c:pt idx="8">
                  <c:v>septembre-19</c:v>
                </c:pt>
                <c:pt idx="9">
                  <c:v>octobre-19</c:v>
                </c:pt>
              </c:strCache>
            </c:strRef>
          </c:cat>
          <c:val>
            <c:numRef>
              <c:f>Calculs!$C$19:$AN$19</c:f>
              <c:numCache>
                <c:formatCode>General</c:formatCode>
                <c:ptCount val="3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6.5</c:v>
                </c:pt>
                <c:pt idx="6">
                  <c:v>7.5</c:v>
                </c:pt>
                <c:pt idx="7">
                  <c:v>9</c:v>
                </c:pt>
                <c:pt idx="8">
                  <c:v>9</c:v>
                </c:pt>
                <c:pt idx="9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495-4ECB-BF1F-5B35922691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9132728"/>
        <c:axId val="509133056"/>
      </c:lineChart>
      <c:dateAx>
        <c:axId val="509132728"/>
        <c:scaling>
          <c:orientation val="minMax"/>
        </c:scaling>
        <c:delete val="0"/>
        <c:axPos val="b"/>
        <c:numFmt formatCode="[$-40C]mmmm\-yy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9133056"/>
        <c:crosses val="autoZero"/>
        <c:auto val="1"/>
        <c:lblOffset val="100"/>
        <c:baseTimeUnit val="days"/>
      </c:dateAx>
      <c:valAx>
        <c:axId val="509133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91327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73303615273897216"/>
          <c:y val="3.4326155381369863E-2"/>
          <c:w val="0.24844001354669373"/>
          <c:h val="0.1880768484872764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19050" cap="flat" cmpd="sng" algn="ctr">
      <a:solidFill>
        <a:schemeClr val="accent1">
          <a:lumMod val="50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2000"/>
              <a:t>PERFORMANCE INDICES</a:t>
            </a:r>
          </a:p>
        </c:rich>
      </c:tx>
      <c:layout>
        <c:manualLayout>
          <c:xMode val="edge"/>
          <c:yMode val="edge"/>
          <c:x val="4.7055851889481554E-2"/>
          <c:y val="1.470118897846440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6667518782364367E-2"/>
          <c:y val="0.13548505228105528"/>
          <c:w val="0.8892097833439282"/>
          <c:h val="0.65571625851295723"/>
        </c:manualLayout>
      </c:layout>
      <c:lineChart>
        <c:grouping val="standard"/>
        <c:varyColors val="0"/>
        <c:ser>
          <c:idx val="0"/>
          <c:order val="0"/>
          <c:tx>
            <c:strRef>
              <c:f>Calculs!$B$24</c:f>
              <c:strCache>
                <c:ptCount val="1"/>
                <c:pt idx="0">
                  <c:v>CPI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Calculs!$C$23:$AN$23</c:f>
              <c:strCache>
                <c:ptCount val="10"/>
                <c:pt idx="0">
                  <c:v>janvier-19</c:v>
                </c:pt>
                <c:pt idx="1">
                  <c:v>février-19</c:v>
                </c:pt>
                <c:pt idx="2">
                  <c:v>mars-19</c:v>
                </c:pt>
                <c:pt idx="3">
                  <c:v>avril-19</c:v>
                </c:pt>
                <c:pt idx="4">
                  <c:v>mai-19</c:v>
                </c:pt>
                <c:pt idx="5">
                  <c:v>juin-19</c:v>
                </c:pt>
                <c:pt idx="6">
                  <c:v>juillet-19</c:v>
                </c:pt>
                <c:pt idx="7">
                  <c:v>août-19</c:v>
                </c:pt>
                <c:pt idx="8">
                  <c:v>septembre-19</c:v>
                </c:pt>
                <c:pt idx="9">
                  <c:v>octobre-19</c:v>
                </c:pt>
              </c:strCache>
            </c:strRef>
          </c:cat>
          <c:val>
            <c:numRef>
              <c:f>Calculs!$C$24:$AN$24</c:f>
              <c:numCache>
                <c:formatCode>0.00</c:formatCode>
                <c:ptCount val="38"/>
                <c:pt idx="0">
                  <c:v>1</c:v>
                </c:pt>
                <c:pt idx="1">
                  <c:v>0.83333333333333337</c:v>
                </c:pt>
                <c:pt idx="2">
                  <c:v>0.75</c:v>
                </c:pt>
                <c:pt idx="3">
                  <c:v>0.75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0F8-4F3A-BF68-3458A44DD9E8}"/>
            </c:ext>
          </c:extLst>
        </c:ser>
        <c:ser>
          <c:idx val="2"/>
          <c:order val="1"/>
          <c:tx>
            <c:strRef>
              <c:f>Calculs!$B$25</c:f>
              <c:strCache>
                <c:ptCount val="1"/>
                <c:pt idx="0">
                  <c:v>SPI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9525">
                <a:solidFill>
                  <a:srgbClr val="92D050"/>
                </a:solidFill>
              </a:ln>
              <a:effectLst/>
            </c:spPr>
          </c:marker>
          <c:cat>
            <c:strRef>
              <c:f>Calculs!$C$23:$AN$23</c:f>
              <c:strCache>
                <c:ptCount val="10"/>
                <c:pt idx="0">
                  <c:v>janvier-19</c:v>
                </c:pt>
                <c:pt idx="1">
                  <c:v>février-19</c:v>
                </c:pt>
                <c:pt idx="2">
                  <c:v>mars-19</c:v>
                </c:pt>
                <c:pt idx="3">
                  <c:v>avril-19</c:v>
                </c:pt>
                <c:pt idx="4">
                  <c:v>mai-19</c:v>
                </c:pt>
                <c:pt idx="5">
                  <c:v>juin-19</c:v>
                </c:pt>
                <c:pt idx="6">
                  <c:v>juillet-19</c:v>
                </c:pt>
                <c:pt idx="7">
                  <c:v>août-19</c:v>
                </c:pt>
                <c:pt idx="8">
                  <c:v>septembre-19</c:v>
                </c:pt>
                <c:pt idx="9">
                  <c:v>octobre-19</c:v>
                </c:pt>
              </c:strCache>
            </c:strRef>
          </c:cat>
          <c:val>
            <c:numRef>
              <c:f>Calculs!$C$25:$AN$25</c:f>
              <c:numCache>
                <c:formatCode>0.00</c:formatCode>
                <c:ptCount val="38"/>
                <c:pt idx="0">
                  <c:v>1.5</c:v>
                </c:pt>
                <c:pt idx="1">
                  <c:v>1</c:v>
                </c:pt>
                <c:pt idx="2">
                  <c:v>0.8</c:v>
                </c:pt>
                <c:pt idx="3">
                  <c:v>0.8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0F8-4F3A-BF68-3458A44DD9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9132728"/>
        <c:axId val="509133056"/>
      </c:lineChart>
      <c:dateAx>
        <c:axId val="509132728"/>
        <c:scaling>
          <c:orientation val="minMax"/>
        </c:scaling>
        <c:delete val="0"/>
        <c:axPos val="b"/>
        <c:numFmt formatCode="[$-40C]mmmm\-yy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9133056"/>
        <c:crosses val="autoZero"/>
        <c:auto val="1"/>
        <c:lblOffset val="100"/>
        <c:baseTimeUnit val="months"/>
      </c:dateAx>
      <c:valAx>
        <c:axId val="509133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91327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8882880536980429"/>
          <c:y val="3.0344990926880547E-2"/>
          <c:w val="0.17926226795725225"/>
          <c:h val="8.146453553850875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19050" cap="flat" cmpd="sng" algn="ctr">
      <a:solidFill>
        <a:schemeClr val="accent1">
          <a:lumMod val="50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1866900</xdr:colOff>
      <xdr:row>15</xdr:row>
      <xdr:rowOff>133350</xdr:rowOff>
    </xdr:from>
    <xdr:to>
      <xdr:col>4</xdr:col>
      <xdr:colOff>3082925</xdr:colOff>
      <xdr:row>31</xdr:row>
      <xdr:rowOff>615018</xdr:rowOff>
    </xdr:to>
    <xdr:graphicFrame macro="">
      <xdr:nvGraphicFramePr>
        <xdr:cNvPr id="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3940732</xdr:colOff>
      <xdr:row>15</xdr:row>
      <xdr:rowOff>133350</xdr:rowOff>
    </xdr:from>
    <xdr:to>
      <xdr:col>8</xdr:col>
      <xdr:colOff>3705783</xdr:colOff>
      <xdr:row>31</xdr:row>
      <xdr:rowOff>652276</xdr:rowOff>
    </xdr:to>
    <xdr:graphicFrame macro="">
      <xdr:nvGraphicFramePr>
        <xdr:cNvPr id="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PS/EVM%20exemple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duction"/>
      <sheetName val="Tableau de bord"/>
      <sheetName val="Prévision jours"/>
      <sheetName val="Plan budgétaire"/>
      <sheetName val="Réalisation"/>
      <sheetName val="Coût réel"/>
      <sheetName val="EVM"/>
      <sheetName val="H_CALC"/>
      <sheetName val="Risque"/>
      <sheetName val="TDB"/>
      <sheetName val="Calcul risque"/>
      <sheetName val="TERM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C3">
            <v>43524</v>
          </cell>
          <cell r="D3">
            <v>43555</v>
          </cell>
          <cell r="E3">
            <v>43585</v>
          </cell>
          <cell r="F3">
            <v>43616</v>
          </cell>
          <cell r="G3">
            <v>43646</v>
          </cell>
          <cell r="H3">
            <v>43677</v>
          </cell>
          <cell r="I3">
            <v>43708</v>
          </cell>
          <cell r="J3">
            <v>43738</v>
          </cell>
          <cell r="K3">
            <v>43769</v>
          </cell>
          <cell r="L3">
            <v>43799</v>
          </cell>
          <cell r="M3">
            <v>43830</v>
          </cell>
          <cell r="N3" t="str">
            <v/>
          </cell>
          <cell r="O3" t="str">
            <v/>
          </cell>
          <cell r="P3" t="str">
            <v/>
          </cell>
          <cell r="Q3" t="str">
            <v/>
          </cell>
          <cell r="R3" t="str">
            <v/>
          </cell>
          <cell r="S3" t="str">
            <v/>
          </cell>
          <cell r="T3" t="str">
            <v/>
          </cell>
          <cell r="U3" t="str">
            <v/>
          </cell>
          <cell r="V3" t="str">
            <v/>
          </cell>
          <cell r="W3" t="str">
            <v/>
          </cell>
          <cell r="X3" t="str">
            <v/>
          </cell>
          <cell r="Y3" t="str">
            <v/>
          </cell>
          <cell r="Z3" t="str">
            <v/>
          </cell>
          <cell r="AA3" t="str">
            <v/>
          </cell>
          <cell r="AB3" t="str">
            <v/>
          </cell>
          <cell r="AC3" t="str">
            <v/>
          </cell>
          <cell r="AD3" t="str">
            <v/>
          </cell>
          <cell r="AE3" t="str">
            <v/>
          </cell>
          <cell r="AF3" t="str">
            <v/>
          </cell>
          <cell r="AG3" t="str">
            <v/>
          </cell>
          <cell r="AH3" t="str">
            <v/>
          </cell>
          <cell r="AI3" t="str">
            <v/>
          </cell>
          <cell r="AJ3" t="str">
            <v/>
          </cell>
          <cell r="AK3" t="str">
            <v/>
          </cell>
          <cell r="AL3" t="str">
            <v/>
          </cell>
          <cell r="AM3" t="str">
            <v/>
          </cell>
          <cell r="AN3" t="str">
            <v/>
          </cell>
          <cell r="AO3" t="str">
            <v/>
          </cell>
          <cell r="AP3" t="str">
            <v/>
          </cell>
          <cell r="AQ3" t="str">
            <v/>
          </cell>
          <cell r="AR3" t="str">
            <v/>
          </cell>
          <cell r="AS3" t="str">
            <v/>
          </cell>
          <cell r="AT3" t="str">
            <v/>
          </cell>
          <cell r="AU3" t="str">
            <v/>
          </cell>
          <cell r="AV3" t="str">
            <v/>
          </cell>
          <cell r="AW3" t="str">
            <v/>
          </cell>
          <cell r="AX3" t="str">
            <v/>
          </cell>
          <cell r="AY3" t="str">
            <v/>
          </cell>
          <cell r="AZ3" t="str">
            <v/>
          </cell>
          <cell r="BA3" t="str">
            <v/>
          </cell>
          <cell r="BB3" t="str">
            <v/>
          </cell>
        </row>
        <row r="7">
          <cell r="B7" t="str">
            <v>PLANNED VALUE</v>
          </cell>
          <cell r="C7">
            <v>1400</v>
          </cell>
          <cell r="D7">
            <v>4600</v>
          </cell>
          <cell r="E7">
            <v>9600</v>
          </cell>
          <cell r="F7">
            <v>16400</v>
          </cell>
          <cell r="G7">
            <v>25000</v>
          </cell>
          <cell r="H7">
            <v>35400</v>
          </cell>
          <cell r="I7">
            <v>47600</v>
          </cell>
          <cell r="J7">
            <v>61600</v>
          </cell>
          <cell r="K7">
            <v>77400</v>
          </cell>
          <cell r="L7">
            <v>95000</v>
          </cell>
          <cell r="M7">
            <v>114400</v>
          </cell>
          <cell r="N7" t="e">
            <v>#N/A</v>
          </cell>
          <cell r="O7" t="e">
            <v>#N/A</v>
          </cell>
          <cell r="P7" t="e">
            <v>#N/A</v>
          </cell>
          <cell r="Q7" t="e">
            <v>#N/A</v>
          </cell>
          <cell r="R7" t="e">
            <v>#N/A</v>
          </cell>
          <cell r="S7" t="e">
            <v>#N/A</v>
          </cell>
          <cell r="T7" t="e">
            <v>#N/A</v>
          </cell>
          <cell r="U7" t="e">
            <v>#N/A</v>
          </cell>
          <cell r="V7" t="e">
            <v>#N/A</v>
          </cell>
          <cell r="W7" t="e">
            <v>#N/A</v>
          </cell>
          <cell r="X7" t="e">
            <v>#N/A</v>
          </cell>
          <cell r="Y7" t="e">
            <v>#N/A</v>
          </cell>
          <cell r="Z7" t="e">
            <v>#N/A</v>
          </cell>
          <cell r="AA7" t="e">
            <v>#N/A</v>
          </cell>
          <cell r="AB7" t="e">
            <v>#N/A</v>
          </cell>
          <cell r="AC7" t="e">
            <v>#N/A</v>
          </cell>
          <cell r="AD7" t="e">
            <v>#N/A</v>
          </cell>
          <cell r="AE7" t="e">
            <v>#N/A</v>
          </cell>
          <cell r="AF7" t="e">
            <v>#N/A</v>
          </cell>
          <cell r="AG7" t="e">
            <v>#N/A</v>
          </cell>
          <cell r="AH7" t="e">
            <v>#N/A</v>
          </cell>
          <cell r="AI7" t="e">
            <v>#N/A</v>
          </cell>
          <cell r="AJ7" t="e">
            <v>#N/A</v>
          </cell>
          <cell r="AK7" t="e">
            <v>#N/A</v>
          </cell>
          <cell r="AL7" t="e">
            <v>#N/A</v>
          </cell>
          <cell r="AM7" t="e">
            <v>#N/A</v>
          </cell>
          <cell r="AN7" t="e">
            <v>#N/A</v>
          </cell>
          <cell r="AO7" t="e">
            <v>#N/A</v>
          </cell>
          <cell r="AP7" t="e">
            <v>#N/A</v>
          </cell>
          <cell r="AQ7" t="e">
            <v>#N/A</v>
          </cell>
          <cell r="AR7" t="e">
            <v>#N/A</v>
          </cell>
          <cell r="AS7" t="e">
            <v>#N/A</v>
          </cell>
          <cell r="AT7" t="e">
            <v>#N/A</v>
          </cell>
          <cell r="AU7" t="e">
            <v>#N/A</v>
          </cell>
          <cell r="AV7" t="e">
            <v>#N/A</v>
          </cell>
          <cell r="AW7" t="e">
            <v>#N/A</v>
          </cell>
          <cell r="AX7" t="e">
            <v>#N/A</v>
          </cell>
          <cell r="AY7" t="e">
            <v>#N/A</v>
          </cell>
          <cell r="AZ7" t="e">
            <v>#N/A</v>
          </cell>
          <cell r="BA7" t="e">
            <v>#N/A</v>
          </cell>
          <cell r="BB7" t="e">
            <v>#N/A</v>
          </cell>
        </row>
        <row r="8">
          <cell r="B8" t="str">
            <v>EARNED VALUE</v>
          </cell>
          <cell r="C8">
            <v>5720</v>
          </cell>
          <cell r="D8">
            <v>11440</v>
          </cell>
          <cell r="E8">
            <v>17160</v>
          </cell>
          <cell r="F8">
            <v>22880</v>
          </cell>
          <cell r="G8">
            <v>34320</v>
          </cell>
          <cell r="H8" t="e">
            <v>#N/A</v>
          </cell>
          <cell r="I8" t="e">
            <v>#N/A</v>
          </cell>
          <cell r="J8" t="e">
            <v>#N/A</v>
          </cell>
          <cell r="K8" t="e">
            <v>#N/A</v>
          </cell>
          <cell r="L8" t="e">
            <v>#N/A</v>
          </cell>
          <cell r="M8" t="e">
            <v>#N/A</v>
          </cell>
          <cell r="N8" t="e">
            <v>#N/A</v>
          </cell>
          <cell r="O8" t="e">
            <v>#N/A</v>
          </cell>
          <cell r="P8" t="e">
            <v>#N/A</v>
          </cell>
          <cell r="Q8" t="e">
            <v>#N/A</v>
          </cell>
          <cell r="R8" t="e">
            <v>#N/A</v>
          </cell>
          <cell r="S8" t="e">
            <v>#N/A</v>
          </cell>
          <cell r="T8" t="e">
            <v>#N/A</v>
          </cell>
          <cell r="U8" t="e">
            <v>#N/A</v>
          </cell>
          <cell r="V8" t="e">
            <v>#N/A</v>
          </cell>
          <cell r="W8" t="e">
            <v>#N/A</v>
          </cell>
          <cell r="X8" t="e">
            <v>#N/A</v>
          </cell>
          <cell r="Y8" t="e">
            <v>#N/A</v>
          </cell>
          <cell r="Z8" t="e">
            <v>#N/A</v>
          </cell>
          <cell r="AA8" t="e">
            <v>#N/A</v>
          </cell>
          <cell r="AB8" t="e">
            <v>#N/A</v>
          </cell>
          <cell r="AC8" t="e">
            <v>#N/A</v>
          </cell>
          <cell r="AD8" t="e">
            <v>#N/A</v>
          </cell>
          <cell r="AE8" t="e">
            <v>#N/A</v>
          </cell>
          <cell r="AF8" t="e">
            <v>#N/A</v>
          </cell>
          <cell r="AG8" t="e">
            <v>#N/A</v>
          </cell>
          <cell r="AH8" t="e">
            <v>#N/A</v>
          </cell>
          <cell r="AI8" t="e">
            <v>#N/A</v>
          </cell>
          <cell r="AJ8" t="e">
            <v>#N/A</v>
          </cell>
          <cell r="AK8" t="e">
            <v>#N/A</v>
          </cell>
          <cell r="AL8" t="e">
            <v>#N/A</v>
          </cell>
          <cell r="AM8" t="e">
            <v>#N/A</v>
          </cell>
          <cell r="AN8" t="e">
            <v>#N/A</v>
          </cell>
          <cell r="AO8" t="e">
            <v>#N/A</v>
          </cell>
          <cell r="AP8" t="e">
            <v>#N/A</v>
          </cell>
          <cell r="AQ8" t="e">
            <v>#N/A</v>
          </cell>
          <cell r="AR8" t="e">
            <v>#N/A</v>
          </cell>
          <cell r="AS8" t="e">
            <v>#N/A</v>
          </cell>
          <cell r="AT8" t="e">
            <v>#N/A</v>
          </cell>
          <cell r="AU8" t="e">
            <v>#N/A</v>
          </cell>
          <cell r="AV8" t="e">
            <v>#N/A</v>
          </cell>
          <cell r="AW8" t="e">
            <v>#N/A</v>
          </cell>
          <cell r="AX8" t="e">
            <v>#N/A</v>
          </cell>
          <cell r="AY8" t="e">
            <v>#N/A</v>
          </cell>
          <cell r="AZ8" t="e">
            <v>#N/A</v>
          </cell>
          <cell r="BA8" t="e">
            <v>#N/A</v>
          </cell>
          <cell r="BB8" t="e">
            <v>#N/A</v>
          </cell>
        </row>
        <row r="9">
          <cell r="B9" t="str">
            <v>ACTUAL COST</v>
          </cell>
          <cell r="C9">
            <v>1320</v>
          </cell>
          <cell r="D9">
            <v>3940</v>
          </cell>
          <cell r="E9">
            <v>8120</v>
          </cell>
          <cell r="F9">
            <v>12740</v>
          </cell>
          <cell r="G9">
            <v>18490</v>
          </cell>
          <cell r="H9" t="e">
            <v>#N/A</v>
          </cell>
          <cell r="I9" t="e">
            <v>#N/A</v>
          </cell>
          <cell r="J9" t="e">
            <v>#N/A</v>
          </cell>
          <cell r="K9" t="e">
            <v>#N/A</v>
          </cell>
          <cell r="L9" t="e">
            <v>#N/A</v>
          </cell>
          <cell r="M9" t="e">
            <v>#N/A</v>
          </cell>
          <cell r="N9" t="e">
            <v>#N/A</v>
          </cell>
          <cell r="O9" t="e">
            <v>#N/A</v>
          </cell>
          <cell r="P9" t="e">
            <v>#N/A</v>
          </cell>
          <cell r="Q9" t="e">
            <v>#N/A</v>
          </cell>
          <cell r="R9" t="e">
            <v>#N/A</v>
          </cell>
          <cell r="S9" t="e">
            <v>#N/A</v>
          </cell>
          <cell r="T9" t="e">
            <v>#N/A</v>
          </cell>
          <cell r="U9" t="e">
            <v>#N/A</v>
          </cell>
          <cell r="V9" t="e">
            <v>#N/A</v>
          </cell>
          <cell r="W9" t="e">
            <v>#N/A</v>
          </cell>
          <cell r="X9" t="e">
            <v>#N/A</v>
          </cell>
          <cell r="Y9" t="e">
            <v>#N/A</v>
          </cell>
          <cell r="Z9" t="e">
            <v>#N/A</v>
          </cell>
          <cell r="AA9" t="e">
            <v>#N/A</v>
          </cell>
          <cell r="AB9" t="e">
            <v>#N/A</v>
          </cell>
          <cell r="AC9" t="e">
            <v>#N/A</v>
          </cell>
          <cell r="AD9" t="e">
            <v>#N/A</v>
          </cell>
          <cell r="AE9" t="e">
            <v>#N/A</v>
          </cell>
          <cell r="AF9" t="e">
            <v>#N/A</v>
          </cell>
          <cell r="AG9" t="e">
            <v>#N/A</v>
          </cell>
          <cell r="AH9" t="e">
            <v>#N/A</v>
          </cell>
          <cell r="AI9" t="e">
            <v>#N/A</v>
          </cell>
          <cell r="AJ9" t="e">
            <v>#N/A</v>
          </cell>
          <cell r="AK9" t="e">
            <v>#N/A</v>
          </cell>
          <cell r="AL9" t="e">
            <v>#N/A</v>
          </cell>
          <cell r="AM9" t="e">
            <v>#N/A</v>
          </cell>
          <cell r="AN9" t="e">
            <v>#N/A</v>
          </cell>
          <cell r="AO9" t="e">
            <v>#N/A</v>
          </cell>
          <cell r="AP9" t="e">
            <v>#N/A</v>
          </cell>
          <cell r="AQ9" t="e">
            <v>#N/A</v>
          </cell>
          <cell r="AR9" t="e">
            <v>#N/A</v>
          </cell>
          <cell r="AS9" t="e">
            <v>#N/A</v>
          </cell>
          <cell r="AT9" t="e">
            <v>#N/A</v>
          </cell>
          <cell r="AU9" t="e">
            <v>#N/A</v>
          </cell>
          <cell r="AV9" t="e">
            <v>#N/A</v>
          </cell>
          <cell r="AW9" t="e">
            <v>#N/A</v>
          </cell>
          <cell r="AX9" t="e">
            <v>#N/A</v>
          </cell>
          <cell r="AY9" t="e">
            <v>#N/A</v>
          </cell>
          <cell r="AZ9" t="e">
            <v>#N/A</v>
          </cell>
          <cell r="BA9" t="e">
            <v>#N/A</v>
          </cell>
          <cell r="BB9" t="e">
            <v>#N/A</v>
          </cell>
        </row>
        <row r="10">
          <cell r="C10">
            <v>43524</v>
          </cell>
          <cell r="D10">
            <v>43555</v>
          </cell>
          <cell r="E10">
            <v>43585</v>
          </cell>
          <cell r="F10">
            <v>43616</v>
          </cell>
          <cell r="G10">
            <v>43646</v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  <cell r="Q10" t="str">
            <v/>
          </cell>
          <cell r="R10" t="str">
            <v/>
          </cell>
          <cell r="S10" t="str">
            <v/>
          </cell>
          <cell r="T10" t="str">
            <v/>
          </cell>
          <cell r="U10" t="str">
            <v/>
          </cell>
          <cell r="V10" t="str">
            <v/>
          </cell>
          <cell r="W10" t="str">
            <v/>
          </cell>
          <cell r="X10" t="str">
            <v/>
          </cell>
          <cell r="Y10" t="str">
            <v/>
          </cell>
          <cell r="Z10" t="str">
            <v/>
          </cell>
          <cell r="AA10" t="str">
            <v/>
          </cell>
          <cell r="AB10" t="str">
            <v/>
          </cell>
          <cell r="AC10" t="str">
            <v/>
          </cell>
          <cell r="AD10" t="str">
            <v/>
          </cell>
          <cell r="AE10" t="str">
            <v/>
          </cell>
          <cell r="AF10" t="str">
            <v/>
          </cell>
          <cell r="AG10" t="str">
            <v/>
          </cell>
          <cell r="AH10" t="str">
            <v/>
          </cell>
          <cell r="AI10" t="str">
            <v/>
          </cell>
          <cell r="AJ10" t="str">
            <v/>
          </cell>
          <cell r="AK10" t="str">
            <v/>
          </cell>
          <cell r="AL10" t="str">
            <v/>
          </cell>
          <cell r="AM10" t="str">
            <v/>
          </cell>
          <cell r="AN10" t="str">
            <v/>
          </cell>
          <cell r="AO10" t="str">
            <v/>
          </cell>
          <cell r="AP10" t="str">
            <v/>
          </cell>
          <cell r="AQ10" t="str">
            <v/>
          </cell>
          <cell r="AR10" t="str">
            <v/>
          </cell>
          <cell r="AS10" t="str">
            <v/>
          </cell>
          <cell r="AT10" t="str">
            <v/>
          </cell>
          <cell r="AU10" t="str">
            <v/>
          </cell>
          <cell r="AV10" t="str">
            <v/>
          </cell>
          <cell r="AW10" t="str">
            <v/>
          </cell>
          <cell r="AX10" t="str">
            <v/>
          </cell>
          <cell r="AY10" t="str">
            <v/>
          </cell>
          <cell r="AZ10" t="str">
            <v/>
          </cell>
          <cell r="BA10" t="str">
            <v/>
          </cell>
          <cell r="BB10" t="str">
            <v/>
          </cell>
        </row>
        <row r="11">
          <cell r="B11" t="str">
            <v>CPI</v>
          </cell>
          <cell r="C11">
            <v>4.333333333333333</v>
          </cell>
          <cell r="D11">
            <v>2.9035532994923856</v>
          </cell>
          <cell r="E11">
            <v>2.1133004926108376</v>
          </cell>
          <cell r="F11">
            <v>1.7959183673469388</v>
          </cell>
          <cell r="G11">
            <v>1.8561384532179557</v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  <cell r="Q11" t="str">
            <v/>
          </cell>
          <cell r="R11" t="str">
            <v/>
          </cell>
          <cell r="S11" t="str">
            <v/>
          </cell>
          <cell r="T11" t="str">
            <v/>
          </cell>
          <cell r="U11" t="str">
            <v/>
          </cell>
          <cell r="V11" t="str">
            <v/>
          </cell>
          <cell r="W11" t="str">
            <v/>
          </cell>
          <cell r="X11" t="str">
            <v/>
          </cell>
          <cell r="Y11" t="str">
            <v/>
          </cell>
          <cell r="Z11" t="str">
            <v/>
          </cell>
          <cell r="AA11" t="str">
            <v/>
          </cell>
          <cell r="AB11" t="str">
            <v/>
          </cell>
          <cell r="AC11" t="str">
            <v/>
          </cell>
          <cell r="AD11" t="str">
            <v/>
          </cell>
          <cell r="AE11" t="str">
            <v/>
          </cell>
          <cell r="AF11" t="str">
            <v/>
          </cell>
          <cell r="AG11" t="str">
            <v/>
          </cell>
          <cell r="AH11" t="str">
            <v/>
          </cell>
          <cell r="AI11" t="str">
            <v/>
          </cell>
          <cell r="AJ11" t="str">
            <v/>
          </cell>
          <cell r="AK11" t="str">
            <v/>
          </cell>
          <cell r="AL11" t="str">
            <v/>
          </cell>
          <cell r="AM11" t="str">
            <v/>
          </cell>
          <cell r="AN11" t="str">
            <v/>
          </cell>
          <cell r="AO11" t="str">
            <v/>
          </cell>
          <cell r="AP11" t="str">
            <v/>
          </cell>
          <cell r="AQ11" t="str">
            <v/>
          </cell>
          <cell r="AR11" t="str">
            <v/>
          </cell>
          <cell r="AS11" t="str">
            <v/>
          </cell>
          <cell r="AT11" t="str">
            <v/>
          </cell>
          <cell r="AU11" t="str">
            <v/>
          </cell>
          <cell r="AV11" t="str">
            <v/>
          </cell>
          <cell r="AW11" t="str">
            <v/>
          </cell>
          <cell r="AX11" t="str">
            <v/>
          </cell>
          <cell r="AY11" t="str">
            <v/>
          </cell>
          <cell r="AZ11" t="str">
            <v/>
          </cell>
          <cell r="BA11" t="str">
            <v/>
          </cell>
          <cell r="BB11" t="str">
            <v/>
          </cell>
        </row>
        <row r="12">
          <cell r="B12" t="str">
            <v>SPI</v>
          </cell>
          <cell r="C12">
            <v>4.0857142857142854</v>
          </cell>
          <cell r="D12">
            <v>2.4869565217391303</v>
          </cell>
          <cell r="E12">
            <v>1.7875000000000001</v>
          </cell>
          <cell r="F12">
            <v>1.3951219512195121</v>
          </cell>
          <cell r="G12">
            <v>1.3728</v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  <cell r="Q12" t="str">
            <v/>
          </cell>
          <cell r="R12" t="str">
            <v/>
          </cell>
          <cell r="S12" t="str">
            <v/>
          </cell>
          <cell r="T12" t="str">
            <v/>
          </cell>
          <cell r="U12" t="str">
            <v/>
          </cell>
          <cell r="V12" t="str">
            <v/>
          </cell>
          <cell r="W12" t="str">
            <v/>
          </cell>
          <cell r="X12" t="str">
            <v/>
          </cell>
          <cell r="Y12" t="str">
            <v/>
          </cell>
          <cell r="Z12" t="str">
            <v/>
          </cell>
          <cell r="AA12" t="str">
            <v/>
          </cell>
          <cell r="AB12" t="str">
            <v/>
          </cell>
          <cell r="AC12" t="str">
            <v/>
          </cell>
          <cell r="AD12" t="str">
            <v/>
          </cell>
          <cell r="AE12" t="str">
            <v/>
          </cell>
          <cell r="AF12" t="str">
            <v/>
          </cell>
          <cell r="AG12" t="str">
            <v/>
          </cell>
          <cell r="AH12" t="str">
            <v/>
          </cell>
          <cell r="AI12" t="str">
            <v/>
          </cell>
          <cell r="AJ12" t="str">
            <v/>
          </cell>
          <cell r="AK12" t="str">
            <v/>
          </cell>
          <cell r="AL12" t="str">
            <v/>
          </cell>
          <cell r="AM12" t="str">
            <v/>
          </cell>
          <cell r="AN12" t="str">
            <v/>
          </cell>
          <cell r="AO12" t="str">
            <v/>
          </cell>
          <cell r="AP12" t="str">
            <v/>
          </cell>
          <cell r="AQ12" t="str">
            <v/>
          </cell>
          <cell r="AR12" t="str">
            <v/>
          </cell>
          <cell r="AS12" t="str">
            <v/>
          </cell>
          <cell r="AT12" t="str">
            <v/>
          </cell>
          <cell r="AU12" t="str">
            <v/>
          </cell>
          <cell r="AV12" t="str">
            <v/>
          </cell>
          <cell r="AW12" t="str">
            <v/>
          </cell>
          <cell r="AX12" t="str">
            <v/>
          </cell>
          <cell r="AY12" t="str">
            <v/>
          </cell>
          <cell r="AZ12" t="str">
            <v/>
          </cell>
          <cell r="BA12" t="str">
            <v/>
          </cell>
          <cell r="BB12" t="str">
            <v/>
          </cell>
        </row>
      </sheetData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ustom 1">
      <a:majorFont>
        <a:latin typeface="Calibri Light"/>
        <a:ea typeface=""/>
        <a:cs typeface=""/>
      </a:majorFont>
      <a:minorFont>
        <a:latin typeface="HP Simplified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O34"/>
  <sheetViews>
    <sheetView showGridLines="0" showZeros="0" topLeftCell="A2" zoomScale="80" zoomScaleNormal="80" workbookViewId="0">
      <selection activeCell="B43" sqref="B43"/>
    </sheetView>
  </sheetViews>
  <sheetFormatPr baseColWidth="10" defaultColWidth="9" defaultRowHeight="14.25"/>
  <cols>
    <col min="1" max="1" width="12.875" customWidth="1"/>
    <col min="2" max="2" width="23.25" customWidth="1"/>
    <col min="3" max="3" width="11.125" bestFit="1" customWidth="1"/>
    <col min="4" max="4" width="9.625" bestFit="1" customWidth="1"/>
    <col min="5" max="8" width="6.25" bestFit="1" customWidth="1"/>
    <col min="9" max="10" width="7.5" customWidth="1"/>
    <col min="11" max="40" width="6.25" bestFit="1" customWidth="1"/>
    <col min="41" max="41" width="6.25" style="43" bestFit="1" customWidth="1"/>
    <col min="260" max="260" width="12.375" customWidth="1"/>
  </cols>
  <sheetData>
    <row r="1" spans="1:41" ht="15.75">
      <c r="A1" s="4"/>
      <c r="B1" s="36" t="s">
        <v>37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</row>
    <row r="3" spans="1:41">
      <c r="C3" s="37">
        <f>C16</f>
        <v>43466</v>
      </c>
      <c r="D3" s="37">
        <f t="shared" ref="D3:AN3" si="0">D16</f>
        <v>43497</v>
      </c>
      <c r="E3" s="37">
        <f t="shared" si="0"/>
        <v>43525</v>
      </c>
      <c r="F3" s="37">
        <f t="shared" si="0"/>
        <v>43556</v>
      </c>
      <c r="G3" s="37">
        <f t="shared" si="0"/>
        <v>43586</v>
      </c>
      <c r="H3" s="37">
        <f t="shared" si="0"/>
        <v>43617</v>
      </c>
      <c r="I3" s="37">
        <f t="shared" si="0"/>
        <v>43647</v>
      </c>
      <c r="J3" s="37">
        <f t="shared" si="0"/>
        <v>43678</v>
      </c>
      <c r="K3" s="37">
        <f t="shared" si="0"/>
        <v>43709</v>
      </c>
      <c r="L3" s="37">
        <f t="shared" si="0"/>
        <v>43739</v>
      </c>
      <c r="M3" s="37" t="str">
        <f t="shared" si="0"/>
        <v/>
      </c>
      <c r="N3" s="37" t="str">
        <f t="shared" si="0"/>
        <v/>
      </c>
      <c r="O3" s="37" t="str">
        <f t="shared" si="0"/>
        <v/>
      </c>
      <c r="P3" s="37" t="str">
        <f t="shared" si="0"/>
        <v/>
      </c>
      <c r="Q3" s="37" t="str">
        <f t="shared" si="0"/>
        <v/>
      </c>
      <c r="R3" s="37" t="str">
        <f t="shared" si="0"/>
        <v/>
      </c>
      <c r="S3" s="37" t="str">
        <f t="shared" si="0"/>
        <v/>
      </c>
      <c r="T3" s="37" t="str">
        <f t="shared" si="0"/>
        <v/>
      </c>
      <c r="U3" s="37" t="str">
        <f t="shared" si="0"/>
        <v/>
      </c>
      <c r="V3" s="37" t="str">
        <f t="shared" si="0"/>
        <v/>
      </c>
      <c r="W3" s="37" t="str">
        <f t="shared" si="0"/>
        <v/>
      </c>
      <c r="X3" s="37" t="str">
        <f t="shared" si="0"/>
        <v/>
      </c>
      <c r="Y3" s="37" t="str">
        <f t="shared" si="0"/>
        <v/>
      </c>
      <c r="Z3" s="37" t="str">
        <f t="shared" si="0"/>
        <v/>
      </c>
      <c r="AA3" s="37" t="str">
        <f t="shared" si="0"/>
        <v/>
      </c>
      <c r="AB3" s="37" t="str">
        <f t="shared" si="0"/>
        <v/>
      </c>
      <c r="AC3" s="37" t="str">
        <f t="shared" si="0"/>
        <v/>
      </c>
      <c r="AD3" s="37" t="str">
        <f t="shared" si="0"/>
        <v/>
      </c>
      <c r="AE3" s="37" t="str">
        <f t="shared" si="0"/>
        <v/>
      </c>
      <c r="AF3" s="37" t="str">
        <f t="shared" si="0"/>
        <v/>
      </c>
      <c r="AG3" s="37" t="str">
        <f t="shared" si="0"/>
        <v/>
      </c>
      <c r="AH3" s="37" t="str">
        <f t="shared" si="0"/>
        <v/>
      </c>
      <c r="AI3" s="37" t="str">
        <f t="shared" si="0"/>
        <v/>
      </c>
      <c r="AJ3" s="37" t="str">
        <f t="shared" si="0"/>
        <v/>
      </c>
      <c r="AK3" s="37" t="str">
        <f t="shared" si="0"/>
        <v/>
      </c>
      <c r="AL3" s="37" t="str">
        <f t="shared" si="0"/>
        <v/>
      </c>
      <c r="AM3" s="37" t="str">
        <f t="shared" si="0"/>
        <v/>
      </c>
      <c r="AN3" s="37" t="str">
        <f t="shared" si="0"/>
        <v/>
      </c>
      <c r="AO3" s="44"/>
    </row>
    <row r="4" spans="1:41" ht="15">
      <c r="A4" s="30" t="s">
        <v>38</v>
      </c>
      <c r="B4" s="30" t="e">
        <f>#REF!</f>
        <v>#REF!</v>
      </c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44"/>
    </row>
    <row r="5" spans="1:41">
      <c r="B5" t="s">
        <v>11</v>
      </c>
      <c r="C5" s="2">
        <f>C24</f>
        <v>1</v>
      </c>
      <c r="D5" s="2">
        <f t="shared" ref="D5:AN5" si="1">D24</f>
        <v>0.83333333333333337</v>
      </c>
      <c r="E5" s="2">
        <f t="shared" si="1"/>
        <v>0.75</v>
      </c>
      <c r="F5" s="2">
        <f t="shared" si="1"/>
        <v>0.75</v>
      </c>
      <c r="G5" s="2" t="str">
        <f t="shared" si="1"/>
        <v/>
      </c>
      <c r="H5" s="2" t="str">
        <f t="shared" si="1"/>
        <v/>
      </c>
      <c r="I5" s="2" t="str">
        <f t="shared" si="1"/>
        <v/>
      </c>
      <c r="J5" s="2" t="str">
        <f t="shared" si="1"/>
        <v/>
      </c>
      <c r="K5" s="2" t="str">
        <f t="shared" si="1"/>
        <v/>
      </c>
      <c r="L5" s="2" t="str">
        <f t="shared" si="1"/>
        <v/>
      </c>
      <c r="M5" s="2" t="str">
        <f t="shared" si="1"/>
        <v/>
      </c>
      <c r="N5" s="2" t="str">
        <f t="shared" si="1"/>
        <v/>
      </c>
      <c r="O5" s="2" t="str">
        <f t="shared" si="1"/>
        <v/>
      </c>
      <c r="P5" s="2" t="str">
        <f t="shared" si="1"/>
        <v/>
      </c>
      <c r="Q5" s="2" t="str">
        <f t="shared" si="1"/>
        <v/>
      </c>
      <c r="R5" s="2" t="str">
        <f t="shared" si="1"/>
        <v/>
      </c>
      <c r="S5" s="2" t="str">
        <f t="shared" si="1"/>
        <v/>
      </c>
      <c r="T5" s="2" t="str">
        <f t="shared" si="1"/>
        <v/>
      </c>
      <c r="U5" s="2" t="str">
        <f t="shared" si="1"/>
        <v/>
      </c>
      <c r="V5" s="2" t="str">
        <f t="shared" si="1"/>
        <v/>
      </c>
      <c r="W5" s="2" t="str">
        <f t="shared" si="1"/>
        <v/>
      </c>
      <c r="X5" s="2" t="str">
        <f t="shared" si="1"/>
        <v/>
      </c>
      <c r="Y5" s="2" t="str">
        <f t="shared" si="1"/>
        <v/>
      </c>
      <c r="Z5" s="2" t="str">
        <f t="shared" si="1"/>
        <v/>
      </c>
      <c r="AA5" s="2" t="str">
        <f t="shared" si="1"/>
        <v/>
      </c>
      <c r="AB5" s="2" t="str">
        <f t="shared" si="1"/>
        <v/>
      </c>
      <c r="AC5" s="2" t="str">
        <f t="shared" si="1"/>
        <v/>
      </c>
      <c r="AD5" s="2" t="str">
        <f t="shared" si="1"/>
        <v/>
      </c>
      <c r="AE5" s="2" t="str">
        <f t="shared" si="1"/>
        <v/>
      </c>
      <c r="AF5" s="2" t="str">
        <f t="shared" si="1"/>
        <v/>
      </c>
      <c r="AG5" s="2" t="str">
        <f t="shared" si="1"/>
        <v/>
      </c>
      <c r="AH5" s="2" t="str">
        <f t="shared" si="1"/>
        <v/>
      </c>
      <c r="AI5" s="2" t="str">
        <f t="shared" si="1"/>
        <v/>
      </c>
      <c r="AJ5" s="2" t="str">
        <f t="shared" si="1"/>
        <v/>
      </c>
      <c r="AK5" s="2" t="str">
        <f t="shared" si="1"/>
        <v/>
      </c>
      <c r="AL5" s="2" t="str">
        <f t="shared" si="1"/>
        <v/>
      </c>
      <c r="AM5" s="2" t="str">
        <f t="shared" si="1"/>
        <v/>
      </c>
      <c r="AN5" s="2" t="str">
        <f t="shared" si="1"/>
        <v/>
      </c>
      <c r="AO5" s="45"/>
    </row>
    <row r="6" spans="1:41">
      <c r="B6" t="s">
        <v>12</v>
      </c>
      <c r="C6" s="2">
        <f>C25</f>
        <v>1.5</v>
      </c>
      <c r="D6" s="2">
        <f t="shared" ref="D6:AN6" si="2">D25</f>
        <v>1</v>
      </c>
      <c r="E6" s="2">
        <f t="shared" si="2"/>
        <v>0.8</v>
      </c>
      <c r="F6" s="2">
        <f t="shared" si="2"/>
        <v>0.8</v>
      </c>
      <c r="G6" s="2" t="str">
        <f t="shared" si="2"/>
        <v/>
      </c>
      <c r="H6" s="2" t="str">
        <f t="shared" si="2"/>
        <v/>
      </c>
      <c r="I6" s="2" t="str">
        <f t="shared" si="2"/>
        <v/>
      </c>
      <c r="J6" s="2" t="str">
        <f t="shared" si="2"/>
        <v/>
      </c>
      <c r="K6" s="2" t="str">
        <f t="shared" si="2"/>
        <v/>
      </c>
      <c r="L6" s="2" t="str">
        <f t="shared" si="2"/>
        <v/>
      </c>
      <c r="M6" s="2" t="str">
        <f t="shared" si="2"/>
        <v/>
      </c>
      <c r="N6" s="2" t="str">
        <f t="shared" si="2"/>
        <v/>
      </c>
      <c r="O6" s="2" t="str">
        <f t="shared" si="2"/>
        <v/>
      </c>
      <c r="P6" s="2" t="str">
        <f t="shared" si="2"/>
        <v/>
      </c>
      <c r="Q6" s="2" t="str">
        <f t="shared" si="2"/>
        <v/>
      </c>
      <c r="R6" s="2" t="str">
        <f t="shared" si="2"/>
        <v/>
      </c>
      <c r="S6" s="2" t="str">
        <f t="shared" si="2"/>
        <v/>
      </c>
      <c r="T6" s="2" t="str">
        <f t="shared" si="2"/>
        <v/>
      </c>
      <c r="U6" s="2" t="str">
        <f t="shared" si="2"/>
        <v/>
      </c>
      <c r="V6" s="2" t="str">
        <f t="shared" si="2"/>
        <v/>
      </c>
      <c r="W6" s="2" t="str">
        <f t="shared" si="2"/>
        <v/>
      </c>
      <c r="X6" s="2" t="str">
        <f t="shared" si="2"/>
        <v/>
      </c>
      <c r="Y6" s="2" t="str">
        <f t="shared" si="2"/>
        <v/>
      </c>
      <c r="Z6" s="2" t="str">
        <f t="shared" si="2"/>
        <v/>
      </c>
      <c r="AA6" s="2" t="str">
        <f t="shared" si="2"/>
        <v/>
      </c>
      <c r="AB6" s="2" t="str">
        <f t="shared" si="2"/>
        <v/>
      </c>
      <c r="AC6" s="2" t="str">
        <f t="shared" si="2"/>
        <v/>
      </c>
      <c r="AD6" s="2" t="str">
        <f t="shared" si="2"/>
        <v/>
      </c>
      <c r="AE6" s="2" t="str">
        <f t="shared" si="2"/>
        <v/>
      </c>
      <c r="AF6" s="2" t="str">
        <f t="shared" si="2"/>
        <v/>
      </c>
      <c r="AG6" s="2" t="str">
        <f t="shared" si="2"/>
        <v/>
      </c>
      <c r="AH6" s="2" t="str">
        <f t="shared" si="2"/>
        <v/>
      </c>
      <c r="AI6" s="2" t="str">
        <f t="shared" si="2"/>
        <v/>
      </c>
      <c r="AJ6" s="2" t="str">
        <f t="shared" si="2"/>
        <v/>
      </c>
      <c r="AK6" s="2" t="str">
        <f t="shared" si="2"/>
        <v/>
      </c>
      <c r="AL6" s="2" t="str">
        <f t="shared" si="2"/>
        <v/>
      </c>
      <c r="AM6" s="2" t="str">
        <f t="shared" si="2"/>
        <v/>
      </c>
      <c r="AN6" s="2" t="str">
        <f t="shared" si="2"/>
        <v/>
      </c>
      <c r="AO6" s="45"/>
    </row>
    <row r="7" spans="1:41"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45"/>
    </row>
    <row r="8" spans="1:41">
      <c r="B8" s="38" t="s">
        <v>13</v>
      </c>
      <c r="C8" s="40" t="e">
        <f>#REF!</f>
        <v>#REF!</v>
      </c>
      <c r="D8" s="38"/>
      <c r="E8" s="38"/>
      <c r="F8" s="38"/>
    </row>
    <row r="9" spans="1:41">
      <c r="B9" s="38" t="s">
        <v>39</v>
      </c>
      <c r="C9" s="38" t="e">
        <f>#REF!</f>
        <v>#REF!</v>
      </c>
      <c r="D9" s="38"/>
      <c r="E9" s="38"/>
      <c r="F9" s="38"/>
    </row>
    <row r="10" spans="1:41">
      <c r="B10" s="38" t="s">
        <v>40</v>
      </c>
      <c r="C10" s="50" t="e">
        <f>#REF!</f>
        <v>#REF!</v>
      </c>
      <c r="D10" s="38" t="s">
        <v>41</v>
      </c>
      <c r="E10" s="50" t="e">
        <f>#REF!</f>
        <v>#REF!</v>
      </c>
      <c r="F10" s="38" t="s">
        <v>42</v>
      </c>
    </row>
    <row r="11" spans="1:41">
      <c r="B11" s="38" t="s">
        <v>43</v>
      </c>
      <c r="C11" s="51" t="e">
        <f>#REF!</f>
        <v>#REF!</v>
      </c>
      <c r="D11" s="38" t="s">
        <v>41</v>
      </c>
      <c r="E11" s="38" t="e">
        <f>#REF!</f>
        <v>#REF!</v>
      </c>
      <c r="F11" s="38" t="s">
        <v>42</v>
      </c>
    </row>
    <row r="12" spans="1:41">
      <c r="B12" s="38" t="s">
        <v>44</v>
      </c>
      <c r="C12" s="39" t="e">
        <f>(#REF!*#REF!+#REF!*#REF!+#REF!*#REF!+#REF!*#REF!+#REF!*#REF!+#REF!*#REF!+#REF!*#REF!+#REF!*#REF!+#REF!*#REF!+#REF!*#REF!+#REF!*#REF!)/#REF!</f>
        <v>#REF!</v>
      </c>
      <c r="D12" s="38" t="e">
        <f>C12/(C11/C10)</f>
        <v>#REF!</v>
      </c>
      <c r="E12" s="38"/>
      <c r="F12" s="38"/>
    </row>
    <row r="14" spans="1:41" ht="15.75">
      <c r="A14" s="4"/>
      <c r="B14" s="36" t="s">
        <v>36</v>
      </c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</row>
    <row r="15" spans="1:41">
      <c r="B15" s="1" t="str">
        <f>IFERROR(MATCH(I_ENDDT,C16:AO16,1),"")</f>
        <v/>
      </c>
    </row>
    <row r="16" spans="1:41" ht="87.75" customHeight="1">
      <c r="B16" s="41">
        <f>1/12/2018</f>
        <v>4.1295011562603234E-5</v>
      </c>
      <c r="C16" s="41">
        <v>43466</v>
      </c>
      <c r="D16" s="41">
        <v>43497</v>
      </c>
      <c r="E16" s="41">
        <v>43525</v>
      </c>
      <c r="F16" s="41">
        <v>43556</v>
      </c>
      <c r="G16" s="41">
        <v>43586</v>
      </c>
      <c r="H16" s="41">
        <v>43617</v>
      </c>
      <c r="I16" s="41">
        <v>43647</v>
      </c>
      <c r="J16" s="41">
        <v>43678</v>
      </c>
      <c r="K16" s="41">
        <v>43709</v>
      </c>
      <c r="L16" s="41">
        <v>43739</v>
      </c>
      <c r="M16" s="41" t="str">
        <f t="shared" ref="M16:AN16" si="3">IFERROR(IF(L16&gt;=I_ENDDT,"",EOMONTH(L16,1)),"")</f>
        <v/>
      </c>
      <c r="N16" s="41" t="str">
        <f t="shared" si="3"/>
        <v/>
      </c>
      <c r="O16" s="41" t="str">
        <f t="shared" si="3"/>
        <v/>
      </c>
      <c r="P16" s="41" t="str">
        <f t="shared" si="3"/>
        <v/>
      </c>
      <c r="Q16" s="41" t="str">
        <f t="shared" si="3"/>
        <v/>
      </c>
      <c r="R16" s="41" t="str">
        <f t="shared" si="3"/>
        <v/>
      </c>
      <c r="S16" s="41" t="str">
        <f t="shared" si="3"/>
        <v/>
      </c>
      <c r="T16" s="41" t="str">
        <f t="shared" si="3"/>
        <v/>
      </c>
      <c r="U16" s="41" t="str">
        <f t="shared" si="3"/>
        <v/>
      </c>
      <c r="V16" s="41" t="str">
        <f t="shared" si="3"/>
        <v/>
      </c>
      <c r="W16" s="41" t="str">
        <f t="shared" si="3"/>
        <v/>
      </c>
      <c r="X16" s="41" t="str">
        <f t="shared" si="3"/>
        <v/>
      </c>
      <c r="Y16" s="41" t="str">
        <f t="shared" si="3"/>
        <v/>
      </c>
      <c r="Z16" s="41" t="str">
        <f t="shared" si="3"/>
        <v/>
      </c>
      <c r="AA16" s="41" t="str">
        <f t="shared" si="3"/>
        <v/>
      </c>
      <c r="AB16" s="41" t="str">
        <f t="shared" si="3"/>
        <v/>
      </c>
      <c r="AC16" s="41" t="str">
        <f t="shared" si="3"/>
        <v/>
      </c>
      <c r="AD16" s="41" t="str">
        <f t="shared" si="3"/>
        <v/>
      </c>
      <c r="AE16" s="41" t="str">
        <f t="shared" si="3"/>
        <v/>
      </c>
      <c r="AF16" s="41" t="str">
        <f t="shared" si="3"/>
        <v/>
      </c>
      <c r="AG16" s="41" t="str">
        <f t="shared" si="3"/>
        <v/>
      </c>
      <c r="AH16" s="41" t="str">
        <f t="shared" si="3"/>
        <v/>
      </c>
      <c r="AI16" s="41" t="str">
        <f t="shared" si="3"/>
        <v/>
      </c>
      <c r="AJ16" s="41" t="str">
        <f t="shared" si="3"/>
        <v/>
      </c>
      <c r="AK16" s="41" t="str">
        <f t="shared" si="3"/>
        <v/>
      </c>
      <c r="AL16" s="41" t="str">
        <f t="shared" si="3"/>
        <v/>
      </c>
      <c r="AM16" s="41" t="str">
        <f t="shared" si="3"/>
        <v/>
      </c>
      <c r="AN16" s="41" t="str">
        <f t="shared" si="3"/>
        <v/>
      </c>
      <c r="AO16" s="46"/>
    </row>
    <row r="17" spans="1:41" ht="15">
      <c r="B17" s="29" t="s">
        <v>0</v>
      </c>
      <c r="C17">
        <v>1</v>
      </c>
      <c r="D17">
        <v>2</v>
      </c>
      <c r="E17">
        <v>3</v>
      </c>
      <c r="F17">
        <v>4</v>
      </c>
      <c r="G17">
        <v>5</v>
      </c>
      <c r="H17">
        <v>6</v>
      </c>
      <c r="I17">
        <v>7</v>
      </c>
      <c r="J17">
        <v>8</v>
      </c>
      <c r="K17">
        <v>9</v>
      </c>
      <c r="L17">
        <v>10</v>
      </c>
      <c r="AO17" s="43">
        <f>SUM(C17:AN17)*1000</f>
        <v>55000</v>
      </c>
    </row>
    <row r="18" spans="1:41" ht="15">
      <c r="B18" s="5" t="s">
        <v>1</v>
      </c>
      <c r="C18" s="42">
        <v>1</v>
      </c>
      <c r="D18" s="42">
        <v>1.5</v>
      </c>
      <c r="E18" s="42">
        <v>2</v>
      </c>
      <c r="F18" s="42">
        <v>3</v>
      </c>
      <c r="G18" s="42">
        <v>4</v>
      </c>
      <c r="H18" s="42">
        <v>5</v>
      </c>
      <c r="I18" s="42">
        <v>6</v>
      </c>
      <c r="J18" s="42">
        <v>8</v>
      </c>
      <c r="K18" s="42">
        <v>9</v>
      </c>
      <c r="L18" s="42">
        <v>10</v>
      </c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7"/>
    </row>
    <row r="19" spans="1:41" ht="15">
      <c r="B19" s="29" t="s">
        <v>5</v>
      </c>
      <c r="C19">
        <v>1</v>
      </c>
      <c r="D19">
        <v>2</v>
      </c>
      <c r="E19">
        <v>3</v>
      </c>
      <c r="F19">
        <v>4</v>
      </c>
      <c r="G19">
        <v>5</v>
      </c>
      <c r="H19">
        <v>6.5</v>
      </c>
      <c r="I19">
        <v>7.5</v>
      </c>
      <c r="J19">
        <v>9</v>
      </c>
      <c r="K19">
        <v>9</v>
      </c>
      <c r="L19">
        <v>10</v>
      </c>
    </row>
    <row r="20" spans="1:41" ht="15">
      <c r="A20" t="s">
        <v>2</v>
      </c>
      <c r="B20" s="5" t="s">
        <v>3</v>
      </c>
      <c r="C20" s="1">
        <f>IF(C16="",NA(),C17)</f>
        <v>1</v>
      </c>
      <c r="D20">
        <f>IF(D16="",NA(),C20+D17)</f>
        <v>3</v>
      </c>
      <c r="E20">
        <f t="shared" ref="E20:J20" si="4">IF(E16="",NA(),D20+E17)</f>
        <v>6</v>
      </c>
      <c r="F20">
        <f t="shared" si="4"/>
        <v>10</v>
      </c>
      <c r="G20">
        <f>IF(G16="",NA(),F20+G17)</f>
        <v>15</v>
      </c>
      <c r="H20">
        <f t="shared" si="4"/>
        <v>21</v>
      </c>
      <c r="I20">
        <f t="shared" si="4"/>
        <v>28</v>
      </c>
      <c r="J20">
        <f t="shared" si="4"/>
        <v>36</v>
      </c>
      <c r="K20">
        <f t="shared" ref="K20:L20" si="5">IF(K16="",NA(),J20+K17)</f>
        <v>45</v>
      </c>
      <c r="L20">
        <f t="shared" si="5"/>
        <v>55</v>
      </c>
    </row>
    <row r="21" spans="1:41" ht="15">
      <c r="B21" s="29" t="s">
        <v>4</v>
      </c>
      <c r="C21" s="1">
        <f>IF(B16&gt;=I_SNDT,NA(),C18)</f>
        <v>1</v>
      </c>
      <c r="D21">
        <f>IF(C16&gt;=I_SNDT,NA(),C21+D18)</f>
        <v>2.5</v>
      </c>
      <c r="E21">
        <f t="shared" ref="E21:F21" si="6">IF(D16&gt;=I_SNDT,NA(),D21+E18)</f>
        <v>4.5</v>
      </c>
      <c r="F21">
        <f t="shared" si="6"/>
        <v>7.5</v>
      </c>
      <c r="G21" s="53">
        <f>F21+G18</f>
        <v>11.5</v>
      </c>
      <c r="H21" s="53">
        <f t="shared" ref="H21:L21" si="7">G21+H18</f>
        <v>16.5</v>
      </c>
      <c r="I21" s="53">
        <f t="shared" si="7"/>
        <v>22.5</v>
      </c>
      <c r="J21" s="53">
        <f t="shared" si="7"/>
        <v>30.5</v>
      </c>
      <c r="K21" s="53">
        <f t="shared" si="7"/>
        <v>39.5</v>
      </c>
      <c r="L21" s="53">
        <f t="shared" si="7"/>
        <v>49.5</v>
      </c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</row>
    <row r="22" spans="1:41" ht="15">
      <c r="B22" s="5" t="s">
        <v>5</v>
      </c>
      <c r="C22" s="1">
        <f>IF(B16&gt;=I_SNDT,NA(),C19)</f>
        <v>1</v>
      </c>
      <c r="D22">
        <f t="shared" ref="D22:E22" si="8">IF(C16&gt;=I_SNDT,NA(),C22+D19)</f>
        <v>3</v>
      </c>
      <c r="E22">
        <f t="shared" si="8"/>
        <v>6</v>
      </c>
      <c r="F22">
        <f>IF(E16&gt;=I_SNDT,NA(),E22+F19)</f>
        <v>10</v>
      </c>
      <c r="G22">
        <f>F22+G19</f>
        <v>15</v>
      </c>
      <c r="H22">
        <f t="shared" ref="H22:L22" si="9">G22+H19</f>
        <v>21.5</v>
      </c>
      <c r="I22">
        <f t="shared" si="9"/>
        <v>29</v>
      </c>
      <c r="J22">
        <f t="shared" si="9"/>
        <v>38</v>
      </c>
      <c r="K22">
        <f t="shared" si="9"/>
        <v>47</v>
      </c>
      <c r="L22">
        <f t="shared" si="9"/>
        <v>57</v>
      </c>
    </row>
    <row r="23" spans="1:41" ht="79.5" customHeight="1">
      <c r="B23" s="52" t="s">
        <v>15</v>
      </c>
      <c r="C23" s="41">
        <f>C16</f>
        <v>43466</v>
      </c>
      <c r="D23" s="41">
        <f t="shared" ref="D23:AN23" si="10">D16</f>
        <v>43497</v>
      </c>
      <c r="E23" s="41">
        <f t="shared" si="10"/>
        <v>43525</v>
      </c>
      <c r="F23" s="41">
        <f t="shared" si="10"/>
        <v>43556</v>
      </c>
      <c r="G23" s="41">
        <f t="shared" si="10"/>
        <v>43586</v>
      </c>
      <c r="H23" s="41">
        <f t="shared" si="10"/>
        <v>43617</v>
      </c>
      <c r="I23" s="41">
        <f t="shared" si="10"/>
        <v>43647</v>
      </c>
      <c r="J23" s="41">
        <f t="shared" si="10"/>
        <v>43678</v>
      </c>
      <c r="K23" s="41">
        <f t="shared" si="10"/>
        <v>43709</v>
      </c>
      <c r="L23" s="41">
        <f t="shared" si="10"/>
        <v>43739</v>
      </c>
      <c r="M23" s="41" t="str">
        <f t="shared" si="10"/>
        <v/>
      </c>
      <c r="N23" s="41" t="str">
        <f t="shared" si="10"/>
        <v/>
      </c>
      <c r="O23" s="41" t="str">
        <f t="shared" si="10"/>
        <v/>
      </c>
      <c r="P23" s="41" t="str">
        <f t="shared" si="10"/>
        <v/>
      </c>
      <c r="Q23" s="41" t="str">
        <f t="shared" si="10"/>
        <v/>
      </c>
      <c r="R23" s="41" t="str">
        <f t="shared" si="10"/>
        <v/>
      </c>
      <c r="S23" s="41" t="str">
        <f t="shared" si="10"/>
        <v/>
      </c>
      <c r="T23" s="41" t="str">
        <f t="shared" si="10"/>
        <v/>
      </c>
      <c r="U23" s="41" t="str">
        <f t="shared" si="10"/>
        <v/>
      </c>
      <c r="V23" s="41" t="str">
        <f t="shared" si="10"/>
        <v/>
      </c>
      <c r="W23" s="41" t="str">
        <f t="shared" si="10"/>
        <v/>
      </c>
      <c r="X23" s="41" t="str">
        <f t="shared" si="10"/>
        <v/>
      </c>
      <c r="Y23" s="41" t="str">
        <f t="shared" si="10"/>
        <v/>
      </c>
      <c r="Z23" s="41" t="str">
        <f t="shared" si="10"/>
        <v/>
      </c>
      <c r="AA23" s="41" t="str">
        <f t="shared" si="10"/>
        <v/>
      </c>
      <c r="AB23" s="41" t="str">
        <f t="shared" si="10"/>
        <v/>
      </c>
      <c r="AC23" s="41" t="str">
        <f t="shared" si="10"/>
        <v/>
      </c>
      <c r="AD23" s="41" t="str">
        <f t="shared" si="10"/>
        <v/>
      </c>
      <c r="AE23" s="41" t="str">
        <f t="shared" si="10"/>
        <v/>
      </c>
      <c r="AF23" s="41" t="str">
        <f t="shared" si="10"/>
        <v/>
      </c>
      <c r="AG23" s="41" t="str">
        <f t="shared" si="10"/>
        <v/>
      </c>
      <c r="AH23" s="41" t="str">
        <f t="shared" si="10"/>
        <v/>
      </c>
      <c r="AI23" s="41" t="str">
        <f t="shared" si="10"/>
        <v/>
      </c>
      <c r="AJ23" s="41" t="str">
        <f t="shared" si="10"/>
        <v/>
      </c>
      <c r="AK23" s="41" t="str">
        <f t="shared" si="10"/>
        <v/>
      </c>
      <c r="AL23" s="41" t="str">
        <f t="shared" si="10"/>
        <v/>
      </c>
      <c r="AM23" s="41" t="str">
        <f t="shared" si="10"/>
        <v/>
      </c>
      <c r="AN23" s="41" t="str">
        <f t="shared" si="10"/>
        <v/>
      </c>
      <c r="AO23" s="46"/>
    </row>
    <row r="24" spans="1:41" ht="15">
      <c r="B24" s="5" t="s">
        <v>11</v>
      </c>
      <c r="C24" s="2">
        <f>IFERROR(IF(B16&gt;=I_SNDT,NA(),C21/C22),"")</f>
        <v>1</v>
      </c>
      <c r="D24" s="2">
        <f t="shared" ref="D24:J24" si="11">IFERROR(IF(C16&gt;=I_SNDT,NA(),D21/D22),"")</f>
        <v>0.83333333333333337</v>
      </c>
      <c r="E24" s="2">
        <f t="shared" si="11"/>
        <v>0.75</v>
      </c>
      <c r="F24" s="2">
        <f t="shared" si="11"/>
        <v>0.75</v>
      </c>
      <c r="G24" s="2" t="str">
        <f>IFERROR(IF(F16&gt;=I_SNDT,NA(),G21/G22),"")</f>
        <v/>
      </c>
      <c r="H24" s="2" t="str">
        <f t="shared" si="11"/>
        <v/>
      </c>
      <c r="I24" s="2" t="str">
        <f t="shared" si="11"/>
        <v/>
      </c>
      <c r="J24" s="2" t="str">
        <f t="shared" si="11"/>
        <v/>
      </c>
      <c r="K24" s="2" t="str">
        <f t="shared" ref="K24:AN24" si="12">IFERROR(IF(J16&gt;=I_SNDT,NA(),K21/K22),"")</f>
        <v/>
      </c>
      <c r="L24" s="2" t="str">
        <f t="shared" si="12"/>
        <v/>
      </c>
      <c r="M24" s="2" t="str">
        <f t="shared" si="12"/>
        <v/>
      </c>
      <c r="N24" s="2" t="str">
        <f t="shared" si="12"/>
        <v/>
      </c>
      <c r="O24" s="2" t="str">
        <f t="shared" si="12"/>
        <v/>
      </c>
      <c r="P24" s="2" t="str">
        <f t="shared" si="12"/>
        <v/>
      </c>
      <c r="Q24" s="2" t="str">
        <f t="shared" si="12"/>
        <v/>
      </c>
      <c r="R24" s="2" t="str">
        <f t="shared" si="12"/>
        <v/>
      </c>
      <c r="S24" s="2" t="str">
        <f t="shared" si="12"/>
        <v/>
      </c>
      <c r="T24" s="2" t="str">
        <f t="shared" si="12"/>
        <v/>
      </c>
      <c r="U24" s="2" t="str">
        <f t="shared" si="12"/>
        <v/>
      </c>
      <c r="V24" s="2" t="str">
        <f t="shared" si="12"/>
        <v/>
      </c>
      <c r="W24" s="2" t="str">
        <f t="shared" si="12"/>
        <v/>
      </c>
      <c r="X24" s="2" t="str">
        <f t="shared" si="12"/>
        <v/>
      </c>
      <c r="Y24" s="2" t="str">
        <f t="shared" si="12"/>
        <v/>
      </c>
      <c r="Z24" s="2" t="str">
        <f t="shared" si="12"/>
        <v/>
      </c>
      <c r="AA24" s="2" t="str">
        <f t="shared" si="12"/>
        <v/>
      </c>
      <c r="AB24" s="2" t="str">
        <f t="shared" si="12"/>
        <v/>
      </c>
      <c r="AC24" s="2" t="str">
        <f t="shared" si="12"/>
        <v/>
      </c>
      <c r="AD24" s="2" t="str">
        <f t="shared" si="12"/>
        <v/>
      </c>
      <c r="AE24" s="2" t="str">
        <f t="shared" si="12"/>
        <v/>
      </c>
      <c r="AF24" s="2" t="str">
        <f t="shared" si="12"/>
        <v/>
      </c>
      <c r="AG24" s="2" t="str">
        <f t="shared" si="12"/>
        <v/>
      </c>
      <c r="AH24" s="2" t="str">
        <f t="shared" si="12"/>
        <v/>
      </c>
      <c r="AI24" s="2" t="str">
        <f t="shared" si="12"/>
        <v/>
      </c>
      <c r="AJ24" s="2" t="str">
        <f t="shared" si="12"/>
        <v/>
      </c>
      <c r="AK24" s="2" t="str">
        <f t="shared" si="12"/>
        <v/>
      </c>
      <c r="AL24" s="2" t="str">
        <f t="shared" si="12"/>
        <v/>
      </c>
      <c r="AM24" s="2" t="str">
        <f t="shared" si="12"/>
        <v/>
      </c>
      <c r="AN24" s="2" t="str">
        <f t="shared" si="12"/>
        <v/>
      </c>
      <c r="AO24" s="45"/>
    </row>
    <row r="25" spans="1:41" ht="15">
      <c r="B25" s="29" t="s">
        <v>12</v>
      </c>
      <c r="C25" s="2">
        <v>1.5</v>
      </c>
      <c r="D25" s="3">
        <v>1</v>
      </c>
      <c r="E25" s="3">
        <v>0.8</v>
      </c>
      <c r="F25" s="3">
        <v>0.8</v>
      </c>
      <c r="G25" s="3" t="str">
        <f t="shared" ref="G25:J25" si="13">IFERROR(IF(F16&gt;=I_SNDT,NA(),G21/G20),"")</f>
        <v/>
      </c>
      <c r="H25" s="3" t="str">
        <f t="shared" si="13"/>
        <v/>
      </c>
      <c r="I25" s="3" t="str">
        <f t="shared" si="13"/>
        <v/>
      </c>
      <c r="J25" s="3" t="str">
        <f t="shared" si="13"/>
        <v/>
      </c>
      <c r="K25" s="3" t="str">
        <f t="shared" ref="K25:AN25" si="14">IFERROR(IF(J16&gt;=I_SNDT,NA(),K21/K20),"")</f>
        <v/>
      </c>
      <c r="L25" s="3" t="str">
        <f t="shared" si="14"/>
        <v/>
      </c>
      <c r="M25" s="3" t="str">
        <f t="shared" si="14"/>
        <v/>
      </c>
      <c r="N25" s="3" t="str">
        <f t="shared" si="14"/>
        <v/>
      </c>
      <c r="O25" s="3" t="str">
        <f t="shared" si="14"/>
        <v/>
      </c>
      <c r="P25" s="3" t="str">
        <f t="shared" si="14"/>
        <v/>
      </c>
      <c r="Q25" s="3" t="str">
        <f t="shared" si="14"/>
        <v/>
      </c>
      <c r="R25" s="3" t="str">
        <f t="shared" si="14"/>
        <v/>
      </c>
      <c r="S25" s="3" t="str">
        <f t="shared" si="14"/>
        <v/>
      </c>
      <c r="T25" s="3" t="str">
        <f t="shared" si="14"/>
        <v/>
      </c>
      <c r="U25" s="3" t="str">
        <f t="shared" si="14"/>
        <v/>
      </c>
      <c r="V25" s="3" t="str">
        <f t="shared" si="14"/>
        <v/>
      </c>
      <c r="W25" s="3" t="str">
        <f t="shared" si="14"/>
        <v/>
      </c>
      <c r="X25" s="3" t="str">
        <f t="shared" si="14"/>
        <v/>
      </c>
      <c r="Y25" s="3" t="str">
        <f t="shared" si="14"/>
        <v/>
      </c>
      <c r="Z25" s="3" t="str">
        <f t="shared" si="14"/>
        <v/>
      </c>
      <c r="AA25" s="3" t="str">
        <f t="shared" si="14"/>
        <v/>
      </c>
      <c r="AB25" s="3" t="str">
        <f t="shared" si="14"/>
        <v/>
      </c>
      <c r="AC25" s="3" t="str">
        <f t="shared" si="14"/>
        <v/>
      </c>
      <c r="AD25" s="3" t="str">
        <f t="shared" si="14"/>
        <v/>
      </c>
      <c r="AE25" s="3" t="str">
        <f t="shared" si="14"/>
        <v/>
      </c>
      <c r="AF25" s="3" t="str">
        <f t="shared" si="14"/>
        <v/>
      </c>
      <c r="AG25" s="3" t="str">
        <f t="shared" si="14"/>
        <v/>
      </c>
      <c r="AH25" s="3" t="str">
        <f t="shared" si="14"/>
        <v/>
      </c>
      <c r="AI25" s="3" t="str">
        <f t="shared" si="14"/>
        <v/>
      </c>
      <c r="AJ25" s="3" t="str">
        <f t="shared" si="14"/>
        <v/>
      </c>
      <c r="AK25" s="3" t="str">
        <f t="shared" si="14"/>
        <v/>
      </c>
      <c r="AL25" s="3" t="str">
        <f t="shared" si="14"/>
        <v/>
      </c>
      <c r="AM25" s="3" t="str">
        <f t="shared" si="14"/>
        <v/>
      </c>
      <c r="AN25" s="3" t="str">
        <f t="shared" si="14"/>
        <v/>
      </c>
      <c r="AO25" s="48"/>
    </row>
    <row r="28" spans="1:41" ht="15">
      <c r="B28" s="29" t="s">
        <v>8</v>
      </c>
      <c r="C28" s="31">
        <f>I_SNDT</f>
        <v>43555</v>
      </c>
    </row>
    <row r="29" spans="1:41" ht="15">
      <c r="B29" s="29" t="s">
        <v>9</v>
      </c>
      <c r="C29" s="29">
        <f>IFERROR(MATCH(I_SNDT,C16:AO16,1),"")</f>
        <v>3</v>
      </c>
    </row>
    <row r="30" spans="1:41" ht="15">
      <c r="B30" s="29" t="s">
        <v>3</v>
      </c>
      <c r="C30" s="29">
        <f>IFERROR(INDEX(C20:AO20,$C$29),"")*1000</f>
        <v>6000</v>
      </c>
    </row>
    <row r="31" spans="1:41" ht="15">
      <c r="B31" s="29" t="s">
        <v>4</v>
      </c>
      <c r="C31" s="29">
        <f>IFERROR(INDEX(C21:AO21,$C$29),"")*1000</f>
        <v>4500</v>
      </c>
    </row>
    <row r="32" spans="1:41" ht="15">
      <c r="B32" s="29" t="s">
        <v>5</v>
      </c>
      <c r="C32" s="29">
        <f>IFERROR(INDEX(C22:AO22,$C$29),"")*1000</f>
        <v>6000</v>
      </c>
    </row>
    <row r="33" spans="2:3" ht="15">
      <c r="B33" s="29" t="s">
        <v>6</v>
      </c>
      <c r="C33" s="29">
        <f>IFERROR(EV-PV,"")</f>
        <v>-1500</v>
      </c>
    </row>
    <row r="34" spans="2:3" ht="15">
      <c r="B34" s="29" t="s">
        <v>7</v>
      </c>
      <c r="C34" s="29">
        <f>IFERROR(EV-AC,"")</f>
        <v>-1500</v>
      </c>
    </row>
  </sheetData>
  <conditionalFormatting sqref="D12">
    <cfRule type="iconSet" priority="1">
      <iconSet showValue="0">
        <cfvo type="percent" val="0"/>
        <cfvo type="num" val="1"/>
        <cfvo type="num" val="1" gte="0"/>
      </iconSet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theme="4" tint="-0.249977111117893"/>
    <pageSetUpPr fitToPage="1"/>
  </sheetPr>
  <dimension ref="A1:N33"/>
  <sheetViews>
    <sheetView showGridLines="0" tabSelected="1" topLeftCell="A11" zoomScale="70" zoomScaleNormal="70" zoomScaleSheetLayoutView="85" workbookViewId="0">
      <selection activeCell="E32" sqref="E32"/>
    </sheetView>
  </sheetViews>
  <sheetFormatPr baseColWidth="10" defaultColWidth="0" defaultRowHeight="14.25" zeroHeight="1"/>
  <cols>
    <col min="1" max="1" width="2.25" style="6" customWidth="1"/>
    <col min="2" max="2" width="49.25" style="6" customWidth="1"/>
    <col min="3" max="3" width="21.875" style="6" customWidth="1"/>
    <col min="4" max="4" width="25.5" style="6" customWidth="1"/>
    <col min="5" max="5" width="59" style="6" customWidth="1"/>
    <col min="6" max="6" width="11.625" style="6" customWidth="1"/>
    <col min="7" max="7" width="32.75" style="6" customWidth="1"/>
    <col min="8" max="8" width="4.625" style="6" customWidth="1"/>
    <col min="9" max="9" width="49" style="6" customWidth="1"/>
    <col min="10" max="10" width="22.25" style="6" customWidth="1"/>
    <col min="11" max="11" width="2.75" style="6" customWidth="1"/>
    <col min="12" max="14" width="9" style="6" customWidth="1"/>
    <col min="15" max="16384" width="9" style="6" hidden="1"/>
  </cols>
  <sheetData>
    <row r="1" spans="1:12"/>
    <row r="2" spans="1:12" ht="29.25" customHeight="1">
      <c r="I2" s="7"/>
      <c r="J2" s="7"/>
    </row>
    <row r="3" spans="1:12" ht="30" customHeight="1">
      <c r="A3" s="7"/>
      <c r="B3" s="8" t="s">
        <v>19</v>
      </c>
      <c r="C3" s="9">
        <v>43555</v>
      </c>
      <c r="D3" s="10"/>
      <c r="E3" s="10"/>
      <c r="F3" s="10"/>
      <c r="G3" s="10"/>
      <c r="H3" s="10"/>
      <c r="I3" s="10"/>
      <c r="J3" s="10"/>
      <c r="K3" s="7"/>
      <c r="L3" s="7"/>
    </row>
    <row r="4" spans="1:12" ht="30" customHeight="1">
      <c r="A4" s="7"/>
      <c r="B4" s="11"/>
      <c r="C4" s="10"/>
      <c r="D4" s="10"/>
      <c r="E4" s="12" t="s">
        <v>14</v>
      </c>
      <c r="F4" s="10"/>
      <c r="G4" s="10"/>
      <c r="H4" s="10"/>
      <c r="I4" s="13" t="s">
        <v>29</v>
      </c>
      <c r="J4" s="14"/>
      <c r="K4" s="7"/>
      <c r="L4" s="7"/>
    </row>
    <row r="5" spans="1:12" ht="54.75" customHeight="1">
      <c r="A5" s="7"/>
      <c r="B5" s="15" t="s">
        <v>17</v>
      </c>
      <c r="C5" s="23" t="e">
        <f>I_STARTDT</f>
        <v>#REF!</v>
      </c>
      <c r="D5" s="16"/>
      <c r="E5" s="27" t="s">
        <v>26</v>
      </c>
      <c r="F5" s="33">
        <f>SV</f>
        <v>-1500</v>
      </c>
      <c r="G5" s="22" t="str">
        <f>IF(SV&gt;0,"EN AVANCE",IF(SV=0,"EN TEMPS ET EN HEURE","EN RETARD"))</f>
        <v>EN RETARD</v>
      </c>
      <c r="H5" s="17"/>
      <c r="I5" s="18" t="s">
        <v>28</v>
      </c>
      <c r="J5" s="35" t="s">
        <v>11</v>
      </c>
      <c r="K5" s="7"/>
      <c r="L5" s="7"/>
    </row>
    <row r="6" spans="1:12" ht="48.75" customHeight="1">
      <c r="A6" s="7"/>
      <c r="B6" s="15" t="s">
        <v>18</v>
      </c>
      <c r="C6" s="23" t="e">
        <f>I_ENDDT</f>
        <v>#REF!</v>
      </c>
      <c r="D6" s="16"/>
      <c r="E6" s="27" t="s">
        <v>27</v>
      </c>
      <c r="F6" s="33">
        <f>CV</f>
        <v>-1500</v>
      </c>
      <c r="G6" s="22" t="str">
        <f>IF(CV&gt;0,"SOUS LE BUDGET PREVU",IF(CV=0,"AU BUDGET PREVU","AU-DESSUS DU BUDGET PREVU"))</f>
        <v>AU-DESSUS DU BUDGET PREVU</v>
      </c>
      <c r="H6" s="17"/>
      <c r="I6" s="25" t="s">
        <v>21</v>
      </c>
      <c r="J6" s="34">
        <f>IFERROR(EAC-AC,"")</f>
        <v>67333.333333333328</v>
      </c>
      <c r="K6" s="7"/>
      <c r="L6" s="7"/>
    </row>
    <row r="7" spans="1:12" ht="43.5" customHeight="1">
      <c r="A7" s="7"/>
      <c r="B7" s="27" t="s">
        <v>30</v>
      </c>
      <c r="C7" s="32">
        <f>PV</f>
        <v>6000</v>
      </c>
      <c r="D7" s="16"/>
      <c r="E7" s="19"/>
      <c r="F7" s="19"/>
      <c r="G7" s="17"/>
      <c r="H7" s="17"/>
      <c r="I7" s="25" t="s">
        <v>20</v>
      </c>
      <c r="J7" s="34">
        <f>IFERROR(IF(I_FMETHOD="BUDGET RATE",AC+(BAC-EV),IF(I_FMETHOD="CPI",(BAC/CPI),AC+((BAC-EV)/(CPI*SPI)))),"")</f>
        <v>73333.333333333328</v>
      </c>
      <c r="K7" s="7"/>
      <c r="L7" s="7"/>
    </row>
    <row r="8" spans="1:12" ht="48.75" customHeight="1">
      <c r="A8" s="7"/>
      <c r="B8" s="27" t="s">
        <v>31</v>
      </c>
      <c r="C8" s="32">
        <f>EV</f>
        <v>4500</v>
      </c>
      <c r="D8" s="16"/>
      <c r="E8" s="12" t="s">
        <v>10</v>
      </c>
      <c r="F8" s="19"/>
      <c r="G8" s="17"/>
      <c r="H8" s="17"/>
      <c r="I8" s="25" t="s">
        <v>22</v>
      </c>
      <c r="J8" s="34">
        <f>IFERROR((BAC)-EAC,"")</f>
        <v>-18333.333333333328</v>
      </c>
      <c r="K8" s="7"/>
      <c r="L8" s="7"/>
    </row>
    <row r="9" spans="1:12" ht="39.75" customHeight="1">
      <c r="A9" s="7"/>
      <c r="B9" s="27" t="s">
        <v>32</v>
      </c>
      <c r="C9" s="32">
        <f>AC</f>
        <v>6000</v>
      </c>
      <c r="D9" s="10"/>
      <c r="E9" s="27" t="s">
        <v>24</v>
      </c>
      <c r="F9" s="28">
        <f>IFERROR(EV/PV,"")</f>
        <v>0.75</v>
      </c>
      <c r="G9" s="10"/>
      <c r="H9" s="17"/>
      <c r="I9" s="20"/>
      <c r="J9" s="21"/>
      <c r="K9" s="7"/>
      <c r="L9" s="7"/>
    </row>
    <row r="10" spans="1:12" ht="48" customHeight="1">
      <c r="A10" s="7"/>
      <c r="B10" s="27" t="s">
        <v>33</v>
      </c>
      <c r="C10" s="32">
        <f>BAC</f>
        <v>55000</v>
      </c>
      <c r="D10" s="10"/>
      <c r="E10" s="27" t="s">
        <v>25</v>
      </c>
      <c r="F10" s="28">
        <f>IFERROR(EV/AC,"")</f>
        <v>0.75</v>
      </c>
      <c r="G10" s="10"/>
      <c r="H10" s="17"/>
      <c r="I10" s="26" t="s">
        <v>23</v>
      </c>
      <c r="J10" s="24" t="e">
        <f>I_STARTDT+((I_ENDDT-I_STARTDT)/SPI)</f>
        <v>#REF!</v>
      </c>
      <c r="K10" s="7"/>
      <c r="L10" s="7"/>
    </row>
    <row r="11" spans="1:12" ht="30" customHeight="1">
      <c r="A11" s="7"/>
      <c r="B11" s="10"/>
      <c r="C11" s="10"/>
      <c r="D11" s="10"/>
      <c r="E11" s="15" t="s">
        <v>16</v>
      </c>
      <c r="F11" s="10"/>
      <c r="G11" s="10"/>
      <c r="H11" s="17"/>
      <c r="I11" s="10"/>
      <c r="J11" s="10"/>
      <c r="K11" s="7"/>
      <c r="L11" s="7"/>
    </row>
    <row r="12" spans="1:12" ht="30" customHeight="1">
      <c r="A12" s="7"/>
      <c r="B12" s="10"/>
      <c r="C12" s="10"/>
      <c r="D12" s="10"/>
      <c r="E12" s="15" t="s">
        <v>34</v>
      </c>
      <c r="F12" s="28">
        <f>IFERROR((BAC-EV)/(BAC-AC),"")</f>
        <v>1.0306122448979591</v>
      </c>
      <c r="G12" s="49" t="str">
        <f>IF(TCPI1&gt;1,"Plus compliqué que prévu",IF(TCPI1=1,"Conforme au prévisionnel","Plus simple que prévu"))</f>
        <v>Plus compliqué que prévu</v>
      </c>
      <c r="H12" s="17"/>
      <c r="I12" s="10"/>
      <c r="J12" s="10"/>
      <c r="K12" s="7"/>
      <c r="L12" s="7"/>
    </row>
    <row r="13" spans="1:12" ht="30" customHeight="1">
      <c r="A13" s="7"/>
      <c r="B13" s="10"/>
      <c r="C13" s="10"/>
      <c r="D13" s="10"/>
      <c r="E13" s="15" t="s">
        <v>35</v>
      </c>
      <c r="F13" s="28">
        <f>IFERROR((BAC-EV)/(EAC-AC),"")</f>
        <v>0.75</v>
      </c>
      <c r="G13" s="49" t="str">
        <f>IF(TCPI2&gt;1,"Plus compliqué que prévu",IF(TCPI2=1,"Conforme au prévisionnel","Plus simple que prévu"))</f>
        <v>Plus simple que prévu</v>
      </c>
      <c r="H13" s="17"/>
      <c r="I13" s="10"/>
      <c r="J13" s="10"/>
      <c r="K13" s="7"/>
      <c r="L13" s="7"/>
    </row>
    <row r="14" spans="1:12"/>
    <row r="15" spans="1:12"/>
    <row r="16" spans="1:12"/>
    <row r="17"/>
    <row r="18"/>
    <row r="19"/>
    <row r="20"/>
    <row r="21"/>
    <row r="22"/>
    <row r="23"/>
    <row r="24"/>
    <row r="25"/>
    <row r="26"/>
    <row r="27"/>
    <row r="28"/>
    <row r="29"/>
    <row r="30"/>
    <row r="31"/>
    <row r="32" ht="114.75" customHeight="1"/>
    <row r="33"/>
  </sheetData>
  <sheetProtection algorithmName="SHA-512" hashValue="ZZoeB9Qo5WXD0s0KHpXqKJSFh+xwirZRxMLszSWKfOKd7CxmxixlbpgqTiCa3kTAJ6I2bao47FrRhlqR5arZ9Q==" saltValue="C/SFRJJQ4pJgSNRLSwO3mw==" spinCount="100000" sheet="1" formatCells="0" formatColumns="0" formatRows="0"/>
  <conditionalFormatting sqref="C7:C10 F5:F6 J6:J8">
    <cfRule type="expression" priority="20">
      <formula>I_CURRENCY="OTHER"</formula>
    </cfRule>
    <cfRule type="expression" dxfId="11" priority="21">
      <formula>I_CURRENCY="€"</formula>
    </cfRule>
    <cfRule type="expression" dxfId="10" priority="22">
      <formula>I_CURRENCY="£"</formula>
    </cfRule>
    <cfRule type="expression" dxfId="9" priority="23">
      <formula>I_CURRENCY="₹"</formula>
    </cfRule>
    <cfRule type="expression" dxfId="8" priority="24">
      <formula>I_CURRENCY="US$"</formula>
    </cfRule>
  </conditionalFormatting>
  <conditionalFormatting sqref="G5">
    <cfRule type="cellIs" dxfId="7" priority="18" operator="equal">
      <formula>"EN AVANCE"</formula>
    </cfRule>
    <cfRule type="cellIs" dxfId="6" priority="19" operator="equal">
      <formula>"EN RETARD"</formula>
    </cfRule>
  </conditionalFormatting>
  <conditionalFormatting sqref="G6">
    <cfRule type="cellIs" dxfId="5" priority="16" operator="equal">
      <formula>"AU-DESSUS DU BUDGET PREVU"</formula>
    </cfRule>
    <cfRule type="cellIs" dxfId="4" priority="17" operator="equal">
      <formula>"SOUS LE BUDGET PREVU"</formula>
    </cfRule>
  </conditionalFormatting>
  <conditionalFormatting sqref="F9">
    <cfRule type="colorScale" priority="11">
      <colorScale>
        <cfvo type="num" val="1"/>
        <cfvo type="num" val="1"/>
        <color rgb="FFFF6565"/>
        <color rgb="FF92D050"/>
      </colorScale>
    </cfRule>
  </conditionalFormatting>
  <conditionalFormatting sqref="F10">
    <cfRule type="colorScale" priority="10">
      <colorScale>
        <cfvo type="num" val="1"/>
        <cfvo type="num" val="1"/>
        <color rgb="FFFF6565"/>
        <color rgb="FF92D050"/>
      </colorScale>
    </cfRule>
  </conditionalFormatting>
  <conditionalFormatting sqref="J5">
    <cfRule type="cellIs" dxfId="3" priority="8" operator="equal">
      <formula>"EN AVANCE"</formula>
    </cfRule>
    <cfRule type="cellIs" dxfId="2" priority="9" operator="equal">
      <formula>"EN RETARD"</formula>
    </cfRule>
  </conditionalFormatting>
  <conditionalFormatting sqref="G12:G13">
    <cfRule type="cellIs" dxfId="1" priority="1" operator="equal">
      <formula>"Plus simple que prévu"</formula>
    </cfRule>
    <cfRule type="cellIs" dxfId="0" priority="2" operator="equal">
      <formula>"Plus compliqué que prévu"</formula>
    </cfRule>
  </conditionalFormatting>
  <dataValidations count="1">
    <dataValidation type="list" allowBlank="1" showInputMessage="1" showErrorMessage="1" sqref="C3">
      <formula1>L_SNDT</formula1>
    </dataValidation>
  </dataValidations>
  <pageMargins left="0.7" right="0.7" top="0.75" bottom="0.75" header="0.3" footer="0.3"/>
  <pageSetup scale="55" orientation="landscape" horizontalDpi="200" verticalDpi="2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15</vt:i4>
      </vt:variant>
    </vt:vector>
  </HeadingPairs>
  <TitlesOfParts>
    <vt:vector size="17" baseType="lpstr">
      <vt:lpstr>Calculs</vt:lpstr>
      <vt:lpstr>EVM</vt:lpstr>
      <vt:lpstr>AC</vt:lpstr>
      <vt:lpstr>BAC</vt:lpstr>
      <vt:lpstr>CPI</vt:lpstr>
      <vt:lpstr>CURRENCY_CELLS</vt:lpstr>
      <vt:lpstr>CV</vt:lpstr>
      <vt:lpstr>EAC</vt:lpstr>
      <vt:lpstr>EV</vt:lpstr>
      <vt:lpstr>I_FMETHOD</vt:lpstr>
      <vt:lpstr>I_SNDT</vt:lpstr>
      <vt:lpstr>PV</vt:lpstr>
      <vt:lpstr>SPI</vt:lpstr>
      <vt:lpstr>SV</vt:lpstr>
      <vt:lpstr>TCPI1</vt:lpstr>
      <vt:lpstr>TCPI2</vt:lpstr>
      <vt:lpstr>EVM!Zone_d_impression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indzara</dc:creator>
  <cp:lastModifiedBy>CHARZAT Lucile</cp:lastModifiedBy>
  <cp:lastPrinted>2016-02-24T15:07:42Z</cp:lastPrinted>
  <dcterms:created xsi:type="dcterms:W3CDTF">2016-02-22T19:30:01Z</dcterms:created>
  <dcterms:modified xsi:type="dcterms:W3CDTF">2019-03-13T08:24:26Z</dcterms:modified>
</cp:coreProperties>
</file>