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PEPA direction\RAPPORTS Activité-Bilans\2019\"/>
    </mc:Choice>
  </mc:AlternateContent>
  <bookViews>
    <workbookView xWindow="240" yWindow="636" windowWidth="16608" windowHeight="7512"/>
  </bookViews>
  <sheets>
    <sheet name="ADO" sheetId="1" r:id="rId1"/>
    <sheet name="PARENTS" sheetId="3" r:id="rId2"/>
    <sheet name="Données" sheetId="2" r:id="rId3"/>
    <sheet name="Bilan" sheetId="4" r:id="rId4"/>
  </sheets>
  <definedNames>
    <definedName name="Age">Données!$B$2:$B$21</definedName>
    <definedName name="CONSOMMATIONS_EVOQUEES">Données!$L$2:$L$4</definedName>
    <definedName name="CONTACT_MERE">Données!$Q$2:$Q$4</definedName>
    <definedName name="Distance_du_lieu_de_résidence">Données!$D$2:$D$6</definedName>
    <definedName name="Motif_de_consultation">Données!$G$2:$G$9</definedName>
    <definedName name="Partenaires">Données!$E$2:$E$14</definedName>
    <definedName name="PRIMO_CONSULTANT">Données!$P$2:$P$3</definedName>
    <definedName name="Produit_1">Données!$M$2:$M$9</definedName>
    <definedName name="PRODUIT_2">Données!$N$2:$N$8</definedName>
    <definedName name="Sexe">Données!$C$2:$C$3</definedName>
    <definedName name="Statut_social__college__lycée__cdd…">Données!$I$2:$I$19</definedName>
    <definedName name="trouble_somatiques">Données!$K$2:$K$9</definedName>
  </definedNames>
  <calcPr calcId="162913"/>
</workbook>
</file>

<file path=xl/calcChain.xml><?xml version="1.0" encoding="utf-8"?>
<calcChain xmlns="http://schemas.openxmlformats.org/spreadsheetml/2006/main">
  <c r="R59" i="3" l="1"/>
  <c r="AC59" i="3" l="1"/>
  <c r="AB59" i="3"/>
  <c r="AA59" i="3"/>
  <c r="Z59" i="3"/>
  <c r="Y59" i="3"/>
  <c r="X59" i="3"/>
  <c r="W59" i="3"/>
  <c r="V59" i="3"/>
  <c r="U59" i="3"/>
  <c r="T59" i="3"/>
  <c r="S59" i="3"/>
  <c r="AD59" i="3" l="1"/>
  <c r="AI8" i="1"/>
  <c r="AI10" i="1"/>
  <c r="AI11" i="1"/>
  <c r="AI12" i="1"/>
  <c r="AI24" i="1"/>
  <c r="AI4" i="1"/>
  <c r="AI2" i="1"/>
  <c r="AI27" i="1"/>
  <c r="AI29" i="1"/>
  <c r="AI5" i="1"/>
  <c r="AI19" i="1"/>
  <c r="AI20" i="1"/>
  <c r="AI22" i="1"/>
  <c r="AI9" i="1"/>
  <c r="AI25" i="1"/>
  <c r="AI16" i="1"/>
  <c r="AI14" i="1"/>
  <c r="AI15" i="1"/>
  <c r="AI13" i="1"/>
  <c r="AI6" i="1"/>
  <c r="AI3" i="1"/>
  <c r="AI23" i="1"/>
  <c r="AI17" i="1"/>
  <c r="AI26" i="1"/>
  <c r="AI21" i="1"/>
  <c r="AI28" i="1"/>
  <c r="AI7" i="1"/>
  <c r="AI18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E59" i="2" l="1"/>
  <c r="AD59" i="2"/>
  <c r="AC59" i="2"/>
  <c r="AB59" i="2"/>
  <c r="AA59" i="2"/>
  <c r="Z59" i="2"/>
  <c r="Y59" i="2"/>
  <c r="X59" i="2"/>
  <c r="W59" i="2"/>
  <c r="V59" i="2"/>
  <c r="U59" i="2"/>
  <c r="T59" i="2"/>
  <c r="S59" i="2"/>
  <c r="AF59" i="2" l="1"/>
  <c r="W59" i="1"/>
  <c r="AH59" i="1" l="1"/>
  <c r="AG59" i="1"/>
  <c r="AF59" i="1"/>
  <c r="AE59" i="1"/>
  <c r="AD59" i="1"/>
  <c r="AC59" i="1"/>
  <c r="AB59" i="1"/>
  <c r="AA59" i="1"/>
  <c r="Z59" i="1"/>
  <c r="Y59" i="1"/>
  <c r="X59" i="1"/>
  <c r="P85" i="1" s="1"/>
  <c r="V59" i="1"/>
  <c r="AI59" i="1" l="1"/>
</calcChain>
</file>

<file path=xl/sharedStrings.xml><?xml version="1.0" encoding="utf-8"?>
<sst xmlns="http://schemas.openxmlformats.org/spreadsheetml/2006/main" count="751" uniqueCount="223">
  <si>
    <t>Age</t>
  </si>
  <si>
    <t>Sexe</t>
  </si>
  <si>
    <t>Date d'entrée</t>
  </si>
  <si>
    <t>Situation familiale des parents</t>
  </si>
  <si>
    <t xml:space="preserve">janvier 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</si>
  <si>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</si>
  <si>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</si>
  <si>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</si>
  <si>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</si>
  <si>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</si>
  <si>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</si>
  <si>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</si>
  <si>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</si>
  <si>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</si>
  <si>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</si>
  <si>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</si>
  <si>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total</t>
  </si>
  <si>
    <t xml:space="preserve">Sortie </t>
  </si>
  <si>
    <t>motif et orientation</t>
  </si>
  <si>
    <t>Statut social (college, lycée, cdd…)</t>
  </si>
  <si>
    <t>Initiales</t>
  </si>
  <si>
    <t>Observations</t>
  </si>
  <si>
    <t>Partenaires</t>
  </si>
  <si>
    <t xml:space="preserve">Distance du lieu de résidence </t>
  </si>
  <si>
    <t>ADS</t>
  </si>
  <si>
    <t>Local</t>
  </si>
  <si>
    <t>De 1 à 5 kms</t>
  </si>
  <si>
    <t>De 05 à 10 Kms</t>
  </si>
  <si>
    <t>De 10 à 20 kms</t>
  </si>
  <si>
    <t>20 kms et plus</t>
  </si>
  <si>
    <t>CCAS</t>
  </si>
  <si>
    <t>CHU</t>
  </si>
  <si>
    <t>MAIRIE</t>
  </si>
  <si>
    <t>LIBERAL</t>
  </si>
  <si>
    <t>ASSOCIATIF</t>
  </si>
  <si>
    <t>SCOLAIRE</t>
  </si>
  <si>
    <t>INSERTION / ORIENTATION</t>
  </si>
  <si>
    <t>UNIVERSITAIRE</t>
  </si>
  <si>
    <t>JUSTICE</t>
  </si>
  <si>
    <t>H</t>
  </si>
  <si>
    <t>F</t>
  </si>
  <si>
    <t>COLLEGE</t>
  </si>
  <si>
    <t>LYCEE</t>
  </si>
  <si>
    <t>LYCEE PRO (CAP/BEP/ BAC PRO)</t>
  </si>
  <si>
    <t>ETUDES SUPERIEURES</t>
  </si>
  <si>
    <t>STAGE FORMATION PRO</t>
  </si>
  <si>
    <t>SUIVI INSERTION</t>
  </si>
  <si>
    <t>FORMATION ALTERNANCE</t>
  </si>
  <si>
    <t>Arrêt concerte</t>
  </si>
  <si>
    <t>Sans suite</t>
  </si>
  <si>
    <t>Orientation santé</t>
  </si>
  <si>
    <t>Orientation sociale</t>
  </si>
  <si>
    <t>Orientation insertion/scolaire</t>
  </si>
  <si>
    <t>25-35</t>
  </si>
  <si>
    <t>35-45</t>
  </si>
  <si>
    <t>45 et plus</t>
  </si>
  <si>
    <t>SPONTANE/ENTOURAGE</t>
  </si>
  <si>
    <t>CDI</t>
  </si>
  <si>
    <t>CDD</t>
  </si>
  <si>
    <t>SANS RESSOURCE</t>
  </si>
  <si>
    <t>ARTISAN</t>
  </si>
  <si>
    <t>PROFESSION INDEPENDANTE</t>
  </si>
  <si>
    <t>INTERMITTENT</t>
  </si>
  <si>
    <t>SANS ACTIVITE / SANS RESSOURCE</t>
  </si>
  <si>
    <t>Déménagement</t>
  </si>
  <si>
    <t>Reprise d'activité</t>
  </si>
  <si>
    <t>INFORMATIF/ INTERNET</t>
  </si>
  <si>
    <t>VIE CONJUGUALE (marié, pacs, union libre…)</t>
  </si>
  <si>
    <t>ALLOCATION (RSA, invalidité, assedics)</t>
  </si>
  <si>
    <t>CONSOMMATIONS EVOQUEES</t>
  </si>
  <si>
    <t>OUI</t>
  </si>
  <si>
    <t>NON</t>
  </si>
  <si>
    <t>Non applicable</t>
  </si>
  <si>
    <t>Produit 1</t>
  </si>
  <si>
    <t>ALCOOL</t>
  </si>
  <si>
    <t>CANNABIS</t>
  </si>
  <si>
    <t>AMPHETAMINE</t>
  </si>
  <si>
    <t>COCAINE</t>
  </si>
  <si>
    <t>HEROINE</t>
  </si>
  <si>
    <t>MEDICAMENT</t>
  </si>
  <si>
    <t>NUMERIQUE</t>
  </si>
  <si>
    <t>PRODUIT 2</t>
  </si>
  <si>
    <t xml:space="preserve">AMPHETAMINE </t>
  </si>
  <si>
    <t>COCAÏNE</t>
  </si>
  <si>
    <t>HEROÏNE</t>
  </si>
  <si>
    <t>PRODUIT 3</t>
  </si>
  <si>
    <t>PRIMO CONSULTANT</t>
  </si>
  <si>
    <t>CONTACT MERE</t>
  </si>
  <si>
    <t>FREQUENT</t>
  </si>
  <si>
    <t>SPORADIQUE</t>
  </si>
  <si>
    <t>AUCUN</t>
  </si>
  <si>
    <t>CONTACT PÈRE</t>
  </si>
  <si>
    <t xml:space="preserve">FREQUENT </t>
  </si>
  <si>
    <t>PRODUIT 1</t>
  </si>
  <si>
    <t>trouble somatiques</t>
  </si>
  <si>
    <t>aucun</t>
  </si>
  <si>
    <t>XXXXXXXXXXXXXXXXXX</t>
  </si>
  <si>
    <t>CJC</t>
  </si>
  <si>
    <t>SEPARES</t>
  </si>
  <si>
    <t>physique</t>
  </si>
  <si>
    <t>psychique</t>
  </si>
  <si>
    <t>associés</t>
  </si>
  <si>
    <t xml:space="preserve">Parent de </t>
  </si>
  <si>
    <t>CONTACT ADO</t>
  </si>
  <si>
    <t xml:space="preserve">lieu de résidence </t>
  </si>
  <si>
    <t>f</t>
  </si>
  <si>
    <t>ORIENTATION SANTE</t>
  </si>
  <si>
    <t>maintien du suivi CMPEA</t>
  </si>
  <si>
    <t>localité</t>
  </si>
  <si>
    <t>Distance du lieu de résidence</t>
  </si>
  <si>
    <t>Consommations</t>
  </si>
  <si>
    <t>Difficultées repérées</t>
  </si>
  <si>
    <t>Difficultés repérées #4</t>
  </si>
  <si>
    <t>Difficultées repérées #1</t>
  </si>
  <si>
    <t>Difficultés repérées #2</t>
  </si>
  <si>
    <t>Difficultés repérées #3</t>
  </si>
  <si>
    <t>Mal-être souffrance psychologique</t>
  </si>
  <si>
    <t>Difficultés relationnelles parents/ado</t>
  </si>
  <si>
    <t>Séparation parents conflictuelle</t>
  </si>
  <si>
    <t>Contexte familial dégradé</t>
  </si>
  <si>
    <t>Rupture familiale</t>
  </si>
  <si>
    <t>Rupture sociale</t>
  </si>
  <si>
    <t>Consommation/usages</t>
  </si>
  <si>
    <t>Conduites violentes</t>
  </si>
  <si>
    <t>risque emprise mentale</t>
  </si>
  <si>
    <t>emploi/formation</t>
  </si>
  <si>
    <t>Accès aux droits</t>
  </si>
  <si>
    <t>Niveau de qualification</t>
  </si>
  <si>
    <t>Jeune soclarisé (secondaire)</t>
  </si>
  <si>
    <t>Sans qualification</t>
  </si>
  <si>
    <t>niveau V (CAP-BEP)</t>
  </si>
  <si>
    <t>Bac et +</t>
  </si>
  <si>
    <t>Suivi engagé à l'issue de l'accueil</t>
  </si>
  <si>
    <t>Oui</t>
  </si>
  <si>
    <t>SUIVI engagé</t>
  </si>
  <si>
    <t>Non</t>
  </si>
  <si>
    <t>Situation familiale2</t>
  </si>
  <si>
    <t>age</t>
  </si>
  <si>
    <t>Garde alternée</t>
  </si>
  <si>
    <t>Droit de visite</t>
  </si>
  <si>
    <t>Monoparentalité</t>
  </si>
  <si>
    <t>MPEA</t>
  </si>
  <si>
    <t>CONSOMMATIONS EVOQUEES ( 1= oui ; 0=non)</t>
  </si>
  <si>
    <t>Soutien parentalité (parent reçu seul)</t>
  </si>
  <si>
    <t>NB Parents recçus</t>
  </si>
  <si>
    <t>Problématiques abordées</t>
  </si>
  <si>
    <t>Relation parents adolescents</t>
  </si>
  <si>
    <t>Scolarité</t>
  </si>
  <si>
    <t>Vie sociale</t>
  </si>
  <si>
    <t>Rôles parentaux</t>
  </si>
  <si>
    <t>Adolescence</t>
  </si>
  <si>
    <t>Problématiques abordées #2</t>
  </si>
  <si>
    <t>Difficultés scolaires  ou échec scolaire</t>
  </si>
  <si>
    <t>Relation amoureuse / sexualité</t>
  </si>
  <si>
    <t>H*F</t>
  </si>
  <si>
    <t>LIRONDE</t>
  </si>
  <si>
    <t>M</t>
  </si>
  <si>
    <t>PEPA</t>
  </si>
  <si>
    <t xml:space="preserve">   </t>
  </si>
  <si>
    <t>Indicateur</t>
  </si>
  <si>
    <t>Activité Générale</t>
  </si>
  <si>
    <t>Nombre de permanences</t>
  </si>
  <si>
    <t>Adolescents</t>
  </si>
  <si>
    <t>Parents</t>
  </si>
  <si>
    <t>Rendez-vous programmés</t>
  </si>
  <si>
    <t>Absenteisme</t>
  </si>
  <si>
    <t>Sortie</t>
  </si>
  <si>
    <t>Orientations réalisées</t>
  </si>
  <si>
    <t>Moins de 15 ans</t>
  </si>
  <si>
    <t>de 15 à 17 ans</t>
  </si>
  <si>
    <t>18 à 20 ans</t>
  </si>
  <si>
    <t>21 à 25 ans</t>
  </si>
  <si>
    <t>Genre</t>
  </si>
  <si>
    <t>Masculin</t>
  </si>
  <si>
    <t>Féminin</t>
  </si>
  <si>
    <t>1 à 5 kms</t>
  </si>
  <si>
    <t>6 à 10 kms</t>
  </si>
  <si>
    <t>11 à 20 kms</t>
  </si>
  <si>
    <t>plus de 20 kms</t>
  </si>
  <si>
    <t>Prescripteur</t>
  </si>
  <si>
    <t>Association</t>
  </si>
  <si>
    <t>CD 34</t>
  </si>
  <si>
    <t>Santé</t>
  </si>
  <si>
    <t>Insertion</t>
  </si>
  <si>
    <t>Mairie</t>
  </si>
  <si>
    <t>Education nationale</t>
  </si>
  <si>
    <t>Venue spontanée</t>
  </si>
  <si>
    <t>Justice</t>
  </si>
  <si>
    <t>Autre</t>
  </si>
  <si>
    <t>Les principales difficultés rencontrées</t>
  </si>
  <si>
    <t>Fragilités psychologiques ou mal-être</t>
  </si>
  <si>
    <t>Difficultés ou rupture scolaires</t>
  </si>
  <si>
    <t>Conflits familiaux</t>
  </si>
  <si>
    <t>Difficultés de vie sociale (précarité, rupture</t>
  </si>
  <si>
    <t>Consommation(s) / usage excessif</t>
  </si>
  <si>
    <t>Emploi / Formation</t>
  </si>
  <si>
    <t xml:space="preserve">Au moins trois difficultés </t>
  </si>
  <si>
    <t>Situation familiale des jeunes</t>
  </si>
  <si>
    <t>Vie conjugale</t>
  </si>
  <si>
    <t>Co parentalité (droit de visite, garde alternée)</t>
  </si>
  <si>
    <t xml:space="preserve">Le niveau de qualification des jeunes </t>
  </si>
  <si>
    <t>Scolarisés (secondaire)</t>
  </si>
  <si>
    <t>Sanq qualification</t>
  </si>
  <si>
    <t>Niveau V</t>
  </si>
  <si>
    <t xml:space="preserve">Bac et plus </t>
  </si>
  <si>
    <t>Consommations évoquées</t>
  </si>
  <si>
    <t>oui</t>
  </si>
  <si>
    <t>non</t>
  </si>
  <si>
    <t xml:space="preserve">Primo consultant </t>
  </si>
  <si>
    <t>Les relations à la mère</t>
  </si>
  <si>
    <t xml:space="preserve">Fréquent </t>
  </si>
  <si>
    <t>Occasionnel</t>
  </si>
  <si>
    <t>Aucun</t>
  </si>
  <si>
    <t>Les relations au père</t>
  </si>
  <si>
    <t>Rare</t>
  </si>
  <si>
    <t>Colonne1</t>
  </si>
  <si>
    <t>Colonne2</t>
  </si>
  <si>
    <t>Colonne3</t>
  </si>
  <si>
    <t>Colonne4</t>
  </si>
  <si>
    <t>Colonne5</t>
  </si>
  <si>
    <t>Colonne6</t>
  </si>
  <si>
    <t>Colonne7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</si>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</sst>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2" borderId="0" applyNumberFormat="0" applyBorder="0" applyAlignment="0" applyProtection="0"/>
  </cellStyleXfs>
  <cellXfs count="18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Font="1"/>
    <xf numFmtId="14" fontId="0" fillId="0" borderId="0" xfId="0" applyNumberFormat="1" applyFont="1"/>
    <xf numFmtId="0" fontId="0" fillId="0" borderId="0" xfId="0" applyNumberFormat="1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1" fillId="0" borderId="0" xfId="0" applyNumberFormat="1" applyFont="1"/>
    <xf numFmtId="0" fontId="1" fillId="0" borderId="0" xfId="0" applyNumberFormat="1" applyFont="1"/>
    <xf numFmtId="0" fontId="7" fillId="3" borderId="0" xfId="1" applyFont="1" applyFill="1"/>
    <xf numFmtId="0" fontId="8" fillId="0" borderId="0" xfId="0" applyFont="1"/>
    <xf numFmtId="0" fontId="9" fillId="0" borderId="0" xfId="0" applyFont="1"/>
  </cellXfs>
  <cellStyles count="2">
    <cellStyle name="Neutre" xfId="1" builtinId="28"/>
    <cellStyle name="Normal" xfId="0" builtinId="0"/>
  </cellStyles>
  <dxfs count="1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bleau2" displayName="Tableau2" ref="A1:AL59" totalsRowCount="1">
  <sortState ref="A2:AL58">
    <sortCondition ref="H1"/>
  </sortState>
  <tableColumns count="38">
    <tableColumn id="1" name="Référence"/>
    <tableColumn id="2" name="Age"/>
    <tableColumn id="3" name="Sexe"/>
    <tableColumn id="4" name="localité"/>
    <tableColumn id="35" name="Distance du lieu de résidence" dataDxfId="12"/>
    <tableColumn id="5" name="Partenaires"/>
    <tableColumn id="6" name="Date d'entrée"/>
    <tableColumn id="38" name="Difficultées repérées #1" dataDxfId="11"/>
    <tableColumn id="37" name="Difficultés repérées #2" dataDxfId="10"/>
    <tableColumn id="36" name="Difficultés repérées #3" dataDxfId="9"/>
    <tableColumn id="7" name="Difficultés repérées #4"/>
    <tableColumn id="12" name="Situation familiale des parents"/>
    <tableColumn id="8" name="Statut social (college, lycée, cdd…)"/>
    <tableColumn id="39" name="Niveau de qualification"/>
    <tableColumn id="9" name="CONSOMMATIONS EVOQUEES"/>
    <tableColumn id="28" name="PRODUIT 1"/>
    <tableColumn id="30" name="PRODUIT 2"/>
    <tableColumn id="29" name="PRODUIT 3"/>
    <tableColumn id="32" name="PRIMO CONSULTANT"/>
    <tableColumn id="31" name="CONTACT MERE"/>
    <tableColumn id="33" name="CONTACT PÈRE"/>
    <tableColumn id="10" name="Suivi engagé à l'issue de l'accueil" totalsRowFunction="custom">
      <totalsRowFormula>SUM(Tableau2[Suivi engagé à l''issue de l''accueil])</totalsRowFormula>
    </tableColumn>
    <tableColumn id="11" name="janvier " totalsRowFunction="custom">
      <totalsRowFormula>SUM(W2:W58)</totalsRowFormula>
    </tableColumn>
    <tableColumn id="13" name="février" totalsRowFunction="custom">
      <totalsRowFormula>SUM(Tableau2[février])</totalsRowFormula>
    </tableColumn>
    <tableColumn id="14" name="mars" totalsRowFunction="custom">
      <totalsRowFormula>SUM(Tableau2[mars])</totalsRowFormula>
    </tableColumn>
    <tableColumn id="15" name="avril" totalsRowFunction="custom">
      <totalsRowFormula>SUM(Tableau2[avril])</totalsRowFormula>
    </tableColumn>
    <tableColumn id="16" name="mai" totalsRowFunction="custom">
      <totalsRowFormula>SUM(Tableau2[mai])</totalsRowFormula>
    </tableColumn>
    <tableColumn id="17" name="juin" totalsRowFunction="custom">
      <totalsRowFormula>SUM(Tableau2[juin])</totalsRowFormula>
    </tableColumn>
    <tableColumn id="18" name="juillet" totalsRowFunction="custom">
      <totalsRowFormula>SUM(Tableau2[juillet])</totalsRowFormula>
    </tableColumn>
    <tableColumn id="19" name="aout" totalsRowFunction="custom">
      <totalsRowFormula>SUM(Tableau2[aout])</totalsRowFormula>
    </tableColumn>
    <tableColumn id="20" name="septembre" totalsRowFunction="custom">
      <totalsRowFormula>SUM(Tableau2[septembre])</totalsRowFormula>
    </tableColumn>
    <tableColumn id="21" name="octobre" totalsRowFunction="custom">
      <totalsRowFormula>SUM(Tableau2[octobre])</totalsRowFormula>
    </tableColumn>
    <tableColumn id="22" name="novembre" totalsRowFunction="custom">
      <totalsRowFormula>SUM(Tableau2[novembre])</totalsRowFormula>
    </tableColumn>
    <tableColumn id="23" name="décembre" totalsRowFunction="custom">
      <totalsRowFormula>SUM(Tableau2[décembre])</totalsRowFormula>
    </tableColumn>
    <tableColumn id="24" name="total" totalsRowFunction="custom" dataDxfId="8" totalsRowDxfId="0">
      <calculatedColumnFormula>SUM(Tableau2[[#This Row],[janvier ]:[décembre]])</calculatedColumnFormula>
      <totalsRowFormula>SUM(Tableau2[[#Totals],[janvier ]:[décembre]])</totalsRowFormula>
    </tableColumn>
    <tableColumn id="25" name="Sortie "/>
    <tableColumn id="26" name="motif et orientation"/>
    <tableColumn id="27" name="Observation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A1:AG59" totalsRowCount="1">
  <sortState ref="A2:AG58">
    <sortCondition ref="I1"/>
  </sortState>
  <tableColumns count="33">
    <tableColumn id="1" name="Référence"/>
    <tableColumn id="29" name="NB Parents recçus"/>
    <tableColumn id="2" name="age"/>
    <tableColumn id="35" name="Parent de " dataDxfId="7"/>
    <tableColumn id="3" name="Sexe"/>
    <tableColumn id="4" name="lieu de résidence "/>
    <tableColumn id="30" name="Distance du lieu de résidence" dataDxfId="6"/>
    <tableColumn id="5" name="Partenaires"/>
    <tableColumn id="6" name="Date d'entrée"/>
    <tableColumn id="10" name="Problématiques abordées" dataDxfId="5"/>
    <tableColumn id="7" name="Problématiques abordées #2"/>
    <tableColumn id="12" name="Situation familiale2"/>
    <tableColumn id="8" name="Statut social (college, lycée, cdd…)"/>
    <tableColumn id="9" name="CONSOMMATIONS EVOQUEES ( 1= oui ; 0=non)"/>
    <tableColumn id="32" name="PRIMO CONSULTANT"/>
    <tableColumn id="31" name="CONTACT ADO"/>
    <tableColumn id="28" name="Soutien parentalité (parent reçu seul)"/>
    <tableColumn id="11" name="janvier " totalsRowFunction="custom">
      <totalsRowFormula>SUM(R2:R58)</totalsRowFormula>
    </tableColumn>
    <tableColumn id="13" name="février" totalsRowFunction="custom">
      <totalsRowFormula>SUM(Tableau24[février])</totalsRowFormula>
    </tableColumn>
    <tableColumn id="14" name="mars" totalsRowFunction="custom">
      <totalsRowFormula>SUM(Tableau24[mars])</totalsRowFormula>
    </tableColumn>
    <tableColumn id="15" name="avril" totalsRowFunction="custom">
      <totalsRowFormula>SUM(Tableau24[avril])</totalsRowFormula>
    </tableColumn>
    <tableColumn id="16" name="mai" totalsRowFunction="custom">
      <totalsRowFormula>SUM(Tableau24[mai])</totalsRowFormula>
    </tableColumn>
    <tableColumn id="17" name="juin" totalsRowFunction="custom">
      <totalsRowFormula>SUM(Tableau24[juin])</totalsRowFormula>
    </tableColumn>
    <tableColumn id="18" name="juillet" totalsRowFunction="custom">
      <totalsRowFormula>SUM(Tableau24[juillet])</totalsRowFormula>
    </tableColumn>
    <tableColumn id="19" name="aout" totalsRowFunction="custom">
      <totalsRowFormula>SUM(Tableau24[aout])</totalsRowFormula>
    </tableColumn>
    <tableColumn id="20" name="septembre" totalsRowFunction="custom">
      <totalsRowFormula>SUM(Tableau24[septembre])</totalsRowFormula>
    </tableColumn>
    <tableColumn id="21" name="octobre" totalsRowFunction="custom">
      <totalsRowFormula>SUM(Tableau24[octobre])</totalsRowFormula>
    </tableColumn>
    <tableColumn id="22" name="novembre" totalsRowFunction="custom">
      <totalsRowFormula>SUM(Tableau24[novembre])</totalsRowFormula>
    </tableColumn>
    <tableColumn id="23" name="décembre" totalsRowFunction="custom">
      <totalsRowFormula>SUM(Tableau24[décembre])</totalsRowFormula>
    </tableColumn>
    <tableColumn id="24" name="total" totalsRowFunction="custom" dataDxfId="4" totalsRowDxfId="1">
      <totalsRowFormula>SUM(Tableau24[[#Totals],[janvier ]:[décembre]])</totalsRowFormula>
    </tableColumn>
    <tableColumn id="25" name="Sortie "/>
    <tableColumn id="26" name="motif et orientation"/>
    <tableColumn id="27" name="Observation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22" displayName="Tableau22" ref="A1:AI59" totalsRowCount="1">
  <sortState ref="A2:AD58">
    <sortCondition ref="G1:G58"/>
  </sortState>
  <tableColumns count="35">
    <tableColumn id="1" name="Initiales"/>
    <tableColumn id="2" name="Age"/>
    <tableColumn id="3" name="Sexe"/>
    <tableColumn id="4" name="Distance du lieu de résidence "/>
    <tableColumn id="5" name="Partenaires"/>
    <tableColumn id="6" name="Problématiques abordées"/>
    <tableColumn id="7" name="Difficultées repérées"/>
    <tableColumn id="12" name="Situation familiale des parents"/>
    <tableColumn id="8" name="Statut social (college, lycée, cdd…)"/>
    <tableColumn id="35" name="Niveau de qualification"/>
    <tableColumn id="34" name="trouble somatiques"/>
    <tableColumn id="9" name="CONSOMMATIONS EVOQUEES"/>
    <tableColumn id="28" name="Produit 1"/>
    <tableColumn id="30" name="PRODUIT 2"/>
    <tableColumn id="31" name="PRODUIT 3"/>
    <tableColumn id="32" name="PRIMO CONSULTANT"/>
    <tableColumn id="29" name="CONTACT MERE"/>
    <tableColumn id="33" name="CONTACT PÈRE"/>
    <tableColumn id="10" name="SUIVI engagé" totalsRowFunction="custom">
      <totalsRowFormula>SUM(Tableau22[SUIVI engagé])</totalsRowFormula>
    </tableColumn>
    <tableColumn id="11" name="janvier " totalsRowFunction="custom">
      <totalsRowFormula>SUM(T2:T58)</totalsRowFormula>
    </tableColumn>
    <tableColumn id="13" name="février" totalsRowFunction="custom">
      <totalsRowFormula>SUM(Tableau22[février])</totalsRowFormula>
    </tableColumn>
    <tableColumn id="14" name="mars" totalsRowFunction="custom">
      <totalsRowFormula>SUM(Tableau22[mars])</totalsRowFormula>
    </tableColumn>
    <tableColumn id="15" name="avril" totalsRowFunction="custom">
      <totalsRowFormula>SUM(Tableau22[avril])</totalsRowFormula>
    </tableColumn>
    <tableColumn id="16" name="mai" totalsRowFunction="custom">
      <totalsRowFormula>SUM(Tableau22[mai])</totalsRowFormula>
    </tableColumn>
    <tableColumn id="17" name="juin" totalsRowFunction="custom">
      <totalsRowFormula>SUM(Tableau22[juin])</totalsRowFormula>
    </tableColumn>
    <tableColumn id="18" name="juillet" totalsRowFunction="custom">
      <totalsRowFormula>SUM(Tableau22[juillet])</totalsRowFormula>
    </tableColumn>
    <tableColumn id="19" name="aout" totalsRowFunction="custom">
      <totalsRowFormula>SUM(Tableau22[aout])</totalsRowFormula>
    </tableColumn>
    <tableColumn id="20" name="septembre" totalsRowFunction="custom">
      <totalsRowFormula>SUM(Tableau22[septembre])</totalsRowFormula>
    </tableColumn>
    <tableColumn id="21" name="octobre" totalsRowFunction="custom">
      <totalsRowFormula>SUM(Tableau22[octobre])</totalsRowFormula>
    </tableColumn>
    <tableColumn id="22" name="novembre" totalsRowFunction="custom">
      <totalsRowFormula>SUM(Tableau22[novembre])</totalsRowFormula>
    </tableColumn>
    <tableColumn id="23" name="décembre" totalsRowFunction="custom">
      <totalsRowFormula>SUM(Tableau22[décembre])</totalsRowFormula>
    </tableColumn>
    <tableColumn id="24" name="total" totalsRowFunction="custom" dataDxfId="3" totalsRowDxfId="2">
      <totalsRowFormula>SUM(Tableau22[[#Totals],[janvier ]:[décembre]])</totalsRowFormula>
    </tableColumn>
    <tableColumn id="25" name="Sortie "/>
    <tableColumn id="26" name="motif et orientation"/>
    <tableColumn id="27" name="Observation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1" displayName="Tableau1" ref="A1:H69" totalsRowShown="0">
  <autoFilter ref="A1:H69"/>
  <tableColumns count="8">
    <tableColumn id="1" name="Indicateur"/>
    <tableColumn id="2" name="Colonne1"/>
    <tableColumn id="3" name="Colonne2"/>
    <tableColumn id="4" name="Colonne3"/>
    <tableColumn id="5" name="Colonne4"/>
    <tableColumn id="6" name="Colonne5"/>
    <tableColumn id="7" name="Colonne6"/>
    <tableColumn id="8" name="Colonne7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5"/>
  <sheetViews>
    <sheetView tabSelected="1" zoomScaleNormal="100" workbookViewId="0">
      <selection activeCell="D8" sqref="D8"/>
    </sheetView>
  </sheetViews>
  <sheetFormatPr baseColWidth="10" defaultRowHeight="14.4" x14ac:dyDescent="0.3"/>
  <cols>
    <col min="1" max="1" width="29" customWidth="1"/>
    <col min="2" max="3" width="11.5546875" customWidth="1"/>
    <col min="4" max="4" width="33.6640625" customWidth="1"/>
    <col min="5" max="5" width="30.6640625" customWidth="1"/>
    <col min="6" max="6" width="17.88671875" customWidth="1"/>
    <col min="7" max="7" width="33.88671875" customWidth="1"/>
    <col min="8" max="8" width="29.33203125" customWidth="1"/>
    <col min="9" max="9" width="28.109375" customWidth="1"/>
    <col min="10" max="10" width="29" customWidth="1"/>
    <col min="11" max="11" width="33.88671875" customWidth="1"/>
    <col min="12" max="12" width="39.109375" customWidth="1"/>
    <col min="13" max="13" width="33.88671875" customWidth="1"/>
    <col min="14" max="14" width="23.44140625" customWidth="1"/>
    <col min="15" max="15" width="30.6640625" customWidth="1"/>
    <col min="16" max="16" width="22.88671875" customWidth="1"/>
    <col min="17" max="17" width="18.33203125" customWidth="1"/>
    <col min="18" max="18" width="30.44140625" customWidth="1"/>
    <col min="19" max="19" width="6.44140625" customWidth="1"/>
    <col min="20" max="20" width="16.6640625" customWidth="1"/>
    <col min="21" max="21" width="18" customWidth="1"/>
    <col min="22" max="22" width="33.33203125" customWidth="1"/>
    <col min="23" max="23" width="8.88671875" customWidth="1"/>
    <col min="24" max="24" width="6" customWidth="1"/>
    <col min="25" max="25" width="5.5546875" customWidth="1"/>
    <col min="26" max="26" width="6.5546875" customWidth="1"/>
    <col min="27" max="27" width="7.109375" customWidth="1"/>
    <col min="29" max="29" width="8.44140625" customWidth="1"/>
    <col min="30" max="30" width="5.109375" customWidth="1"/>
    <col min="31" max="31" width="7.88671875" customWidth="1"/>
    <col min="32" max="32" width="6.33203125" customWidth="1"/>
    <col min="33" max="33" width="8.88671875" customWidth="1"/>
  </cols>
  <sheetData>
    <row r="1" spans="1:38" x14ac:dyDescent="0.3">
      <c r="A1" t="s">
        <v>222</v>
      </c>
      <c r="B1" t="s">
        <v>0</v>
      </c>
      <c r="C1" t="s">
        <v>1</v>
      </c>
      <c r="D1" t="s">
        <v>108</v>
      </c>
      <c r="E1" t="s">
        <v>109</v>
      </c>
      <c r="F1" t="s">
        <v>22</v>
      </c>
      <c r="G1" t="s">
        <v>2</v>
      </c>
      <c r="H1" s="15" t="s">
        <v>113</v>
      </c>
      <c r="I1" s="15" t="s">
        <v>114</v>
      </c>
      <c r="J1" s="15" t="s">
        <v>115</v>
      </c>
      <c r="K1" s="15" t="s">
        <v>112</v>
      </c>
      <c r="L1" t="s">
        <v>3</v>
      </c>
      <c r="M1" t="s">
        <v>19</v>
      </c>
      <c r="N1" t="s">
        <v>127</v>
      </c>
      <c r="O1" t="s">
        <v>69</v>
      </c>
      <c r="P1" t="s">
        <v>93</v>
      </c>
      <c r="Q1" t="s">
        <v>81</v>
      </c>
      <c r="R1" t="s">
        <v>85</v>
      </c>
      <c r="S1" t="s">
        <v>86</v>
      </c>
      <c r="T1" t="s">
        <v>87</v>
      </c>
      <c r="U1" t="s">
        <v>91</v>
      </c>
      <c r="V1" t="s">
        <v>132</v>
      </c>
      <c r="W1" t="s">
        <v>4</v>
      </c>
      <c r="X1" t="s">
        <v>5</v>
      </c>
      <c r="Y1" t="s">
        <v>6</v>
      </c>
      <c r="Z1" t="s">
        <v>7</v>
      </c>
      <c r="AA1" t="s">
        <v>8</v>
      </c>
      <c r="AB1" t="s">
        <v>9</v>
      </c>
      <c r="AC1" t="s">
        <v>10</v>
      </c>
      <c r="AD1" t="s">
        <v>11</v>
      </c>
      <c r="AE1" t="s">
        <v>12</v>
      </c>
      <c r="AF1" t="s">
        <v>13</v>
      </c>
      <c r="AG1" t="s">
        <v>14</v>
      </c>
      <c r="AH1" t="s">
        <v>15</v>
      </c>
      <c r="AI1" t="s">
        <v>16</v>
      </c>
      <c r="AJ1" t="s">
        <v>17</v>
      </c>
      <c r="AK1" t="s">
        <v>18</v>
      </c>
      <c r="AL1" t="s">
        <v>21</v>
      </c>
    </row>
    <row r="2" spans="1:38" x14ac:dyDescent="0.3">
      <c r="B2" s="6">
        <v>15</v>
      </c>
      <c r="C2" s="6" t="s">
        <v>39</v>
      </c>
      <c r="D2" s="6"/>
      <c r="E2" s="6" t="s">
        <v>28</v>
      </c>
      <c r="F2" s="6" t="s">
        <v>35</v>
      </c>
      <c r="G2" s="1">
        <v>43173</v>
      </c>
      <c r="H2" s="1" t="s">
        <v>119</v>
      </c>
      <c r="I2" s="1" t="s">
        <v>118</v>
      </c>
      <c r="J2" s="1" t="s">
        <v>152</v>
      </c>
      <c r="K2" s="1"/>
      <c r="L2" t="s">
        <v>98</v>
      </c>
      <c r="M2" t="s">
        <v>41</v>
      </c>
      <c r="N2" t="s">
        <v>128</v>
      </c>
      <c r="O2">
        <v>0</v>
      </c>
      <c r="S2">
        <v>1</v>
      </c>
      <c r="T2" t="s">
        <v>88</v>
      </c>
      <c r="U2" t="s">
        <v>88</v>
      </c>
      <c r="Y2">
        <v>1</v>
      </c>
      <c r="Z2">
        <v>1</v>
      </c>
      <c r="AA2">
        <v>1</v>
      </c>
      <c r="AB2">
        <v>1</v>
      </c>
      <c r="AC2">
        <v>2</v>
      </c>
      <c r="AE2">
        <v>1</v>
      </c>
      <c r="AI2" s="2">
        <f>SUM(Tableau2[[#This Row],[janvier ]:[décembre]])</f>
        <v>7</v>
      </c>
      <c r="AJ2" s="1"/>
    </row>
    <row r="3" spans="1:38" x14ac:dyDescent="0.3">
      <c r="B3" s="6">
        <v>14</v>
      </c>
      <c r="C3" s="6" t="s">
        <v>40</v>
      </c>
      <c r="D3" s="6"/>
      <c r="E3" s="6" t="s">
        <v>28</v>
      </c>
      <c r="F3" s="6" t="s">
        <v>56</v>
      </c>
      <c r="G3" s="1">
        <v>43117</v>
      </c>
      <c r="H3" s="1" t="s">
        <v>117</v>
      </c>
      <c r="I3" s="1"/>
      <c r="J3" s="1"/>
      <c r="K3" s="1"/>
      <c r="L3" t="s">
        <v>140</v>
      </c>
      <c r="M3" t="s">
        <v>41</v>
      </c>
      <c r="N3" t="s">
        <v>128</v>
      </c>
      <c r="O3">
        <v>0</v>
      </c>
      <c r="S3">
        <v>1</v>
      </c>
      <c r="T3" t="s">
        <v>88</v>
      </c>
      <c r="U3" t="s">
        <v>89</v>
      </c>
      <c r="V3">
        <v>0</v>
      </c>
      <c r="W3">
        <v>1</v>
      </c>
      <c r="AI3" s="2">
        <f>SUM(Tableau2[[#This Row],[janvier ]:[décembre]])</f>
        <v>1</v>
      </c>
      <c r="AJ3" s="1"/>
    </row>
    <row r="4" spans="1:38" x14ac:dyDescent="0.3">
      <c r="B4" s="6">
        <v>12</v>
      </c>
      <c r="C4" s="6" t="s">
        <v>39</v>
      </c>
      <c r="D4" s="6"/>
      <c r="E4" s="6" t="s">
        <v>25</v>
      </c>
      <c r="F4" s="6" t="s">
        <v>35</v>
      </c>
      <c r="G4" s="1">
        <v>43201</v>
      </c>
      <c r="H4" s="1" t="s">
        <v>117</v>
      </c>
      <c r="I4" s="1" t="s">
        <v>152</v>
      </c>
      <c r="J4" s="1"/>
      <c r="K4" s="1"/>
      <c r="L4" t="s">
        <v>98</v>
      </c>
      <c r="M4" t="s">
        <v>41</v>
      </c>
      <c r="N4" t="s">
        <v>128</v>
      </c>
      <c r="O4">
        <v>0</v>
      </c>
      <c r="S4">
        <v>0</v>
      </c>
      <c r="T4" t="s">
        <v>88</v>
      </c>
      <c r="U4" t="s">
        <v>88</v>
      </c>
      <c r="Z4">
        <v>1</v>
      </c>
      <c r="AA4">
        <v>2</v>
      </c>
      <c r="AI4">
        <f>SUM(Tableau2[[#This Row],[janvier ]:[décembre]])</f>
        <v>3</v>
      </c>
      <c r="AJ4" s="1">
        <v>43201</v>
      </c>
      <c r="AK4" t="s">
        <v>50</v>
      </c>
      <c r="AL4" t="s">
        <v>157</v>
      </c>
    </row>
    <row r="5" spans="1:38" x14ac:dyDescent="0.3">
      <c r="B5" s="6">
        <v>13</v>
      </c>
      <c r="C5" s="6" t="s">
        <v>39</v>
      </c>
      <c r="D5" s="6"/>
      <c r="E5" s="6" t="s">
        <v>27</v>
      </c>
      <c r="F5" s="6" t="s">
        <v>35</v>
      </c>
      <c r="G5" s="1">
        <v>43250</v>
      </c>
      <c r="H5" s="1" t="s">
        <v>117</v>
      </c>
      <c r="I5" s="1" t="s">
        <v>152</v>
      </c>
      <c r="J5" s="1"/>
      <c r="K5" s="1"/>
      <c r="L5" t="s">
        <v>67</v>
      </c>
      <c r="M5" t="s">
        <v>41</v>
      </c>
      <c r="O5">
        <v>1</v>
      </c>
      <c r="P5" t="s">
        <v>80</v>
      </c>
      <c r="S5">
        <v>1</v>
      </c>
      <c r="T5" t="s">
        <v>88</v>
      </c>
      <c r="U5" t="s">
        <v>88</v>
      </c>
      <c r="AA5">
        <v>1</v>
      </c>
      <c r="AB5">
        <v>1</v>
      </c>
      <c r="AC5">
        <v>1</v>
      </c>
      <c r="AE5">
        <v>1</v>
      </c>
      <c r="AI5" s="2">
        <f>SUM(Tableau2[[#This Row],[janvier ]:[décembre]])</f>
        <v>4</v>
      </c>
      <c r="AJ5" s="1"/>
    </row>
    <row r="6" spans="1:38" x14ac:dyDescent="0.3">
      <c r="B6" s="6">
        <v>18</v>
      </c>
      <c r="C6" s="6" t="s">
        <v>39</v>
      </c>
      <c r="D6" s="6"/>
      <c r="E6" s="6" t="s">
        <v>26</v>
      </c>
      <c r="F6" s="6" t="s">
        <v>56</v>
      </c>
      <c r="G6" s="1">
        <v>43110</v>
      </c>
      <c r="H6" s="1" t="s">
        <v>117</v>
      </c>
      <c r="I6" s="1" t="s">
        <v>120</v>
      </c>
      <c r="J6" s="1" t="s">
        <v>123</v>
      </c>
      <c r="K6" s="1"/>
      <c r="L6" t="s">
        <v>139</v>
      </c>
      <c r="M6" t="s">
        <v>44</v>
      </c>
      <c r="N6" t="s">
        <v>131</v>
      </c>
      <c r="O6">
        <v>1</v>
      </c>
      <c r="P6" t="s">
        <v>80</v>
      </c>
      <c r="S6">
        <v>1</v>
      </c>
      <c r="T6" t="s">
        <v>88</v>
      </c>
      <c r="U6" t="s">
        <v>88</v>
      </c>
      <c r="V6">
        <v>1</v>
      </c>
      <c r="W6">
        <v>2</v>
      </c>
      <c r="X6">
        <v>1</v>
      </c>
      <c r="Y6">
        <v>2</v>
      </c>
      <c r="AI6" s="2">
        <f>SUM(Tableau2[[#This Row],[janvier ]:[décembre]])</f>
        <v>5</v>
      </c>
      <c r="AJ6" s="1">
        <v>43173</v>
      </c>
      <c r="AK6" t="s">
        <v>48</v>
      </c>
    </row>
    <row r="7" spans="1:38" x14ac:dyDescent="0.3">
      <c r="B7" s="6">
        <v>13</v>
      </c>
      <c r="C7" s="6" t="s">
        <v>40</v>
      </c>
      <c r="D7" s="6"/>
      <c r="E7" s="6" t="s">
        <v>27</v>
      </c>
      <c r="F7" s="6" t="s">
        <v>24</v>
      </c>
      <c r="G7" s="1">
        <v>43266</v>
      </c>
      <c r="H7" s="1" t="s">
        <v>152</v>
      </c>
      <c r="I7" s="1" t="s">
        <v>119</v>
      </c>
      <c r="J7" s="1" t="s">
        <v>116</v>
      </c>
      <c r="K7" s="1"/>
      <c r="L7" t="s">
        <v>139</v>
      </c>
      <c r="M7" t="s">
        <v>41</v>
      </c>
      <c r="N7" t="s">
        <v>128</v>
      </c>
      <c r="O7">
        <v>0</v>
      </c>
      <c r="S7">
        <v>1</v>
      </c>
      <c r="T7" t="s">
        <v>88</v>
      </c>
      <c r="U7" t="s">
        <v>88</v>
      </c>
      <c r="V7">
        <v>1</v>
      </c>
      <c r="AB7">
        <v>1</v>
      </c>
      <c r="AC7">
        <v>2</v>
      </c>
      <c r="AD7">
        <v>1</v>
      </c>
      <c r="AE7">
        <v>1</v>
      </c>
      <c r="AI7" s="2">
        <f>SUM(Tableau2[[#This Row],[janvier ]:[décembre]])</f>
        <v>5</v>
      </c>
      <c r="AJ7" s="1"/>
    </row>
    <row r="8" spans="1:38" x14ac:dyDescent="0.3">
      <c r="B8" s="6">
        <v>14</v>
      </c>
      <c r="C8" s="6" t="s">
        <v>40</v>
      </c>
      <c r="D8" s="6"/>
      <c r="E8" s="6" t="s">
        <v>26</v>
      </c>
      <c r="F8" s="6" t="s">
        <v>35</v>
      </c>
      <c r="G8" s="1">
        <v>43187</v>
      </c>
      <c r="H8" s="1" t="s">
        <v>152</v>
      </c>
      <c r="I8" s="1" t="s">
        <v>121</v>
      </c>
      <c r="J8" s="1" t="s">
        <v>122</v>
      </c>
      <c r="K8" s="1" t="s">
        <v>116</v>
      </c>
      <c r="L8" t="s">
        <v>67</v>
      </c>
      <c r="M8" t="s">
        <v>41</v>
      </c>
      <c r="N8" t="s">
        <v>128</v>
      </c>
      <c r="O8">
        <v>1</v>
      </c>
      <c r="P8" t="s">
        <v>80</v>
      </c>
      <c r="S8">
        <v>0</v>
      </c>
      <c r="T8" t="s">
        <v>88</v>
      </c>
      <c r="U8" t="s">
        <v>88</v>
      </c>
      <c r="V8">
        <v>1</v>
      </c>
      <c r="Y8">
        <v>1</v>
      </c>
      <c r="Z8">
        <v>1</v>
      </c>
      <c r="AA8">
        <v>1</v>
      </c>
      <c r="AB8">
        <v>1</v>
      </c>
      <c r="AD8">
        <v>1</v>
      </c>
      <c r="AE8">
        <v>1</v>
      </c>
      <c r="AI8" s="2">
        <f>SUM(Tableau2[[#This Row],[janvier ]:[décembre]])</f>
        <v>6</v>
      </c>
      <c r="AJ8" s="1"/>
    </row>
    <row r="9" spans="1:38" x14ac:dyDescent="0.3">
      <c r="B9" s="6">
        <v>12</v>
      </c>
      <c r="C9" s="6" t="s">
        <v>39</v>
      </c>
      <c r="D9" s="6"/>
      <c r="E9" s="6" t="s">
        <v>26</v>
      </c>
      <c r="F9" s="6" t="s">
        <v>35</v>
      </c>
      <c r="G9" s="1">
        <v>43069</v>
      </c>
      <c r="H9" s="1" t="s">
        <v>152</v>
      </c>
      <c r="I9" s="1" t="s">
        <v>118</v>
      </c>
      <c r="J9" s="1" t="s">
        <v>121</v>
      </c>
      <c r="K9" s="1"/>
      <c r="L9" t="s">
        <v>139</v>
      </c>
      <c r="M9" t="s">
        <v>41</v>
      </c>
      <c r="N9" t="s">
        <v>128</v>
      </c>
      <c r="O9">
        <v>0</v>
      </c>
      <c r="S9">
        <v>1</v>
      </c>
      <c r="T9" t="s">
        <v>88</v>
      </c>
      <c r="U9" t="s">
        <v>89</v>
      </c>
      <c r="V9">
        <v>1</v>
      </c>
      <c r="W9">
        <v>2</v>
      </c>
      <c r="X9">
        <v>1</v>
      </c>
      <c r="AI9" s="2">
        <f>SUM(Tableau2[[#This Row],[janvier ]:[décembre]])</f>
        <v>3</v>
      </c>
      <c r="AJ9" s="1">
        <v>43152</v>
      </c>
      <c r="AK9" t="s">
        <v>48</v>
      </c>
    </row>
    <row r="10" spans="1:38" x14ac:dyDescent="0.3">
      <c r="B10" s="6">
        <v>13</v>
      </c>
      <c r="C10" s="6" t="s">
        <v>39</v>
      </c>
      <c r="D10" s="6"/>
      <c r="E10" s="6" t="s">
        <v>27</v>
      </c>
      <c r="F10" s="6" t="s">
        <v>35</v>
      </c>
      <c r="G10" s="1">
        <v>43194</v>
      </c>
      <c r="H10" s="1" t="s">
        <v>152</v>
      </c>
      <c r="I10" s="1" t="s">
        <v>119</v>
      </c>
      <c r="J10" s="1" t="s">
        <v>116</v>
      </c>
      <c r="K10" s="1"/>
      <c r="L10" t="s">
        <v>98</v>
      </c>
      <c r="M10" t="s">
        <v>41</v>
      </c>
      <c r="N10" t="s">
        <v>128</v>
      </c>
      <c r="O10">
        <v>0</v>
      </c>
      <c r="S10">
        <v>1</v>
      </c>
      <c r="T10" t="s">
        <v>88</v>
      </c>
      <c r="U10" t="s">
        <v>88</v>
      </c>
      <c r="Z10">
        <v>2</v>
      </c>
      <c r="AA10">
        <v>1</v>
      </c>
      <c r="AI10" s="2">
        <f>SUM(Tableau2[[#This Row],[janvier ]:[décembre]])</f>
        <v>3</v>
      </c>
    </row>
    <row r="11" spans="1:38" x14ac:dyDescent="0.3">
      <c r="B11" s="6">
        <v>14</v>
      </c>
      <c r="C11" s="6" t="s">
        <v>39</v>
      </c>
      <c r="D11" s="6"/>
      <c r="E11" s="6" t="s">
        <v>26</v>
      </c>
      <c r="F11" s="6" t="s">
        <v>35</v>
      </c>
      <c r="G11" s="1">
        <v>43145</v>
      </c>
      <c r="H11" s="1" t="s">
        <v>152</v>
      </c>
      <c r="I11" s="1" t="s">
        <v>116</v>
      </c>
      <c r="J11" s="1" t="s">
        <v>119</v>
      </c>
      <c r="K11" s="1"/>
      <c r="L11" t="s">
        <v>98</v>
      </c>
      <c r="M11" t="s">
        <v>41</v>
      </c>
      <c r="N11" t="s">
        <v>128</v>
      </c>
      <c r="O11">
        <v>0</v>
      </c>
      <c r="S11">
        <v>0</v>
      </c>
      <c r="T11" t="s">
        <v>88</v>
      </c>
      <c r="U11" t="s">
        <v>89</v>
      </c>
      <c r="V11">
        <v>1</v>
      </c>
      <c r="X11">
        <v>1</v>
      </c>
      <c r="Y11">
        <v>3</v>
      </c>
      <c r="Z11">
        <v>1</v>
      </c>
      <c r="AA11">
        <v>2</v>
      </c>
      <c r="AB11">
        <v>1</v>
      </c>
      <c r="AI11" s="2">
        <f>SUM(Tableau2[[#This Row],[janvier ]:[décembre]])</f>
        <v>8</v>
      </c>
      <c r="AJ11" s="1">
        <v>43278</v>
      </c>
      <c r="AK11" t="s">
        <v>50</v>
      </c>
    </row>
    <row r="12" spans="1:38" x14ac:dyDescent="0.3">
      <c r="B12" s="6">
        <v>12</v>
      </c>
      <c r="C12" s="6" t="s">
        <v>40</v>
      </c>
      <c r="D12" s="6"/>
      <c r="E12" s="6" t="s">
        <v>25</v>
      </c>
      <c r="F12" s="6" t="s">
        <v>35</v>
      </c>
      <c r="G12" s="1">
        <v>43124</v>
      </c>
      <c r="H12" s="1" t="s">
        <v>116</v>
      </c>
      <c r="I12" s="1" t="s">
        <v>117</v>
      </c>
      <c r="J12" s="1" t="s">
        <v>121</v>
      </c>
      <c r="K12" s="1"/>
      <c r="L12" t="s">
        <v>98</v>
      </c>
      <c r="M12" t="s">
        <v>41</v>
      </c>
      <c r="N12" t="s">
        <v>128</v>
      </c>
      <c r="O12">
        <v>0</v>
      </c>
      <c r="S12">
        <v>0</v>
      </c>
      <c r="T12" t="s">
        <v>88</v>
      </c>
      <c r="U12" t="s">
        <v>89</v>
      </c>
      <c r="V12">
        <v>1</v>
      </c>
      <c r="W12">
        <v>1</v>
      </c>
      <c r="X12">
        <v>1</v>
      </c>
      <c r="Y12">
        <v>1</v>
      </c>
      <c r="AA12">
        <v>1</v>
      </c>
      <c r="AI12">
        <f>SUM(Tableau2[[#This Row],[janvier ]:[décembre]])</f>
        <v>4</v>
      </c>
      <c r="AJ12" s="1">
        <v>43242</v>
      </c>
      <c r="AK12" t="s">
        <v>48</v>
      </c>
      <c r="AL12" t="s">
        <v>107</v>
      </c>
    </row>
    <row r="13" spans="1:38" x14ac:dyDescent="0.3">
      <c r="B13" s="6">
        <v>13</v>
      </c>
      <c r="C13" s="6" t="s">
        <v>40</v>
      </c>
      <c r="D13" s="6"/>
      <c r="E13" s="6" t="s">
        <v>25</v>
      </c>
      <c r="F13" s="6" t="s">
        <v>56</v>
      </c>
      <c r="G13" s="1">
        <v>42370</v>
      </c>
      <c r="H13" s="1" t="s">
        <v>116</v>
      </c>
      <c r="I13" s="1" t="s">
        <v>152</v>
      </c>
      <c r="J13" s="1"/>
      <c r="K13" s="1"/>
      <c r="L13" t="s">
        <v>67</v>
      </c>
      <c r="M13" t="s">
        <v>41</v>
      </c>
      <c r="N13" t="s">
        <v>128</v>
      </c>
      <c r="O13">
        <v>0</v>
      </c>
      <c r="S13">
        <v>1</v>
      </c>
      <c r="T13" t="s">
        <v>88</v>
      </c>
      <c r="U13" t="s">
        <v>88</v>
      </c>
      <c r="V13">
        <v>1</v>
      </c>
      <c r="W13">
        <v>2</v>
      </c>
      <c r="X13">
        <v>1</v>
      </c>
      <c r="Y13">
        <v>1</v>
      </c>
      <c r="Z13">
        <v>1</v>
      </c>
      <c r="AI13" s="2">
        <f>SUM(Tableau2[[#This Row],[janvier ]:[décembre]])</f>
        <v>5</v>
      </c>
      <c r="AJ13" s="1">
        <v>43201</v>
      </c>
      <c r="AK13" t="s">
        <v>50</v>
      </c>
      <c r="AL13" t="s">
        <v>141</v>
      </c>
    </row>
    <row r="14" spans="1:38" x14ac:dyDescent="0.3">
      <c r="B14" s="6">
        <v>13</v>
      </c>
      <c r="C14" s="6" t="s">
        <v>40</v>
      </c>
      <c r="D14" s="6"/>
      <c r="E14" s="6" t="s">
        <v>28</v>
      </c>
      <c r="F14" s="6" t="s">
        <v>24</v>
      </c>
      <c r="G14" s="1">
        <v>43018</v>
      </c>
      <c r="H14" s="1" t="s">
        <v>116</v>
      </c>
      <c r="I14" s="1" t="s">
        <v>121</v>
      </c>
      <c r="J14" s="1" t="s">
        <v>119</v>
      </c>
      <c r="K14" s="1" t="s">
        <v>123</v>
      </c>
      <c r="L14" t="s">
        <v>67</v>
      </c>
      <c r="M14" t="s">
        <v>41</v>
      </c>
      <c r="N14" t="s">
        <v>128</v>
      </c>
      <c r="O14">
        <v>0</v>
      </c>
      <c r="S14">
        <v>1</v>
      </c>
      <c r="T14" t="s">
        <v>88</v>
      </c>
      <c r="U14" t="s">
        <v>89</v>
      </c>
      <c r="V14">
        <v>1</v>
      </c>
      <c r="W14">
        <v>2</v>
      </c>
      <c r="AI14" s="2">
        <f>SUM(Tableau2[[#This Row],[janvier ]:[décembre]])</f>
        <v>2</v>
      </c>
      <c r="AJ14" s="1"/>
    </row>
    <row r="15" spans="1:38" x14ac:dyDescent="0.3">
      <c r="B15" s="6">
        <v>14</v>
      </c>
      <c r="C15" s="6" t="s">
        <v>40</v>
      </c>
      <c r="D15" s="6"/>
      <c r="E15" s="6" t="s">
        <v>26</v>
      </c>
      <c r="F15" s="6" t="s">
        <v>35</v>
      </c>
      <c r="G15" s="1">
        <v>42858</v>
      </c>
      <c r="H15" s="1" t="s">
        <v>116</v>
      </c>
      <c r="I15" s="1" t="s">
        <v>117</v>
      </c>
      <c r="J15" s="1" t="s">
        <v>153</v>
      </c>
      <c r="K15" s="1" t="s">
        <v>121</v>
      </c>
      <c r="L15" t="s">
        <v>67</v>
      </c>
      <c r="M15" t="s">
        <v>42</v>
      </c>
      <c r="N15" t="s">
        <v>128</v>
      </c>
      <c r="O15">
        <v>0</v>
      </c>
      <c r="S15">
        <v>1</v>
      </c>
      <c r="T15" t="s">
        <v>88</v>
      </c>
      <c r="U15" t="s">
        <v>88</v>
      </c>
      <c r="V15">
        <v>1</v>
      </c>
      <c r="W15">
        <v>2</v>
      </c>
      <c r="X15">
        <v>1</v>
      </c>
      <c r="Y15">
        <v>2</v>
      </c>
      <c r="Z15">
        <v>2</v>
      </c>
      <c r="AA15">
        <v>1</v>
      </c>
      <c r="AB15">
        <v>1</v>
      </c>
      <c r="AC15">
        <v>3</v>
      </c>
      <c r="AE15">
        <v>2</v>
      </c>
      <c r="AI15">
        <f>SUM(Tableau2[[#This Row],[janvier ]:[décembre]])</f>
        <v>14</v>
      </c>
    </row>
    <row r="16" spans="1:38" x14ac:dyDescent="0.3">
      <c r="B16" s="6">
        <v>14</v>
      </c>
      <c r="C16" s="6" t="s">
        <v>40</v>
      </c>
      <c r="D16" s="6"/>
      <c r="E16" s="6" t="s">
        <v>26</v>
      </c>
      <c r="F16" s="6" t="s">
        <v>35</v>
      </c>
      <c r="G16" s="1">
        <v>43012</v>
      </c>
      <c r="H16" s="1" t="s">
        <v>116</v>
      </c>
      <c r="I16" s="1" t="s">
        <v>119</v>
      </c>
      <c r="J16" s="1" t="s">
        <v>121</v>
      </c>
      <c r="K16" s="1"/>
      <c r="L16" t="s">
        <v>67</v>
      </c>
      <c r="M16" t="s">
        <v>41</v>
      </c>
      <c r="N16" t="s">
        <v>128</v>
      </c>
      <c r="O16">
        <v>0</v>
      </c>
      <c r="S16">
        <v>1</v>
      </c>
      <c r="T16" t="s">
        <v>88</v>
      </c>
      <c r="U16" t="s">
        <v>88</v>
      </c>
      <c r="V16">
        <v>1</v>
      </c>
      <c r="W16">
        <v>2</v>
      </c>
      <c r="X16">
        <v>2</v>
      </c>
      <c r="Y16">
        <v>1</v>
      </c>
      <c r="Z16">
        <v>2</v>
      </c>
      <c r="AA16">
        <v>2</v>
      </c>
      <c r="AB16">
        <v>2</v>
      </c>
      <c r="AC16">
        <v>1</v>
      </c>
      <c r="AI16" s="2">
        <f>SUM(Tableau2[[#This Row],[janvier ]:[décembre]])</f>
        <v>12</v>
      </c>
      <c r="AJ16" s="1"/>
      <c r="AK16" t="s">
        <v>50</v>
      </c>
      <c r="AL16" t="s">
        <v>97</v>
      </c>
    </row>
    <row r="17" spans="1:38" x14ac:dyDescent="0.3">
      <c r="B17" s="6">
        <v>14</v>
      </c>
      <c r="C17" s="6" t="s">
        <v>40</v>
      </c>
      <c r="D17" s="6"/>
      <c r="E17" s="6" t="s">
        <v>26</v>
      </c>
      <c r="F17" s="6" t="s">
        <v>24</v>
      </c>
      <c r="G17" s="1">
        <v>43117</v>
      </c>
      <c r="H17" s="1" t="s">
        <v>116</v>
      </c>
      <c r="I17" s="1" t="s">
        <v>121</v>
      </c>
      <c r="J17" s="1"/>
      <c r="K17" s="1"/>
      <c r="L17" t="s">
        <v>138</v>
      </c>
      <c r="M17" t="s">
        <v>41</v>
      </c>
      <c r="N17" t="s">
        <v>128</v>
      </c>
      <c r="O17">
        <v>1</v>
      </c>
      <c r="S17">
        <v>0</v>
      </c>
      <c r="T17" t="s">
        <v>89</v>
      </c>
      <c r="U17" t="s">
        <v>89</v>
      </c>
      <c r="V17">
        <v>0</v>
      </c>
      <c r="W17">
        <v>1</v>
      </c>
      <c r="AI17">
        <f>SUM(Tableau2[[#This Row],[janvier ]:[décembre]])</f>
        <v>1</v>
      </c>
      <c r="AJ17" s="1">
        <v>43117</v>
      </c>
      <c r="AK17" t="s">
        <v>49</v>
      </c>
    </row>
    <row r="18" spans="1:38" x14ac:dyDescent="0.3">
      <c r="B18" s="6">
        <v>15</v>
      </c>
      <c r="C18" s="6" t="s">
        <v>40</v>
      </c>
      <c r="D18" s="6"/>
      <c r="E18" s="6" t="s">
        <v>29</v>
      </c>
      <c r="F18" s="6" t="s">
        <v>35</v>
      </c>
      <c r="G18" s="1">
        <v>43296</v>
      </c>
      <c r="H18" s="1" t="s">
        <v>116</v>
      </c>
      <c r="I18" s="1" t="s">
        <v>117</v>
      </c>
      <c r="J18" s="1"/>
      <c r="K18" s="1"/>
      <c r="L18" t="s">
        <v>67</v>
      </c>
      <c r="M18" t="s">
        <v>42</v>
      </c>
      <c r="N18" t="s">
        <v>128</v>
      </c>
      <c r="O18">
        <v>0</v>
      </c>
      <c r="S18">
        <v>1</v>
      </c>
      <c r="T18" t="s">
        <v>88</v>
      </c>
      <c r="U18" t="s">
        <v>88</v>
      </c>
      <c r="AC18">
        <v>1</v>
      </c>
      <c r="AE18">
        <v>1</v>
      </c>
      <c r="AI18" s="2">
        <f>SUM(Tableau2[[#This Row],[janvier ]:[décembre]])</f>
        <v>2</v>
      </c>
      <c r="AJ18" s="1"/>
    </row>
    <row r="19" spans="1:38" x14ac:dyDescent="0.3">
      <c r="B19" s="6">
        <v>17</v>
      </c>
      <c r="C19" s="6" t="s">
        <v>40</v>
      </c>
      <c r="D19" s="6"/>
      <c r="E19" s="6" t="s">
        <v>25</v>
      </c>
      <c r="F19" s="6" t="s">
        <v>56</v>
      </c>
      <c r="G19" s="1">
        <v>43152</v>
      </c>
      <c r="H19" s="1" t="s">
        <v>116</v>
      </c>
      <c r="I19" s="1" t="s">
        <v>122</v>
      </c>
      <c r="J19" s="1" t="s">
        <v>118</v>
      </c>
      <c r="K19" s="1"/>
      <c r="L19" t="s">
        <v>139</v>
      </c>
      <c r="M19" t="s">
        <v>43</v>
      </c>
      <c r="N19" t="s">
        <v>128</v>
      </c>
      <c r="O19">
        <v>1</v>
      </c>
      <c r="P19" t="s">
        <v>75</v>
      </c>
      <c r="S19">
        <v>1</v>
      </c>
      <c r="T19" t="s">
        <v>88</v>
      </c>
      <c r="U19" t="s">
        <v>89</v>
      </c>
      <c r="V19">
        <v>0</v>
      </c>
      <c r="X19">
        <v>1</v>
      </c>
      <c r="AA19">
        <v>1</v>
      </c>
      <c r="AI19">
        <f>SUM(Tableau2[[#This Row],[janvier ]:[décembre]])</f>
        <v>2</v>
      </c>
      <c r="AJ19" s="1">
        <v>43250</v>
      </c>
      <c r="AK19" t="s">
        <v>52</v>
      </c>
    </row>
    <row r="20" spans="1:38" x14ac:dyDescent="0.3">
      <c r="B20" s="6">
        <v>12</v>
      </c>
      <c r="C20" s="6" t="s">
        <v>39</v>
      </c>
      <c r="D20" s="6"/>
      <c r="E20" s="6" t="s">
        <v>26</v>
      </c>
      <c r="F20" s="6" t="s">
        <v>35</v>
      </c>
      <c r="G20" s="1">
        <v>43070</v>
      </c>
      <c r="H20" s="1" t="s">
        <v>116</v>
      </c>
      <c r="I20" s="1" t="s">
        <v>118</v>
      </c>
      <c r="J20" s="1" t="s">
        <v>152</v>
      </c>
      <c r="K20" s="1" t="s">
        <v>122</v>
      </c>
      <c r="L20" t="s">
        <v>139</v>
      </c>
      <c r="M20" t="s">
        <v>41</v>
      </c>
      <c r="N20" t="s">
        <v>128</v>
      </c>
      <c r="O20">
        <v>1</v>
      </c>
      <c r="P20" t="s">
        <v>80</v>
      </c>
      <c r="S20">
        <v>1</v>
      </c>
      <c r="T20" t="s">
        <v>88</v>
      </c>
      <c r="U20" t="s">
        <v>89</v>
      </c>
      <c r="V20">
        <v>1</v>
      </c>
      <c r="W20">
        <v>2</v>
      </c>
      <c r="X20">
        <v>2</v>
      </c>
      <c r="AB20">
        <v>2</v>
      </c>
      <c r="AC20">
        <v>1</v>
      </c>
      <c r="AD20">
        <v>1</v>
      </c>
      <c r="AI20" s="2">
        <f>SUM(Tableau2[[#This Row],[janvier ]:[décembre]])</f>
        <v>8</v>
      </c>
      <c r="AJ20" s="1">
        <v>43313</v>
      </c>
      <c r="AK20" t="s">
        <v>50</v>
      </c>
      <c r="AL20" t="s">
        <v>141</v>
      </c>
    </row>
    <row r="21" spans="1:38" x14ac:dyDescent="0.3">
      <c r="B21" s="6">
        <v>12</v>
      </c>
      <c r="C21" s="6" t="s">
        <v>39</v>
      </c>
      <c r="D21" s="6"/>
      <c r="E21" s="6" t="s">
        <v>25</v>
      </c>
      <c r="F21" s="6" t="s">
        <v>35</v>
      </c>
      <c r="G21" s="1">
        <v>43152</v>
      </c>
      <c r="H21" s="1" t="s">
        <v>116</v>
      </c>
      <c r="I21" s="1" t="s">
        <v>118</v>
      </c>
      <c r="J21" s="1" t="s">
        <v>152</v>
      </c>
      <c r="K21" s="1"/>
      <c r="L21" t="s">
        <v>138</v>
      </c>
      <c r="M21" t="s">
        <v>41</v>
      </c>
      <c r="N21" t="s">
        <v>128</v>
      </c>
      <c r="O21">
        <v>0</v>
      </c>
      <c r="S21">
        <v>1</v>
      </c>
      <c r="T21" t="s">
        <v>88</v>
      </c>
      <c r="U21" t="s">
        <v>88</v>
      </c>
      <c r="V21">
        <v>1</v>
      </c>
      <c r="X21">
        <v>1</v>
      </c>
      <c r="Y21">
        <v>2</v>
      </c>
      <c r="Z21">
        <v>1</v>
      </c>
      <c r="AI21" s="2">
        <f>SUM(Tableau2[[#This Row],[janvier ]:[décembre]])</f>
        <v>4</v>
      </c>
      <c r="AJ21" s="1">
        <v>43201</v>
      </c>
      <c r="AK21" t="s">
        <v>48</v>
      </c>
    </row>
    <row r="22" spans="1:38" x14ac:dyDescent="0.3">
      <c r="B22">
        <v>14</v>
      </c>
      <c r="C22" t="s">
        <v>39</v>
      </c>
      <c r="E22" t="s">
        <v>26</v>
      </c>
      <c r="F22" t="s">
        <v>35</v>
      </c>
      <c r="G22" s="1">
        <v>42641</v>
      </c>
      <c r="H22" s="1" t="s">
        <v>116</v>
      </c>
      <c r="I22" s="1" t="s">
        <v>152</v>
      </c>
      <c r="J22" s="1"/>
      <c r="K22" s="1"/>
      <c r="L22" t="s">
        <v>140</v>
      </c>
      <c r="M22" t="s">
        <v>41</v>
      </c>
      <c r="N22" t="s">
        <v>128</v>
      </c>
      <c r="O22">
        <v>0</v>
      </c>
      <c r="S22">
        <v>1</v>
      </c>
      <c r="T22" t="s">
        <v>90</v>
      </c>
      <c r="U22" t="s">
        <v>88</v>
      </c>
      <c r="V22">
        <v>1</v>
      </c>
      <c r="W22">
        <v>1</v>
      </c>
      <c r="Y22">
        <v>1</v>
      </c>
      <c r="AI22" s="2">
        <f>SUM(Tableau2[[#This Row],[janvier ]:[décembre]])</f>
        <v>2</v>
      </c>
      <c r="AJ22" s="1"/>
    </row>
    <row r="23" spans="1:38" x14ac:dyDescent="0.3">
      <c r="B23" s="6">
        <v>14</v>
      </c>
      <c r="C23" s="6" t="s">
        <v>39</v>
      </c>
      <c r="D23" s="6"/>
      <c r="E23" s="6" t="s">
        <v>26</v>
      </c>
      <c r="F23" s="6" t="s">
        <v>35</v>
      </c>
      <c r="G23" s="1">
        <v>43117</v>
      </c>
      <c r="H23" s="1" t="s">
        <v>116</v>
      </c>
      <c r="I23" s="1" t="s">
        <v>152</v>
      </c>
      <c r="J23" s="1" t="s">
        <v>123</v>
      </c>
      <c r="K23" s="1"/>
      <c r="L23" t="s">
        <v>67</v>
      </c>
      <c r="M23" t="s">
        <v>41</v>
      </c>
      <c r="N23" t="s">
        <v>128</v>
      </c>
      <c r="O23">
        <v>0</v>
      </c>
      <c r="S23">
        <v>0</v>
      </c>
      <c r="T23" t="s">
        <v>88</v>
      </c>
      <c r="U23" t="s">
        <v>88</v>
      </c>
      <c r="V23">
        <v>0</v>
      </c>
      <c r="W23">
        <v>1</v>
      </c>
      <c r="X23">
        <v>1</v>
      </c>
      <c r="AI23" s="2">
        <f>SUM(Tableau2[[#This Row],[janvier ]:[décembre]])</f>
        <v>2</v>
      </c>
      <c r="AJ23" s="1">
        <v>43138</v>
      </c>
      <c r="AK23" t="s">
        <v>49</v>
      </c>
    </row>
    <row r="24" spans="1:38" x14ac:dyDescent="0.3">
      <c r="B24" s="6">
        <v>14</v>
      </c>
      <c r="C24" s="6" t="s">
        <v>39</v>
      </c>
      <c r="D24" s="6"/>
      <c r="E24" s="6" t="s">
        <v>25</v>
      </c>
      <c r="F24" s="6" t="s">
        <v>66</v>
      </c>
      <c r="G24" s="1">
        <v>43166</v>
      </c>
      <c r="H24" s="1" t="s">
        <v>116</v>
      </c>
      <c r="I24" s="1" t="s">
        <v>122</v>
      </c>
      <c r="J24" s="1"/>
      <c r="K24" s="1"/>
      <c r="L24" t="s">
        <v>67</v>
      </c>
      <c r="M24" t="s">
        <v>41</v>
      </c>
      <c r="N24" t="s">
        <v>128</v>
      </c>
      <c r="O24">
        <v>1</v>
      </c>
      <c r="P24" t="s">
        <v>80</v>
      </c>
      <c r="S24">
        <v>1</v>
      </c>
      <c r="T24" t="s">
        <v>88</v>
      </c>
      <c r="U24" t="s">
        <v>88</v>
      </c>
      <c r="V24">
        <v>1</v>
      </c>
      <c r="Y24">
        <v>3</v>
      </c>
      <c r="Z24">
        <v>1</v>
      </c>
      <c r="AI24">
        <f>SUM(Tableau2[[#This Row],[janvier ]:[décembre]])</f>
        <v>4</v>
      </c>
      <c r="AJ24" s="1">
        <v>43201</v>
      </c>
      <c r="AK24" t="s">
        <v>48</v>
      </c>
    </row>
    <row r="25" spans="1:38" x14ac:dyDescent="0.3">
      <c r="B25" s="6">
        <v>18</v>
      </c>
      <c r="C25" s="6" t="s">
        <v>39</v>
      </c>
      <c r="D25" s="6"/>
      <c r="E25" s="6" t="s">
        <v>27</v>
      </c>
      <c r="F25" s="6" t="s">
        <v>56</v>
      </c>
      <c r="G25" s="1">
        <v>42582</v>
      </c>
      <c r="H25" s="1" t="s">
        <v>116</v>
      </c>
      <c r="I25" s="1" t="s">
        <v>119</v>
      </c>
      <c r="J25" s="1" t="s">
        <v>152</v>
      </c>
      <c r="K25" s="1" t="s">
        <v>153</v>
      </c>
      <c r="L25" t="s">
        <v>139</v>
      </c>
      <c r="M25" t="s">
        <v>42</v>
      </c>
      <c r="N25" t="s">
        <v>131</v>
      </c>
      <c r="O25">
        <v>0</v>
      </c>
      <c r="S25">
        <v>0</v>
      </c>
      <c r="T25" t="s">
        <v>88</v>
      </c>
      <c r="U25" t="s">
        <v>88</v>
      </c>
      <c r="V25">
        <v>1</v>
      </c>
      <c r="W25">
        <v>2</v>
      </c>
      <c r="AI25" s="2">
        <f>SUM(Tableau2[[#This Row],[janvier ]:[décembre]])</f>
        <v>2</v>
      </c>
      <c r="AJ25" s="1">
        <v>43124</v>
      </c>
      <c r="AK25" t="s">
        <v>48</v>
      </c>
    </row>
    <row r="26" spans="1:38" x14ac:dyDescent="0.3">
      <c r="B26" s="6" t="s">
        <v>156</v>
      </c>
      <c r="C26" s="6" t="s">
        <v>39</v>
      </c>
      <c r="D26" s="6"/>
      <c r="E26" s="6" t="s">
        <v>27</v>
      </c>
      <c r="F26" s="6" t="s">
        <v>24</v>
      </c>
      <c r="G26" s="1">
        <v>43138</v>
      </c>
      <c r="H26" s="1" t="s">
        <v>116</v>
      </c>
      <c r="I26" s="1" t="s">
        <v>118</v>
      </c>
      <c r="J26" s="1" t="s">
        <v>152</v>
      </c>
      <c r="K26" s="1"/>
      <c r="L26" t="s">
        <v>139</v>
      </c>
      <c r="M26" t="s">
        <v>41</v>
      </c>
      <c r="N26" t="s">
        <v>128</v>
      </c>
      <c r="O26">
        <v>0</v>
      </c>
      <c r="S26">
        <v>1</v>
      </c>
      <c r="T26" t="s">
        <v>88</v>
      </c>
      <c r="U26" t="s">
        <v>88</v>
      </c>
      <c r="V26">
        <v>1</v>
      </c>
      <c r="X26">
        <v>1</v>
      </c>
      <c r="Y26">
        <v>2</v>
      </c>
      <c r="Z26">
        <v>1</v>
      </c>
      <c r="AA26">
        <v>1</v>
      </c>
      <c r="AB26">
        <v>1</v>
      </c>
      <c r="AC26">
        <v>1</v>
      </c>
      <c r="AI26" s="2">
        <f>SUM(Tableau2[[#This Row],[janvier ]:[décembre]])</f>
        <v>7</v>
      </c>
      <c r="AJ26" s="1">
        <v>43292</v>
      </c>
      <c r="AK26" t="s">
        <v>48</v>
      </c>
    </row>
    <row r="27" spans="1:38" x14ac:dyDescent="0.3">
      <c r="B27" s="6">
        <v>16</v>
      </c>
      <c r="C27" s="6" t="s">
        <v>39</v>
      </c>
      <c r="D27" s="6"/>
      <c r="E27" s="6" t="s">
        <v>25</v>
      </c>
      <c r="F27" s="6" t="s">
        <v>56</v>
      </c>
      <c r="G27" s="1">
        <v>43209</v>
      </c>
      <c r="H27" s="1" t="s">
        <v>120</v>
      </c>
      <c r="I27" s="1"/>
      <c r="J27" s="1"/>
      <c r="K27" s="1"/>
      <c r="L27" t="s">
        <v>98</v>
      </c>
      <c r="M27" t="s">
        <v>42</v>
      </c>
      <c r="N27" t="s">
        <v>128</v>
      </c>
      <c r="O27">
        <v>1</v>
      </c>
      <c r="P27" t="s">
        <v>80</v>
      </c>
      <c r="S27">
        <v>1</v>
      </c>
      <c r="T27" t="s">
        <v>90</v>
      </c>
      <c r="U27" t="s">
        <v>90</v>
      </c>
      <c r="V27">
        <v>0</v>
      </c>
      <c r="Z27">
        <v>1</v>
      </c>
      <c r="AA27">
        <v>1</v>
      </c>
      <c r="AI27" s="2">
        <f>SUM(Tableau2[[#This Row],[janvier ]:[décembre]])</f>
        <v>2</v>
      </c>
      <c r="AJ27" s="1">
        <v>43242</v>
      </c>
      <c r="AK27" t="s">
        <v>50</v>
      </c>
      <c r="AL27" t="s">
        <v>31</v>
      </c>
    </row>
    <row r="28" spans="1:38" x14ac:dyDescent="0.3">
      <c r="B28" s="6">
        <v>12</v>
      </c>
      <c r="C28" s="6" t="s">
        <v>39</v>
      </c>
      <c r="D28" s="6"/>
      <c r="E28" s="6" t="s">
        <v>25</v>
      </c>
      <c r="F28" s="6" t="s">
        <v>35</v>
      </c>
      <c r="G28" s="1">
        <v>43252</v>
      </c>
      <c r="H28" s="1" t="s">
        <v>118</v>
      </c>
      <c r="I28" s="1" t="s">
        <v>116</v>
      </c>
      <c r="J28" s="1" t="s">
        <v>152</v>
      </c>
      <c r="K28" s="1"/>
      <c r="L28" t="s">
        <v>138</v>
      </c>
      <c r="M28" t="s">
        <v>41</v>
      </c>
      <c r="N28" t="s">
        <v>128</v>
      </c>
      <c r="O28">
        <v>0</v>
      </c>
      <c r="S28">
        <v>1</v>
      </c>
      <c r="T28" t="s">
        <v>88</v>
      </c>
      <c r="U28" t="s">
        <v>88</v>
      </c>
      <c r="V28">
        <v>1</v>
      </c>
      <c r="AB28">
        <v>1</v>
      </c>
      <c r="AC28">
        <v>1</v>
      </c>
      <c r="AD28">
        <v>1</v>
      </c>
      <c r="AI28" s="2">
        <f>SUM(Tableau2[[#This Row],[janvier ]:[décembre]])</f>
        <v>3</v>
      </c>
      <c r="AJ28" s="1"/>
    </row>
    <row r="29" spans="1:38" x14ac:dyDescent="0.3">
      <c r="B29" s="6">
        <v>18</v>
      </c>
      <c r="C29" s="6" t="s">
        <v>39</v>
      </c>
      <c r="D29" s="6"/>
      <c r="E29" s="6"/>
      <c r="F29" s="6" t="s">
        <v>66</v>
      </c>
      <c r="G29" s="1">
        <v>43209</v>
      </c>
      <c r="H29" s="1"/>
      <c r="I29" s="1"/>
      <c r="J29" s="1"/>
      <c r="K29" s="1"/>
      <c r="L29" t="s">
        <v>67</v>
      </c>
      <c r="M29" t="s">
        <v>43</v>
      </c>
      <c r="O29">
        <v>1</v>
      </c>
      <c r="P29" t="s">
        <v>75</v>
      </c>
      <c r="Q29" t="s">
        <v>74</v>
      </c>
      <c r="S29">
        <v>1</v>
      </c>
      <c r="T29" t="s">
        <v>88</v>
      </c>
      <c r="U29" t="s">
        <v>88</v>
      </c>
      <c r="Z29">
        <v>1</v>
      </c>
      <c r="AI29" s="2">
        <f>SUM(Tableau2[[#This Row],[janvier ]:[décembre]])</f>
        <v>1</v>
      </c>
      <c r="AJ29" s="1"/>
    </row>
    <row r="30" spans="1:38" x14ac:dyDescent="0.3">
      <c r="B30" s="6"/>
      <c r="C30" s="6"/>
      <c r="D30" s="6"/>
      <c r="E30" s="6"/>
      <c r="F30" s="6"/>
      <c r="G30" s="1"/>
      <c r="H30" s="1"/>
      <c r="I30" s="1"/>
      <c r="J30" s="1"/>
      <c r="K30" s="1"/>
      <c r="AI30" s="2">
        <f>SUM(Tableau2[[#This Row],[janvier ]:[décembre]])</f>
        <v>0</v>
      </c>
      <c r="AJ30" s="1"/>
    </row>
    <row r="31" spans="1:38" x14ac:dyDescent="0.3">
      <c r="B31" s="6"/>
      <c r="C31" s="6"/>
      <c r="D31" s="6"/>
      <c r="E31" s="6"/>
      <c r="F31" s="6"/>
      <c r="G31" s="1"/>
      <c r="H31" s="1"/>
      <c r="I31" s="1"/>
      <c r="J31" s="1"/>
      <c r="K31" s="1"/>
      <c r="AI31">
        <f>SUM(Tableau2[[#This Row],[janvier ]:[décembre]])</f>
        <v>0</v>
      </c>
    </row>
    <row r="32" spans="1:38" x14ac:dyDescent="0.3">
      <c r="A32" s="3"/>
      <c r="B32" s="6"/>
      <c r="C32" s="6"/>
      <c r="D32" s="6"/>
      <c r="E32" s="6"/>
      <c r="F32" s="6"/>
      <c r="G32" s="4"/>
      <c r="H32" s="4"/>
      <c r="I32" s="4"/>
      <c r="J32" s="4"/>
      <c r="K32" s="4"/>
      <c r="Q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5">
        <f>SUM(Tableau2[[#This Row],[janvier ]:[décembre]])</f>
        <v>0</v>
      </c>
      <c r="AJ32" s="4"/>
      <c r="AL32" s="3"/>
    </row>
    <row r="33" spans="2:36" x14ac:dyDescent="0.3">
      <c r="B33" s="6"/>
      <c r="C33" s="6"/>
      <c r="D33" s="6"/>
      <c r="E33" s="6"/>
      <c r="F33" s="6"/>
      <c r="G33" s="1"/>
      <c r="H33" s="1"/>
      <c r="I33" s="1"/>
      <c r="J33" s="1"/>
      <c r="K33" s="1"/>
      <c r="AI33" s="2">
        <f>SUM(Tableau2[[#This Row],[janvier ]:[décembre]])</f>
        <v>0</v>
      </c>
      <c r="AJ33" s="1"/>
    </row>
    <row r="34" spans="2:36" x14ac:dyDescent="0.3">
      <c r="B34" s="6"/>
      <c r="C34" s="6"/>
      <c r="D34" s="6"/>
      <c r="E34" s="6"/>
      <c r="F34" s="6"/>
      <c r="G34" s="1"/>
      <c r="H34" s="1"/>
      <c r="I34" s="1"/>
      <c r="J34" s="1"/>
      <c r="K34" s="1"/>
      <c r="AI34" s="2">
        <f>SUM(Tableau2[[#This Row],[janvier ]:[décembre]])</f>
        <v>0</v>
      </c>
      <c r="AJ34" s="1"/>
    </row>
    <row r="35" spans="2:36" x14ac:dyDescent="0.3">
      <c r="B35" s="6"/>
      <c r="C35" s="6"/>
      <c r="D35" s="6"/>
      <c r="E35" s="6"/>
      <c r="F35" s="6"/>
      <c r="G35" s="1"/>
      <c r="H35" s="1"/>
      <c r="I35" s="1"/>
      <c r="J35" s="1"/>
      <c r="K35" s="1"/>
      <c r="AI35" s="2">
        <f>SUM(Tableau2[[#This Row],[janvier ]:[décembre]])</f>
        <v>0</v>
      </c>
      <c r="AJ35" s="1"/>
    </row>
    <row r="36" spans="2:36" x14ac:dyDescent="0.3">
      <c r="B36" s="6"/>
      <c r="C36" s="6"/>
      <c r="D36" s="6"/>
      <c r="E36" s="6"/>
      <c r="F36" s="6"/>
      <c r="G36" s="1"/>
      <c r="H36" s="1"/>
      <c r="I36" s="1"/>
      <c r="J36" s="1"/>
      <c r="K36" s="1"/>
      <c r="AI36">
        <f>SUM(Tableau2[[#This Row],[janvier ]:[décembre]])</f>
        <v>0</v>
      </c>
      <c r="AJ36" s="1"/>
    </row>
    <row r="37" spans="2:36" x14ac:dyDescent="0.3">
      <c r="B37" s="6"/>
      <c r="C37" s="6"/>
      <c r="D37" s="6"/>
      <c r="E37" s="6"/>
      <c r="F37" s="6"/>
      <c r="G37" s="1"/>
      <c r="H37" s="1"/>
      <c r="I37" s="1"/>
      <c r="J37" s="1"/>
      <c r="K37" s="1"/>
      <c r="AI37" s="2">
        <f>SUM(Tableau2[[#This Row],[janvier ]:[décembre]])</f>
        <v>0</v>
      </c>
      <c r="AJ37" s="1"/>
    </row>
    <row r="38" spans="2:36" x14ac:dyDescent="0.3">
      <c r="B38" s="6"/>
      <c r="C38" s="6"/>
      <c r="D38" s="6"/>
      <c r="E38" s="6"/>
      <c r="F38" s="6"/>
      <c r="G38" s="1"/>
      <c r="H38" s="1"/>
      <c r="I38" s="1"/>
      <c r="J38" s="1"/>
      <c r="K38" s="1"/>
      <c r="AI38" s="2">
        <f>SUM(Tableau2[[#This Row],[janvier ]:[décembre]])</f>
        <v>0</v>
      </c>
      <c r="AJ38" s="1"/>
    </row>
    <row r="39" spans="2:36" x14ac:dyDescent="0.3">
      <c r="B39" s="6"/>
      <c r="C39" s="6"/>
      <c r="D39" s="6"/>
      <c r="E39" s="6"/>
      <c r="F39" s="6"/>
      <c r="G39" s="1"/>
      <c r="H39" s="1"/>
      <c r="I39" s="1"/>
      <c r="J39" s="1"/>
      <c r="K39" s="1"/>
      <c r="AI39" s="2">
        <f>SUM(Tableau2[[#This Row],[janvier ]:[décembre]])</f>
        <v>0</v>
      </c>
      <c r="AJ39" s="1"/>
    </row>
    <row r="40" spans="2:36" x14ac:dyDescent="0.3">
      <c r="B40" s="6"/>
      <c r="C40" s="6"/>
      <c r="D40" s="6"/>
      <c r="E40" s="6"/>
      <c r="F40" s="6"/>
      <c r="G40" s="1"/>
      <c r="H40" s="1"/>
      <c r="I40" s="1"/>
      <c r="J40" s="1"/>
      <c r="K40" s="1"/>
      <c r="AI40" s="2">
        <f>SUM(Tableau2[[#This Row],[janvier ]:[décembre]])</f>
        <v>0</v>
      </c>
      <c r="AJ40" s="1"/>
    </row>
    <row r="41" spans="2:36" x14ac:dyDescent="0.3">
      <c r="B41" s="6"/>
      <c r="C41" s="6"/>
      <c r="D41" s="6"/>
      <c r="E41" s="6"/>
      <c r="F41" s="6"/>
      <c r="G41" s="1"/>
      <c r="H41" s="1"/>
      <c r="I41" s="1"/>
      <c r="J41" s="1"/>
      <c r="K41" s="1"/>
      <c r="AI41" s="2">
        <f>SUM(Tableau2[[#This Row],[janvier ]:[décembre]])</f>
        <v>0</v>
      </c>
      <c r="AJ41" s="1"/>
    </row>
    <row r="42" spans="2:36" x14ac:dyDescent="0.3">
      <c r="B42" s="6"/>
      <c r="C42" s="6"/>
      <c r="D42" s="6"/>
      <c r="E42" s="6"/>
      <c r="F42" s="6"/>
      <c r="G42" s="1"/>
      <c r="H42" s="1"/>
      <c r="I42" s="1"/>
      <c r="J42" s="1"/>
      <c r="K42" s="1"/>
      <c r="AI42" s="2">
        <f>SUM(Tableau2[[#This Row],[janvier ]:[décembre]])</f>
        <v>0</v>
      </c>
      <c r="AJ42" s="1"/>
    </row>
    <row r="43" spans="2:36" x14ac:dyDescent="0.3">
      <c r="B43" s="6"/>
      <c r="C43" s="6"/>
      <c r="D43" s="6"/>
      <c r="E43" s="6"/>
      <c r="F43" s="6"/>
      <c r="G43" s="1"/>
      <c r="H43" s="1"/>
      <c r="I43" s="1"/>
      <c r="J43" s="1"/>
      <c r="K43" s="1"/>
      <c r="AI43" s="2">
        <f>SUM(Tableau2[[#This Row],[janvier ]:[décembre]])</f>
        <v>0</v>
      </c>
      <c r="AJ43" s="1"/>
    </row>
    <row r="44" spans="2:36" x14ac:dyDescent="0.3">
      <c r="B44" s="6"/>
      <c r="C44" s="6"/>
      <c r="D44" s="6"/>
      <c r="E44" s="6"/>
      <c r="F44" s="6"/>
      <c r="G44" s="1"/>
      <c r="H44" s="1"/>
      <c r="I44" s="1"/>
      <c r="J44" s="1"/>
      <c r="K44" s="1"/>
      <c r="AI44" s="2">
        <f>SUM(Tableau2[[#This Row],[janvier ]:[décembre]])</f>
        <v>0</v>
      </c>
      <c r="AJ44" s="1"/>
    </row>
    <row r="45" spans="2:36" x14ac:dyDescent="0.3">
      <c r="B45" s="6"/>
      <c r="C45" s="6"/>
      <c r="D45" s="6"/>
      <c r="E45" s="6"/>
      <c r="F45" s="6"/>
      <c r="G45" s="1"/>
      <c r="H45" s="1"/>
      <c r="I45" s="1"/>
      <c r="J45" s="1"/>
      <c r="K45" s="1"/>
      <c r="AI45" s="2">
        <f>SUM(Tableau2[[#This Row],[janvier ]:[décembre]])</f>
        <v>0</v>
      </c>
      <c r="AJ45" s="1"/>
    </row>
    <row r="46" spans="2:36" x14ac:dyDescent="0.3">
      <c r="B46" s="6"/>
      <c r="C46" s="6"/>
      <c r="D46" s="6"/>
      <c r="E46" s="6"/>
      <c r="F46" s="6"/>
      <c r="G46" s="1"/>
      <c r="H46" s="1"/>
      <c r="I46" s="1"/>
      <c r="J46" s="1"/>
      <c r="K46" s="1"/>
      <c r="AI46">
        <f>SUM(Tableau2[[#This Row],[janvier ]:[décembre]])</f>
        <v>0</v>
      </c>
    </row>
    <row r="47" spans="2:36" x14ac:dyDescent="0.3">
      <c r="B47" s="6"/>
      <c r="C47" s="6"/>
      <c r="D47" s="6"/>
      <c r="E47" s="6"/>
      <c r="F47" s="6"/>
      <c r="G47" s="1"/>
      <c r="H47" s="1"/>
      <c r="I47" s="1"/>
      <c r="J47" s="1"/>
      <c r="K47" s="1"/>
      <c r="AI47" s="2">
        <f>SUM(Tableau2[[#This Row],[janvier ]:[décembre]])</f>
        <v>0</v>
      </c>
      <c r="AJ47" s="1"/>
    </row>
    <row r="48" spans="2:36" x14ac:dyDescent="0.3">
      <c r="B48" s="6"/>
      <c r="C48" s="6"/>
      <c r="D48" s="6"/>
      <c r="E48" s="6"/>
      <c r="F48" s="6"/>
      <c r="G48" s="1"/>
      <c r="H48" s="1"/>
      <c r="I48" s="1"/>
      <c r="J48" s="1"/>
      <c r="K48" s="1"/>
      <c r="AI48" s="2">
        <f>SUM(Tableau2[[#This Row],[janvier ]:[décembre]])</f>
        <v>0</v>
      </c>
      <c r="AJ48" s="1"/>
    </row>
    <row r="49" spans="2:36" x14ac:dyDescent="0.3">
      <c r="B49" s="6"/>
      <c r="C49" s="6"/>
      <c r="D49" s="6"/>
      <c r="E49" s="6"/>
      <c r="F49" s="6"/>
      <c r="G49" s="1"/>
      <c r="H49" s="1"/>
      <c r="I49" s="1"/>
      <c r="J49" s="1"/>
      <c r="K49" s="1"/>
      <c r="AI49">
        <f>SUM(Tableau2[[#This Row],[janvier ]:[décembre]])</f>
        <v>0</v>
      </c>
    </row>
    <row r="50" spans="2:36" x14ac:dyDescent="0.3">
      <c r="B50" s="6"/>
      <c r="C50" s="6"/>
      <c r="D50" s="6"/>
      <c r="E50" s="6"/>
      <c r="F50" s="6"/>
      <c r="G50" s="1"/>
      <c r="H50" s="1"/>
      <c r="I50" s="1"/>
      <c r="J50" s="1"/>
      <c r="K50" s="1"/>
      <c r="AI50">
        <f>SUM(Tableau2[[#This Row],[janvier ]:[décembre]])</f>
        <v>0</v>
      </c>
      <c r="AJ50" s="1"/>
    </row>
    <row r="51" spans="2:36" x14ac:dyDescent="0.3">
      <c r="B51" s="6"/>
      <c r="C51" s="6"/>
      <c r="D51" s="6"/>
      <c r="E51" s="6"/>
      <c r="F51" s="6"/>
      <c r="G51" s="1"/>
      <c r="H51" s="1"/>
      <c r="I51" s="1"/>
      <c r="J51" s="1"/>
      <c r="K51" s="1"/>
      <c r="AI51">
        <f>SUM(Tableau2[[#This Row],[janvier ]:[décembre]])</f>
        <v>0</v>
      </c>
      <c r="AJ51" s="1"/>
    </row>
    <row r="52" spans="2:36" x14ac:dyDescent="0.3">
      <c r="B52" s="6"/>
      <c r="C52" s="6"/>
      <c r="D52" s="6"/>
      <c r="E52" s="6"/>
      <c r="F52" s="6"/>
      <c r="G52" s="1"/>
      <c r="H52" s="1"/>
      <c r="I52" s="1"/>
      <c r="J52" s="1"/>
      <c r="K52" s="1"/>
      <c r="AI52">
        <f>SUM(Tableau2[[#This Row],[janvier ]:[décembre]])</f>
        <v>0</v>
      </c>
      <c r="AJ52" s="1"/>
    </row>
    <row r="53" spans="2:36" x14ac:dyDescent="0.3">
      <c r="B53" s="6"/>
      <c r="C53" s="6"/>
      <c r="D53" s="6"/>
      <c r="E53" s="6"/>
      <c r="F53" s="6"/>
      <c r="G53" s="1"/>
      <c r="H53" s="1"/>
      <c r="I53" s="1"/>
      <c r="J53" s="1"/>
      <c r="K53" s="1"/>
      <c r="AI53">
        <f>SUM(Tableau2[[#This Row],[janvier ]:[décembre]])</f>
        <v>0</v>
      </c>
      <c r="AJ53" s="1"/>
    </row>
    <row r="54" spans="2:36" x14ac:dyDescent="0.3">
      <c r="B54" s="6"/>
      <c r="C54" s="6"/>
      <c r="D54" s="6"/>
      <c r="E54" s="6"/>
      <c r="F54" s="6"/>
      <c r="G54" s="1"/>
      <c r="H54" s="1"/>
      <c r="I54" s="1"/>
      <c r="J54" s="1"/>
      <c r="K54" s="1"/>
      <c r="AI54">
        <f>SUM(Tableau2[[#This Row],[janvier ]:[décembre]])</f>
        <v>0</v>
      </c>
      <c r="AJ54" s="1"/>
    </row>
    <row r="55" spans="2:36" x14ac:dyDescent="0.3">
      <c r="B55" s="6"/>
      <c r="C55" s="6"/>
      <c r="D55" s="6"/>
      <c r="E55" s="6"/>
      <c r="F55" s="6"/>
      <c r="G55" s="1"/>
      <c r="H55" s="1"/>
      <c r="I55" s="1"/>
      <c r="J55" s="1"/>
      <c r="K55" s="1"/>
      <c r="AI55">
        <f>SUM(Tableau2[[#This Row],[janvier ]:[décembre]])</f>
        <v>0</v>
      </c>
      <c r="AJ55" s="1"/>
    </row>
    <row r="56" spans="2:36" x14ac:dyDescent="0.3">
      <c r="B56" s="6"/>
      <c r="C56" s="6"/>
      <c r="D56" s="6"/>
      <c r="E56" s="6"/>
      <c r="F56" s="6"/>
      <c r="G56" s="1"/>
      <c r="H56" s="1"/>
      <c r="I56" s="1"/>
      <c r="J56" s="1"/>
      <c r="K56" s="1"/>
      <c r="AI56" s="2">
        <f>SUM(Tableau2[[#This Row],[janvier ]:[décembre]])</f>
        <v>0</v>
      </c>
      <c r="AJ56" s="1"/>
    </row>
    <row r="57" spans="2:36" x14ac:dyDescent="0.3">
      <c r="B57" s="6"/>
      <c r="C57" s="6"/>
      <c r="D57" s="6"/>
      <c r="E57" s="6"/>
      <c r="F57" s="6"/>
      <c r="G57" s="1"/>
      <c r="H57" s="1"/>
      <c r="I57" s="1"/>
      <c r="J57" s="1"/>
      <c r="K57" s="1"/>
      <c r="AI57" s="2">
        <f>SUM(Tableau2[[#This Row],[janvier ]:[décembre]])</f>
        <v>0</v>
      </c>
      <c r="AJ57" s="1"/>
    </row>
    <row r="58" spans="2:36" x14ac:dyDescent="0.3">
      <c r="B58" s="6"/>
      <c r="C58" s="6"/>
      <c r="D58" s="6"/>
      <c r="E58" s="6"/>
      <c r="F58" s="6"/>
      <c r="G58" s="1"/>
      <c r="H58" s="1"/>
      <c r="I58" s="1"/>
      <c r="J58" s="1"/>
      <c r="K58" s="1"/>
      <c r="AI58" s="2">
        <f>SUM(Tableau2[[#This Row],[janvier ]:[décembre]])</f>
        <v>0</v>
      </c>
      <c r="AJ58" s="1"/>
    </row>
    <row r="59" spans="2:36" x14ac:dyDescent="0.3">
      <c r="V59">
        <f>SUM(Tableau2[Suivi engagé à l''issue de l''accueil])</f>
        <v>17</v>
      </c>
      <c r="W59">
        <f>SUM(W2:W58)</f>
        <v>21</v>
      </c>
      <c r="X59">
        <f>SUM(Tableau2[février])</f>
        <v>14</v>
      </c>
      <c r="Y59">
        <f>SUM(Tableau2[mars])</f>
        <v>20</v>
      </c>
      <c r="Z59">
        <f>SUM(Tableau2[avril])</f>
        <v>16</v>
      </c>
      <c r="AA59">
        <f>SUM(Tableau2[mai])</f>
        <v>15</v>
      </c>
      <c r="AB59">
        <f>SUM(Tableau2[juin])</f>
        <v>12</v>
      </c>
      <c r="AC59">
        <f>SUM(Tableau2[juillet])</f>
        <v>13</v>
      </c>
      <c r="AD59">
        <f>SUM(Tableau2[aout])</f>
        <v>4</v>
      </c>
      <c r="AE59">
        <f>SUM(Tableau2[septembre])</f>
        <v>7</v>
      </c>
      <c r="AF59">
        <f>SUM(Tableau2[octobre])</f>
        <v>0</v>
      </c>
      <c r="AG59">
        <f>SUM(Tableau2[novembre])</f>
        <v>0</v>
      </c>
      <c r="AH59">
        <f>SUM(Tableau2[décembre])</f>
        <v>0</v>
      </c>
      <c r="AI59" s="2">
        <f>SUM(Tableau2[[#Totals],[janvier ]:[décembre]])</f>
        <v>122</v>
      </c>
    </row>
    <row r="85" spans="16:16" x14ac:dyDescent="0.3">
      <c r="P85">
        <f>SUM(P2:P84)</f>
        <v>0</v>
      </c>
    </row>
  </sheetData>
  <dataValidations count="7">
    <dataValidation type="list" allowBlank="1" showInputMessage="1" showErrorMessage="1" sqref="O2:O58">
      <formula1>CONSOMMATIONS_EVOQUEES</formula1>
    </dataValidation>
    <dataValidation type="list" allowBlank="1" showInputMessage="1" showErrorMessage="1" sqref="P2:R58">
      <formula1>Produit_1</formula1>
    </dataValidation>
    <dataValidation type="list" allowBlank="1" showInputMessage="1" showErrorMessage="1" sqref="T2:U58">
      <formula1>CONTACT_MERE</formula1>
    </dataValidation>
    <dataValidation type="list" allowBlank="1" showInputMessage="1" showErrorMessage="1" sqref="B2:B58">
      <formula1>Age</formula1>
    </dataValidation>
    <dataValidation type="list" allowBlank="1" showInputMessage="1" showErrorMessage="1" sqref="C2:C58">
      <formula1>Sexe</formula1>
    </dataValidation>
    <dataValidation type="list" allowBlank="1" showInputMessage="1" showErrorMessage="1" sqref="F2:F58">
      <formula1>Partenaires</formula1>
    </dataValidation>
    <dataValidation type="list" allowBlank="1" showInputMessage="1" showErrorMessage="1" sqref="E2:E58">
      <formula1>Distance_du_lieu_de_résidence</formula1>
    </dataValidation>
  </dataValidations>
  <pageMargins left="0.7" right="0.7" top="0.75" bottom="0.75" header="0.3" footer="0.3"/>
  <pageSetup paperSize="9" orientation="portrait" horizontalDpi="300" verticalDpi="3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Données!$L$2:$L$3</xm:f>
          </x14:formula1>
          <xm:sqref>S2:S58 V2:V58</xm:sqref>
        </x14:dataValidation>
        <x14:dataValidation type="list" allowBlank="1" showInputMessage="1" showErrorMessage="1">
          <x14:formula1>
            <xm:f>Données!$H$2:$H$13</xm:f>
          </x14:formula1>
          <xm:sqref>L2:L58</xm:sqref>
        </x14:dataValidation>
        <x14:dataValidation type="list" allowBlank="1" showInputMessage="1" showErrorMessage="1">
          <x14:formula1>
            <xm:f>Données!$AH$2:$AH$10</xm:f>
          </x14:formula1>
          <xm:sqref>AK2:AK58</xm:sqref>
        </x14:dataValidation>
        <x14:dataValidation type="list" allowBlank="1" showInputMessage="1" showErrorMessage="1">
          <x14:formula1>
            <xm:f>Données!$I$2:$I$20</xm:f>
          </x14:formula1>
          <xm:sqref>M2:M58</xm:sqref>
        </x14:dataValidation>
        <x14:dataValidation type="list" allowBlank="1" showInputMessage="1" showErrorMessage="1">
          <x14:formula1>
            <xm:f>Données!$G$2:$G$14</xm:f>
          </x14:formula1>
          <xm:sqref>H2:K58</xm:sqref>
        </x14:dataValidation>
        <x14:dataValidation type="list" allowBlank="1" showInputMessage="1" showErrorMessage="1">
          <x14:formula1>
            <xm:f>Données!$J$2:$J$5</xm:f>
          </x14:formula1>
          <xm:sqref>N2:N58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"/>
  <sheetViews>
    <sheetView workbookViewId="0"/>
  </sheetViews>
  <sheetFormatPr baseColWidth="10" defaultRowHeight="14.4" x14ac:dyDescent="0.3"/>
  <cols>
    <col min="1" max="1" width="18.44140625" customWidth="1"/>
    <col min="2" max="2" width="25" customWidth="1"/>
    <col min="5" max="5" width="14.88671875" customWidth="1"/>
    <col min="8" max="8" width="31.44140625" customWidth="1"/>
    <col min="9" max="9" width="23" customWidth="1"/>
    <col min="10" max="10" width="22.44140625" customWidth="1"/>
    <col min="11" max="11" width="15.6640625" customWidth="1"/>
    <col min="12" max="12" width="7.6640625" customWidth="1"/>
    <col min="14" max="14" width="22" customWidth="1"/>
    <col min="15" max="15" width="31.6640625" customWidth="1"/>
    <col min="17" max="17" width="18.6640625" customWidth="1"/>
  </cols>
  <sheetData>
    <row r="1" spans="1:33" x14ac:dyDescent="0.3">
      <c r="A1" t="s">
        <v>222</v>
      </c>
      <c r="B1" t="s">
        <v>144</v>
      </c>
      <c r="C1" t="s">
        <v>137</v>
      </c>
      <c r="D1" t="s">
        <v>102</v>
      </c>
      <c r="E1" t="s">
        <v>1</v>
      </c>
      <c r="F1" t="s">
        <v>104</v>
      </c>
      <c r="G1" t="s">
        <v>109</v>
      </c>
      <c r="H1" t="s">
        <v>22</v>
      </c>
      <c r="I1" t="s">
        <v>2</v>
      </c>
      <c r="J1" t="s">
        <v>145</v>
      </c>
      <c r="K1" t="s">
        <v>151</v>
      </c>
      <c r="L1" t="s">
        <v>136</v>
      </c>
      <c r="M1" t="s">
        <v>19</v>
      </c>
      <c r="N1" t="s">
        <v>142</v>
      </c>
      <c r="O1" t="s">
        <v>86</v>
      </c>
      <c r="P1" t="s">
        <v>103</v>
      </c>
      <c r="Q1" t="s">
        <v>143</v>
      </c>
      <c r="R1" t="s">
        <v>4</v>
      </c>
      <c r="S1" t="s">
        <v>5</v>
      </c>
      <c r="T1" t="s">
        <v>6</v>
      </c>
      <c r="U1" t="s">
        <v>7</v>
      </c>
      <c r="V1" t="s">
        <v>8</v>
      </c>
      <c r="W1" t="s">
        <v>9</v>
      </c>
      <c r="X1" t="s">
        <v>10</v>
      </c>
      <c r="Y1" t="s">
        <v>11</v>
      </c>
      <c r="Z1" t="s">
        <v>12</v>
      </c>
      <c r="AA1" t="s">
        <v>13</v>
      </c>
      <c r="AB1" t="s">
        <v>14</v>
      </c>
      <c r="AC1" t="s">
        <v>15</v>
      </c>
      <c r="AD1" t="s">
        <v>16</v>
      </c>
      <c r="AE1" t="s">
        <v>17</v>
      </c>
      <c r="AF1" t="s">
        <v>18</v>
      </c>
      <c r="AG1" t="s">
        <v>21</v>
      </c>
    </row>
    <row r="2" spans="1:33" x14ac:dyDescent="0.3">
      <c r="B2">
        <v>1</v>
      </c>
      <c r="C2" s="6" t="s">
        <v>54</v>
      </c>
      <c r="D2" s="6"/>
      <c r="E2" s="6" t="s">
        <v>39</v>
      </c>
      <c r="F2" s="6"/>
      <c r="G2" s="6" t="s">
        <v>26</v>
      </c>
      <c r="H2" s="6" t="s">
        <v>35</v>
      </c>
      <c r="I2" s="1">
        <v>42687</v>
      </c>
      <c r="J2" s="1" t="s">
        <v>146</v>
      </c>
      <c r="K2" s="1" t="s">
        <v>147</v>
      </c>
      <c r="L2" t="s">
        <v>140</v>
      </c>
      <c r="M2" t="s">
        <v>57</v>
      </c>
      <c r="N2">
        <v>0</v>
      </c>
      <c r="O2">
        <v>1</v>
      </c>
      <c r="P2" t="s">
        <v>92</v>
      </c>
      <c r="Q2">
        <v>0</v>
      </c>
      <c r="AE2" s="1"/>
    </row>
    <row r="3" spans="1:33" x14ac:dyDescent="0.3">
      <c r="B3">
        <v>2</v>
      </c>
      <c r="C3" s="6" t="s">
        <v>54</v>
      </c>
      <c r="D3" s="6"/>
      <c r="E3" s="6" t="s">
        <v>154</v>
      </c>
      <c r="F3" s="6"/>
      <c r="G3" s="6" t="s">
        <v>26</v>
      </c>
      <c r="H3" s="6" t="s">
        <v>66</v>
      </c>
      <c r="I3" s="1">
        <v>43033</v>
      </c>
      <c r="J3" s="1" t="s">
        <v>146</v>
      </c>
      <c r="K3" s="1" t="s">
        <v>150</v>
      </c>
      <c r="L3" t="s">
        <v>67</v>
      </c>
      <c r="M3" t="s">
        <v>57</v>
      </c>
      <c r="N3">
        <v>1</v>
      </c>
      <c r="O3">
        <v>1</v>
      </c>
      <c r="P3" t="s">
        <v>92</v>
      </c>
      <c r="Q3">
        <v>1</v>
      </c>
      <c r="R3">
        <v>2</v>
      </c>
      <c r="T3">
        <v>1</v>
      </c>
      <c r="AD3" s="2"/>
      <c r="AE3" s="1">
        <v>43190</v>
      </c>
      <c r="AF3" t="s">
        <v>50</v>
      </c>
      <c r="AG3" t="s">
        <v>155</v>
      </c>
    </row>
    <row r="4" spans="1:33" x14ac:dyDescent="0.3">
      <c r="B4">
        <v>1</v>
      </c>
      <c r="C4" s="6" t="s">
        <v>54</v>
      </c>
      <c r="D4" s="6"/>
      <c r="E4" s="6" t="s">
        <v>40</v>
      </c>
      <c r="F4" s="6"/>
      <c r="G4" s="6" t="s">
        <v>26</v>
      </c>
      <c r="H4" s="6" t="s">
        <v>35</v>
      </c>
      <c r="I4" s="1">
        <v>43079</v>
      </c>
      <c r="J4" s="1" t="s">
        <v>146</v>
      </c>
      <c r="K4" s="1" t="s">
        <v>149</v>
      </c>
      <c r="L4" t="s">
        <v>138</v>
      </c>
      <c r="M4" t="s">
        <v>57</v>
      </c>
      <c r="N4">
        <v>0</v>
      </c>
      <c r="O4">
        <v>1</v>
      </c>
      <c r="P4" t="s">
        <v>92</v>
      </c>
      <c r="Q4">
        <v>1</v>
      </c>
      <c r="R4">
        <v>0</v>
      </c>
      <c r="AE4" s="1"/>
    </row>
    <row r="5" spans="1:33" x14ac:dyDescent="0.3">
      <c r="B5">
        <v>1</v>
      </c>
      <c r="C5" s="6" t="s">
        <v>54</v>
      </c>
      <c r="D5" s="6"/>
      <c r="E5" s="6" t="s">
        <v>40</v>
      </c>
      <c r="F5" s="6"/>
      <c r="G5" s="6" t="s">
        <v>26</v>
      </c>
      <c r="H5" s="6" t="s">
        <v>35</v>
      </c>
      <c r="I5" s="1">
        <v>43082</v>
      </c>
      <c r="J5" s="1" t="s">
        <v>146</v>
      </c>
      <c r="K5" s="1" t="s">
        <v>149</v>
      </c>
      <c r="L5" t="s">
        <v>139</v>
      </c>
      <c r="M5" t="s">
        <v>57</v>
      </c>
      <c r="N5">
        <v>1</v>
      </c>
      <c r="O5">
        <v>1</v>
      </c>
      <c r="Q5">
        <v>0</v>
      </c>
    </row>
    <row r="6" spans="1:33" x14ac:dyDescent="0.3">
      <c r="B6">
        <v>1</v>
      </c>
      <c r="C6" s="6" t="s">
        <v>54</v>
      </c>
      <c r="D6" s="6"/>
      <c r="E6" s="6" t="s">
        <v>40</v>
      </c>
      <c r="F6" s="6"/>
      <c r="G6" s="6" t="s">
        <v>26</v>
      </c>
      <c r="H6" s="6" t="s">
        <v>56</v>
      </c>
      <c r="I6" s="1" t="s">
        <v>158</v>
      </c>
      <c r="J6" s="1" t="s">
        <v>146</v>
      </c>
      <c r="K6" s="1"/>
      <c r="L6" t="s">
        <v>139</v>
      </c>
      <c r="M6" t="s">
        <v>57</v>
      </c>
      <c r="N6">
        <v>1</v>
      </c>
      <c r="O6">
        <v>1</v>
      </c>
      <c r="P6" t="s">
        <v>92</v>
      </c>
      <c r="Q6">
        <v>0</v>
      </c>
      <c r="R6">
        <v>0</v>
      </c>
      <c r="AD6" s="2"/>
      <c r="AE6" s="1"/>
    </row>
    <row r="7" spans="1:33" x14ac:dyDescent="0.3">
      <c r="B7">
        <v>1</v>
      </c>
      <c r="C7" s="6" t="s">
        <v>54</v>
      </c>
      <c r="D7" s="6"/>
      <c r="E7" s="6" t="s">
        <v>40</v>
      </c>
      <c r="F7" s="6"/>
      <c r="G7" s="6" t="s">
        <v>28</v>
      </c>
      <c r="H7" s="6" t="s">
        <v>66</v>
      </c>
      <c r="I7" s="1">
        <v>43117</v>
      </c>
      <c r="J7" s="1" t="s">
        <v>146</v>
      </c>
      <c r="K7" s="1"/>
      <c r="L7" t="s">
        <v>140</v>
      </c>
      <c r="N7">
        <v>0</v>
      </c>
      <c r="O7">
        <v>1</v>
      </c>
      <c r="P7" t="s">
        <v>92</v>
      </c>
      <c r="Q7">
        <v>1</v>
      </c>
      <c r="R7">
        <v>0</v>
      </c>
      <c r="S7">
        <v>1</v>
      </c>
      <c r="T7">
        <v>1</v>
      </c>
      <c r="AE7" s="1">
        <v>43166</v>
      </c>
      <c r="AF7" t="s">
        <v>48</v>
      </c>
    </row>
    <row r="8" spans="1:33" x14ac:dyDescent="0.3">
      <c r="B8">
        <v>1</v>
      </c>
      <c r="C8" s="6" t="s">
        <v>54</v>
      </c>
      <c r="D8" s="6"/>
      <c r="E8" s="6" t="s">
        <v>40</v>
      </c>
      <c r="F8" s="6"/>
      <c r="G8" s="6" t="s">
        <v>25</v>
      </c>
      <c r="H8" s="6" t="s">
        <v>24</v>
      </c>
      <c r="I8" s="1">
        <v>43138</v>
      </c>
      <c r="J8" s="1" t="s">
        <v>146</v>
      </c>
      <c r="K8" s="1" t="s">
        <v>150</v>
      </c>
      <c r="L8" t="s">
        <v>139</v>
      </c>
      <c r="M8" t="s">
        <v>57</v>
      </c>
      <c r="N8">
        <v>0</v>
      </c>
      <c r="O8">
        <v>1</v>
      </c>
      <c r="P8" t="s">
        <v>89</v>
      </c>
      <c r="Q8">
        <v>1</v>
      </c>
      <c r="S8">
        <v>1</v>
      </c>
      <c r="T8">
        <v>1</v>
      </c>
      <c r="AD8" s="2"/>
      <c r="AE8" s="1">
        <v>43173</v>
      </c>
      <c r="AF8" t="s">
        <v>48</v>
      </c>
    </row>
    <row r="9" spans="1:33" x14ac:dyDescent="0.3">
      <c r="B9">
        <v>2</v>
      </c>
      <c r="C9" s="6" t="s">
        <v>54</v>
      </c>
      <c r="D9" s="6"/>
      <c r="E9" s="6" t="s">
        <v>154</v>
      </c>
      <c r="F9" s="6"/>
      <c r="G9" s="6" t="s">
        <v>26</v>
      </c>
      <c r="H9" s="6" t="s">
        <v>35</v>
      </c>
      <c r="I9" s="1">
        <v>43160</v>
      </c>
      <c r="J9" s="1" t="s">
        <v>146</v>
      </c>
      <c r="K9" s="1" t="s">
        <v>149</v>
      </c>
      <c r="L9" t="s">
        <v>138</v>
      </c>
      <c r="M9" t="s">
        <v>57</v>
      </c>
      <c r="N9">
        <v>0</v>
      </c>
      <c r="O9">
        <v>1</v>
      </c>
      <c r="P9" t="s">
        <v>92</v>
      </c>
      <c r="Q9">
        <v>1</v>
      </c>
      <c r="T9">
        <v>1</v>
      </c>
      <c r="U9">
        <v>1</v>
      </c>
      <c r="AD9" s="2"/>
      <c r="AE9" s="1"/>
    </row>
    <row r="10" spans="1:33" x14ac:dyDescent="0.3">
      <c r="B10">
        <v>1</v>
      </c>
      <c r="C10" s="6" t="s">
        <v>54</v>
      </c>
      <c r="D10" s="6"/>
      <c r="E10" s="6" t="s">
        <v>40</v>
      </c>
      <c r="F10" s="6"/>
      <c r="G10" s="6" t="s">
        <v>27</v>
      </c>
      <c r="H10" s="6" t="s">
        <v>35</v>
      </c>
      <c r="I10" s="1">
        <v>43186</v>
      </c>
      <c r="J10" s="1"/>
      <c r="K10" s="1"/>
      <c r="L10" t="s">
        <v>67</v>
      </c>
      <c r="M10" t="s">
        <v>57</v>
      </c>
      <c r="N10">
        <v>1</v>
      </c>
      <c r="O10">
        <v>0</v>
      </c>
      <c r="P10" t="s">
        <v>88</v>
      </c>
      <c r="T10">
        <v>1</v>
      </c>
      <c r="AD10" s="2"/>
      <c r="AE10" s="1"/>
    </row>
    <row r="11" spans="1:33" x14ac:dyDescent="0.3">
      <c r="B11">
        <v>1</v>
      </c>
      <c r="C11" s="6" t="s">
        <v>55</v>
      </c>
      <c r="D11" s="6"/>
      <c r="E11" s="6" t="s">
        <v>105</v>
      </c>
      <c r="F11" s="6"/>
      <c r="G11" s="6" t="s">
        <v>25</v>
      </c>
      <c r="H11" s="6" t="s">
        <v>35</v>
      </c>
      <c r="I11" s="1">
        <v>43201</v>
      </c>
      <c r="J11" s="1"/>
      <c r="K11" s="1"/>
      <c r="M11" t="s">
        <v>58</v>
      </c>
      <c r="N11">
        <v>0</v>
      </c>
      <c r="O11">
        <v>1</v>
      </c>
      <c r="P11" t="s">
        <v>88</v>
      </c>
      <c r="U11">
        <v>1</v>
      </c>
      <c r="AD11" s="2"/>
      <c r="AE11" s="1"/>
      <c r="AF11" t="s">
        <v>106</v>
      </c>
    </row>
    <row r="12" spans="1:33" x14ac:dyDescent="0.3">
      <c r="B12">
        <v>1</v>
      </c>
      <c r="C12" s="6" t="s">
        <v>54</v>
      </c>
      <c r="D12" s="6"/>
      <c r="E12" s="6" t="s">
        <v>40</v>
      </c>
      <c r="F12" s="6"/>
      <c r="G12" s="6" t="s">
        <v>27</v>
      </c>
      <c r="H12" s="6"/>
      <c r="I12" s="1">
        <v>43201</v>
      </c>
      <c r="J12" s="1"/>
      <c r="K12" s="1"/>
      <c r="L12" t="s">
        <v>98</v>
      </c>
      <c r="M12" t="s">
        <v>58</v>
      </c>
      <c r="N12">
        <v>0</v>
      </c>
      <c r="O12">
        <v>0</v>
      </c>
      <c r="P12" t="s">
        <v>88</v>
      </c>
      <c r="U12">
        <v>1</v>
      </c>
      <c r="AE12" s="1"/>
    </row>
    <row r="13" spans="1:33" x14ac:dyDescent="0.3">
      <c r="B13">
        <v>1</v>
      </c>
      <c r="C13" s="6" t="s">
        <v>54</v>
      </c>
      <c r="D13" s="6"/>
      <c r="E13" s="6" t="s">
        <v>39</v>
      </c>
      <c r="F13" s="6"/>
      <c r="G13" s="6" t="s">
        <v>27</v>
      </c>
      <c r="H13" s="6" t="s">
        <v>35</v>
      </c>
      <c r="I13" s="1">
        <v>43250</v>
      </c>
      <c r="J13" s="1"/>
      <c r="K13" s="1"/>
      <c r="L13" t="s">
        <v>67</v>
      </c>
      <c r="M13" t="s">
        <v>57</v>
      </c>
      <c r="N13">
        <v>0</v>
      </c>
      <c r="O13">
        <v>1</v>
      </c>
      <c r="P13" t="s">
        <v>88</v>
      </c>
      <c r="V13">
        <v>1</v>
      </c>
      <c r="AD13" s="2"/>
      <c r="AE13" s="1"/>
    </row>
    <row r="14" spans="1:33" x14ac:dyDescent="0.3">
      <c r="B14">
        <v>1</v>
      </c>
      <c r="C14" s="6" t="s">
        <v>54</v>
      </c>
      <c r="D14" s="6"/>
      <c r="E14" s="6" t="s">
        <v>40</v>
      </c>
      <c r="F14" s="6"/>
      <c r="G14" s="6" t="s">
        <v>29</v>
      </c>
      <c r="H14" s="6" t="s">
        <v>66</v>
      </c>
      <c r="I14" s="1">
        <v>43252</v>
      </c>
      <c r="J14" s="1" t="s">
        <v>146</v>
      </c>
      <c r="K14" s="1"/>
      <c r="L14" t="s">
        <v>67</v>
      </c>
      <c r="M14" t="s">
        <v>57</v>
      </c>
      <c r="N14">
        <v>0</v>
      </c>
      <c r="O14">
        <v>1</v>
      </c>
      <c r="P14" t="s">
        <v>92</v>
      </c>
      <c r="Q14">
        <v>1</v>
      </c>
      <c r="W14">
        <v>1</v>
      </c>
      <c r="X14">
        <v>1</v>
      </c>
      <c r="AD14" s="2"/>
      <c r="AE14" s="1"/>
    </row>
    <row r="15" spans="1:33" x14ac:dyDescent="0.3">
      <c r="B15">
        <v>2</v>
      </c>
      <c r="C15" s="6" t="s">
        <v>54</v>
      </c>
      <c r="D15" s="6"/>
      <c r="E15" s="6" t="s">
        <v>154</v>
      </c>
      <c r="F15" s="6"/>
      <c r="G15" s="6" t="s">
        <v>28</v>
      </c>
      <c r="H15" s="6" t="s">
        <v>34</v>
      </c>
      <c r="I15" s="1">
        <v>43252</v>
      </c>
      <c r="J15" s="1" t="s">
        <v>146</v>
      </c>
      <c r="K15" s="1"/>
      <c r="L15" t="s">
        <v>138</v>
      </c>
      <c r="N15">
        <v>0</v>
      </c>
      <c r="O15">
        <v>1</v>
      </c>
      <c r="P15" t="s">
        <v>92</v>
      </c>
      <c r="Q15">
        <v>0</v>
      </c>
      <c r="W15">
        <v>1</v>
      </c>
      <c r="Y15">
        <v>1</v>
      </c>
      <c r="AD15" s="2"/>
      <c r="AE15" s="1"/>
    </row>
    <row r="16" spans="1:33" x14ac:dyDescent="0.3">
      <c r="B16">
        <v>1</v>
      </c>
      <c r="C16" s="6" t="s">
        <v>54</v>
      </c>
      <c r="D16" s="6"/>
      <c r="E16" s="6" t="s">
        <v>40</v>
      </c>
      <c r="F16" s="6"/>
      <c r="G16" s="6" t="s">
        <v>27</v>
      </c>
      <c r="H16" s="6" t="s">
        <v>24</v>
      </c>
      <c r="I16" s="1">
        <v>43252</v>
      </c>
      <c r="J16" s="1" t="s">
        <v>149</v>
      </c>
      <c r="K16" s="1" t="s">
        <v>146</v>
      </c>
      <c r="L16" t="s">
        <v>139</v>
      </c>
      <c r="M16" t="s">
        <v>68</v>
      </c>
      <c r="N16">
        <v>0</v>
      </c>
      <c r="O16">
        <v>1</v>
      </c>
      <c r="P16" t="s">
        <v>92</v>
      </c>
      <c r="Q16">
        <v>0</v>
      </c>
      <c r="AD16" s="2"/>
      <c r="AE16" s="1"/>
    </row>
    <row r="17" spans="2:31" x14ac:dyDescent="0.3">
      <c r="B17">
        <v>1</v>
      </c>
      <c r="C17" s="6" t="s">
        <v>54</v>
      </c>
      <c r="D17" s="6"/>
      <c r="E17" s="6" t="s">
        <v>40</v>
      </c>
      <c r="F17" s="6"/>
      <c r="G17" s="6" t="s">
        <v>27</v>
      </c>
      <c r="H17" s="6" t="s">
        <v>35</v>
      </c>
      <c r="I17" s="1">
        <v>43257</v>
      </c>
      <c r="J17" s="1" t="s">
        <v>146</v>
      </c>
      <c r="K17" s="1" t="s">
        <v>149</v>
      </c>
      <c r="L17" t="s">
        <v>138</v>
      </c>
      <c r="M17" t="s">
        <v>60</v>
      </c>
      <c r="N17">
        <v>0</v>
      </c>
      <c r="O17">
        <v>1</v>
      </c>
      <c r="P17" t="s">
        <v>92</v>
      </c>
      <c r="Q17">
        <v>1</v>
      </c>
      <c r="W17">
        <v>1</v>
      </c>
      <c r="X17">
        <v>1</v>
      </c>
      <c r="AD17" s="2"/>
      <c r="AE17" s="1"/>
    </row>
    <row r="18" spans="2:31" x14ac:dyDescent="0.3">
      <c r="C18" s="6"/>
      <c r="D18" s="6"/>
      <c r="E18" s="6"/>
      <c r="F18" s="6"/>
      <c r="G18" s="6"/>
      <c r="H18" s="6"/>
      <c r="I18" s="1"/>
      <c r="J18" s="1"/>
      <c r="K18" s="1"/>
    </row>
    <row r="19" spans="2:31" x14ac:dyDescent="0.3">
      <c r="C19" s="6"/>
      <c r="D19" s="6"/>
      <c r="E19" s="6"/>
      <c r="F19" s="6"/>
      <c r="G19" s="6"/>
      <c r="H19" s="6"/>
      <c r="I19" s="1"/>
      <c r="J19" s="1"/>
      <c r="K19" s="1"/>
      <c r="AD19" s="2"/>
      <c r="AE19" s="1"/>
    </row>
    <row r="20" spans="2:31" x14ac:dyDescent="0.3">
      <c r="C20" s="6"/>
      <c r="D20" s="6"/>
      <c r="E20" s="6"/>
      <c r="F20" s="6"/>
      <c r="G20" s="6"/>
      <c r="H20" s="6"/>
      <c r="I20" s="1"/>
      <c r="J20" s="1"/>
      <c r="K20" s="1"/>
      <c r="AD20" s="2"/>
      <c r="AE20" s="1"/>
    </row>
    <row r="21" spans="2:31" x14ac:dyDescent="0.3">
      <c r="C21" s="6"/>
      <c r="D21" s="6"/>
      <c r="E21" s="6"/>
      <c r="F21" s="6"/>
      <c r="G21" s="6"/>
      <c r="H21" s="6"/>
      <c r="I21" s="1"/>
      <c r="J21" s="1"/>
      <c r="K21" s="1"/>
    </row>
    <row r="22" spans="2:31" x14ac:dyDescent="0.3">
      <c r="C22" s="6"/>
      <c r="D22" s="6"/>
      <c r="E22" s="6"/>
      <c r="F22" s="6"/>
      <c r="G22" s="6"/>
      <c r="H22" s="6"/>
      <c r="I22" s="1"/>
      <c r="J22" s="1"/>
      <c r="K22" s="1"/>
      <c r="AE22" s="1"/>
    </row>
    <row r="23" spans="2:31" x14ac:dyDescent="0.3">
      <c r="C23" s="6"/>
      <c r="D23" s="6"/>
      <c r="E23" s="6"/>
      <c r="F23" s="6"/>
      <c r="G23" s="6"/>
      <c r="H23" s="6"/>
      <c r="I23" s="1"/>
      <c r="J23" s="1"/>
      <c r="K23" s="1"/>
      <c r="AE23" s="1"/>
    </row>
    <row r="24" spans="2:31" x14ac:dyDescent="0.3">
      <c r="C24" s="6"/>
      <c r="D24" s="6"/>
      <c r="E24" s="6"/>
      <c r="F24" s="6"/>
      <c r="G24" s="6"/>
      <c r="H24" s="6"/>
      <c r="I24" s="1"/>
      <c r="J24" s="1"/>
      <c r="K24" s="1"/>
      <c r="AD24" s="2"/>
      <c r="AE24" s="1"/>
    </row>
    <row r="25" spans="2:31" x14ac:dyDescent="0.3">
      <c r="C25" s="6"/>
      <c r="D25" s="6"/>
      <c r="E25" s="6"/>
      <c r="F25" s="6"/>
      <c r="G25" s="6"/>
      <c r="H25" s="6"/>
      <c r="I25" s="1"/>
      <c r="J25" s="1"/>
      <c r="K25" s="1"/>
      <c r="AD25" s="2"/>
      <c r="AE25" s="1"/>
    </row>
    <row r="26" spans="2:31" x14ac:dyDescent="0.3">
      <c r="C26" s="6"/>
      <c r="D26" s="6"/>
      <c r="E26" s="6"/>
      <c r="F26" s="6"/>
      <c r="G26" s="6"/>
      <c r="H26" s="6"/>
      <c r="I26" s="1"/>
      <c r="J26" s="1"/>
      <c r="K26" s="1"/>
      <c r="AD26" s="2"/>
      <c r="AE26" s="1"/>
    </row>
    <row r="27" spans="2:31" x14ac:dyDescent="0.3">
      <c r="C27" s="6"/>
      <c r="D27" s="6"/>
      <c r="E27" s="6"/>
      <c r="F27" s="6"/>
      <c r="G27" s="6"/>
      <c r="H27" s="6"/>
      <c r="I27" s="1"/>
      <c r="J27" s="1"/>
      <c r="K27" s="1"/>
      <c r="AD27" s="2"/>
      <c r="AE27" s="1"/>
    </row>
    <row r="28" spans="2:31" x14ac:dyDescent="0.3">
      <c r="C28" s="6"/>
      <c r="D28" s="6"/>
      <c r="E28" s="6"/>
      <c r="F28" s="6"/>
      <c r="G28" s="6"/>
      <c r="H28" s="6"/>
      <c r="I28" s="1"/>
      <c r="J28" s="1"/>
      <c r="K28" s="1"/>
      <c r="AD28" s="2"/>
      <c r="AE28" s="1"/>
    </row>
    <row r="29" spans="2:31" x14ac:dyDescent="0.3">
      <c r="C29" s="6"/>
      <c r="D29" s="6"/>
      <c r="E29" s="6"/>
      <c r="F29" s="6"/>
      <c r="G29" s="6"/>
      <c r="H29" s="6"/>
      <c r="I29" s="1"/>
      <c r="J29" s="1"/>
      <c r="K29" s="1"/>
      <c r="AD29" s="2"/>
      <c r="AE29" s="1"/>
    </row>
    <row r="30" spans="2:31" x14ac:dyDescent="0.3">
      <c r="C30" s="6"/>
      <c r="D30" s="6"/>
      <c r="E30" s="6"/>
      <c r="F30" s="6"/>
      <c r="G30" s="6"/>
      <c r="H30" s="6"/>
      <c r="I30" s="1"/>
      <c r="J30" s="1"/>
      <c r="K30" s="1"/>
      <c r="AD30" s="2"/>
      <c r="AE30" s="1"/>
    </row>
    <row r="31" spans="2:31" x14ac:dyDescent="0.3">
      <c r="C31" s="6"/>
      <c r="D31" s="6"/>
      <c r="E31" s="6"/>
      <c r="F31" s="6"/>
      <c r="G31" s="6"/>
      <c r="H31" s="6"/>
      <c r="I31" s="1"/>
      <c r="J31" s="1"/>
      <c r="K31" s="1"/>
      <c r="AD31" s="2"/>
      <c r="AE31" s="1"/>
    </row>
    <row r="32" spans="2:31" x14ac:dyDescent="0.3">
      <c r="C32" s="6"/>
      <c r="D32" s="6"/>
      <c r="E32" s="6"/>
      <c r="F32" s="6"/>
      <c r="G32" s="6"/>
      <c r="H32" s="6"/>
      <c r="I32" s="1"/>
      <c r="J32" s="1"/>
      <c r="K32" s="1"/>
      <c r="AD32" s="2"/>
      <c r="AE32" s="1"/>
    </row>
    <row r="33" spans="3:31" x14ac:dyDescent="0.3">
      <c r="C33" s="6"/>
      <c r="D33" s="6"/>
      <c r="E33" s="6"/>
      <c r="F33" s="6"/>
      <c r="G33" s="6"/>
      <c r="H33" s="6"/>
      <c r="I33" s="1"/>
      <c r="J33" s="1"/>
      <c r="K33" s="1"/>
      <c r="AD33" s="2"/>
      <c r="AE33" s="1"/>
    </row>
    <row r="34" spans="3:31" x14ac:dyDescent="0.3">
      <c r="C34" s="6"/>
      <c r="D34" s="6"/>
      <c r="E34" s="6"/>
      <c r="F34" s="6"/>
      <c r="G34" s="6"/>
      <c r="H34" s="6"/>
      <c r="I34" s="1"/>
      <c r="J34" s="1"/>
      <c r="K34" s="1"/>
      <c r="AE34" s="1"/>
    </row>
    <row r="35" spans="3:31" x14ac:dyDescent="0.3">
      <c r="C35" s="6"/>
      <c r="D35" s="6"/>
      <c r="E35" s="6"/>
      <c r="F35" s="6"/>
      <c r="G35" s="6"/>
      <c r="H35" s="6"/>
      <c r="I35" s="1"/>
      <c r="J35" s="1"/>
      <c r="K35" s="1"/>
      <c r="AD35" s="2"/>
      <c r="AE35" s="1"/>
    </row>
    <row r="36" spans="3:31" x14ac:dyDescent="0.3">
      <c r="C36" s="6"/>
      <c r="D36" s="6"/>
      <c r="E36" s="6"/>
      <c r="F36" s="6"/>
      <c r="G36" s="6"/>
      <c r="H36" s="6"/>
      <c r="I36" s="1"/>
      <c r="J36" s="1"/>
      <c r="K36" s="1"/>
      <c r="AD36" s="2"/>
      <c r="AE36" s="1"/>
    </row>
    <row r="37" spans="3:31" x14ac:dyDescent="0.3">
      <c r="C37" s="6"/>
      <c r="D37" s="6"/>
      <c r="E37" s="6"/>
      <c r="F37" s="6"/>
      <c r="G37" s="6"/>
      <c r="H37" s="6"/>
      <c r="I37" s="1"/>
      <c r="J37" s="1"/>
      <c r="K37" s="1"/>
      <c r="AD37" s="2"/>
      <c r="AE37" s="1"/>
    </row>
    <row r="38" spans="3:31" x14ac:dyDescent="0.3">
      <c r="C38" s="6"/>
      <c r="D38" s="6"/>
      <c r="E38" s="6"/>
      <c r="F38" s="6"/>
      <c r="G38" s="6"/>
      <c r="H38" s="6"/>
      <c r="I38" s="1"/>
      <c r="J38" s="1"/>
      <c r="K38" s="1"/>
      <c r="AD38" s="2"/>
      <c r="AE38" s="1"/>
    </row>
    <row r="39" spans="3:31" x14ac:dyDescent="0.3">
      <c r="C39" s="6"/>
      <c r="D39" s="6"/>
      <c r="E39" s="6"/>
      <c r="F39" s="6"/>
      <c r="G39" s="6"/>
      <c r="H39" s="6"/>
      <c r="I39" s="1"/>
      <c r="J39" s="1"/>
      <c r="K39" s="1"/>
      <c r="AE39" s="1"/>
    </row>
    <row r="40" spans="3:31" x14ac:dyDescent="0.3">
      <c r="C40" s="6"/>
      <c r="D40" s="6"/>
      <c r="E40" s="6"/>
      <c r="F40" s="6"/>
      <c r="G40" s="6"/>
      <c r="H40" s="6"/>
      <c r="I40" s="1"/>
      <c r="J40" s="1"/>
      <c r="K40" s="1"/>
      <c r="AE40" s="1"/>
    </row>
    <row r="41" spans="3:31" x14ac:dyDescent="0.3">
      <c r="C41" s="6"/>
      <c r="D41" s="6"/>
      <c r="E41" s="6"/>
      <c r="F41" s="6"/>
      <c r="G41" s="6"/>
      <c r="H41" s="6"/>
      <c r="I41" s="1"/>
      <c r="J41" s="1"/>
      <c r="K41" s="1"/>
      <c r="AE41" s="1"/>
    </row>
    <row r="42" spans="3:31" x14ac:dyDescent="0.3">
      <c r="C42" s="6"/>
      <c r="D42" s="6"/>
      <c r="E42" s="6"/>
      <c r="F42" s="6"/>
      <c r="G42" s="6"/>
      <c r="H42" s="6"/>
      <c r="I42" s="1"/>
      <c r="J42" s="1"/>
      <c r="K42" s="1"/>
      <c r="AD42" s="2"/>
      <c r="AE42" s="1"/>
    </row>
    <row r="43" spans="3:31" x14ac:dyDescent="0.3">
      <c r="D43" s="6"/>
      <c r="G43" s="6"/>
      <c r="J43" s="1"/>
      <c r="AD43" s="2"/>
    </row>
    <row r="44" spans="3:31" x14ac:dyDescent="0.3">
      <c r="D44" s="6"/>
      <c r="G44" s="6"/>
      <c r="J44" s="1"/>
      <c r="AD44" s="2"/>
    </row>
    <row r="45" spans="3:31" x14ac:dyDescent="0.3">
      <c r="D45" s="6"/>
      <c r="G45" s="6"/>
      <c r="J45" s="1"/>
      <c r="AD45" s="2"/>
    </row>
    <row r="46" spans="3:31" x14ac:dyDescent="0.3">
      <c r="D46" s="6"/>
      <c r="G46" s="6"/>
      <c r="J46" s="1"/>
      <c r="AD46" s="2"/>
    </row>
    <row r="47" spans="3:31" x14ac:dyDescent="0.3">
      <c r="D47" s="6"/>
      <c r="G47" s="6"/>
      <c r="J47" s="1"/>
      <c r="AD47" s="2"/>
    </row>
    <row r="48" spans="3:31" x14ac:dyDescent="0.3">
      <c r="D48" s="6"/>
      <c r="G48" s="6"/>
      <c r="J48" s="1"/>
      <c r="AD48" s="2"/>
    </row>
    <row r="49" spans="4:30" x14ac:dyDescent="0.3">
      <c r="D49" s="6"/>
      <c r="G49" s="6"/>
      <c r="J49" s="1"/>
      <c r="AD49" s="2"/>
    </row>
    <row r="50" spans="4:30" x14ac:dyDescent="0.3">
      <c r="D50" s="6"/>
      <c r="G50" s="6"/>
      <c r="J50" s="1"/>
      <c r="AD50" s="2"/>
    </row>
    <row r="51" spans="4:30" x14ac:dyDescent="0.3">
      <c r="D51" s="6"/>
      <c r="G51" s="6"/>
      <c r="J51" s="1"/>
      <c r="AD51" s="2"/>
    </row>
    <row r="52" spans="4:30" x14ac:dyDescent="0.3">
      <c r="D52" s="6"/>
      <c r="G52" s="6"/>
      <c r="J52" s="1"/>
      <c r="AD52" s="2"/>
    </row>
    <row r="53" spans="4:30" x14ac:dyDescent="0.3">
      <c r="D53" s="6"/>
      <c r="G53" s="6"/>
      <c r="J53" s="1"/>
      <c r="AD53" s="2"/>
    </row>
    <row r="54" spans="4:30" x14ac:dyDescent="0.3">
      <c r="D54" s="6"/>
      <c r="G54" s="6"/>
      <c r="J54" s="1"/>
      <c r="AD54" s="2"/>
    </row>
    <row r="55" spans="4:30" x14ac:dyDescent="0.3">
      <c r="D55" s="6"/>
      <c r="G55" s="6"/>
      <c r="J55" s="1"/>
      <c r="AD55" s="2"/>
    </row>
    <row r="56" spans="4:30" x14ac:dyDescent="0.3">
      <c r="D56" s="6"/>
      <c r="G56" s="6"/>
      <c r="J56" s="1"/>
      <c r="AD56" s="2"/>
    </row>
    <row r="57" spans="4:30" x14ac:dyDescent="0.3">
      <c r="D57" s="6"/>
      <c r="G57" s="6"/>
      <c r="J57" s="1"/>
      <c r="AD57" s="2"/>
    </row>
    <row r="58" spans="4:30" x14ac:dyDescent="0.3">
      <c r="D58" s="6"/>
      <c r="G58" s="6"/>
      <c r="J58" s="1"/>
      <c r="AD58" s="2"/>
    </row>
    <row r="59" spans="4:30" x14ac:dyDescent="0.3">
      <c r="R59">
        <f>SUM(R2:R58)</f>
        <v>2</v>
      </c>
      <c r="S59">
        <f>SUM(Tableau24[février])</f>
        <v>2</v>
      </c>
      <c r="T59">
        <f>SUM(Tableau24[mars])</f>
        <v>5</v>
      </c>
      <c r="U59">
        <f>SUM(Tableau24[avril])</f>
        <v>3</v>
      </c>
      <c r="V59">
        <f>SUM(Tableau24[mai])</f>
        <v>1</v>
      </c>
      <c r="W59">
        <f>SUM(Tableau24[juin])</f>
        <v>3</v>
      </c>
      <c r="X59">
        <f>SUM(Tableau24[juillet])</f>
        <v>2</v>
      </c>
      <c r="Y59">
        <f>SUM(Tableau24[aout])</f>
        <v>1</v>
      </c>
      <c r="Z59">
        <f>SUM(Tableau24[septembre])</f>
        <v>0</v>
      </c>
      <c r="AA59">
        <f>SUM(Tableau24[octobre])</f>
        <v>0</v>
      </c>
      <c r="AB59">
        <f>SUM(Tableau24[novembre])</f>
        <v>0</v>
      </c>
      <c r="AC59">
        <f>SUM(Tableau24[décembre])</f>
        <v>0</v>
      </c>
      <c r="AD59" s="2">
        <f>SUM(Tableau24[[#Totals],[janvier ]:[décembre]])</f>
        <v>19</v>
      </c>
    </row>
  </sheetData>
  <dataValidations count="2">
    <dataValidation type="list" allowBlank="1" showInputMessage="1" showErrorMessage="1" sqref="H2:H58">
      <formula1>Partenaires</formula1>
    </dataValidation>
    <dataValidation type="list" allowBlank="1" showInputMessage="1" showErrorMessage="1" sqref="G2:G58">
      <formula1>Distance_du_lieu_de_résidence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Données!$H$2:$H$7</xm:f>
          </x14:formula1>
          <xm:sqref>L3:L42</xm:sqref>
        </x14:dataValidation>
        <x14:dataValidation type="list" allowBlank="1" showInputMessage="1" showErrorMessage="1">
          <x14:formula1>
            <xm:f>Données!$AH$2:$AH$8</xm:f>
          </x14:formula1>
          <xm:sqref>AF2:AF58</xm:sqref>
        </x14:dataValidation>
        <x14:dataValidation type="list" allowBlank="1" showInputMessage="1" showErrorMessage="1">
          <x14:formula1>
            <xm:f>ADO!$A$2:$A$58</xm:f>
          </x14:formula1>
          <xm:sqref>D2:D58</xm:sqref>
        </x14:dataValidation>
        <x14:dataValidation type="list" allowBlank="1" showInputMessage="1" showErrorMessage="1">
          <x14:formula1>
            <xm:f>Données!$I$10:$I$16</xm:f>
          </x14:formula1>
          <xm:sqref>M2:M58</xm:sqref>
        </x14:dataValidation>
        <x14:dataValidation type="list" allowBlank="1" showInputMessage="1" showErrorMessage="1">
          <x14:formula1>
            <xm:f>Données!$L$2:$L$3</xm:f>
          </x14:formula1>
          <xm:sqref>N2:O58 Q2:Q58</xm:sqref>
        </x14:dataValidation>
        <x14:dataValidation type="list" allowBlank="1" showInputMessage="1" showErrorMessage="1">
          <x14:formula1>
            <xm:f>Données!$R$2:$R$4</xm:f>
          </x14:formula1>
          <xm:sqref>P2:P58</xm:sqref>
        </x14:dataValidation>
        <x14:dataValidation type="list" allowBlank="1" showInputMessage="1" showErrorMessage="1">
          <x14:formula1>
            <xm:f>Données!$F$2:$F$7</xm:f>
          </x14:formula1>
          <xm:sqref>J2:K58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workbookViewId="0">
      <selection sqref="A1:AI59"/>
    </sheetView>
  </sheetViews>
  <sheetFormatPr baseColWidth="10" defaultRowHeight="14.4" x14ac:dyDescent="0.3"/>
  <cols>
    <col min="4" max="4" width="26" customWidth="1"/>
    <col min="5" max="5" width="33.109375" customWidth="1"/>
    <col min="6" max="6" width="32.88671875" customWidth="1"/>
    <col min="7" max="7" width="40" customWidth="1"/>
    <col min="8" max="8" width="34.33203125" customWidth="1"/>
    <col min="9" max="9" width="35.44140625" customWidth="1"/>
    <col min="10" max="10" width="21.6640625" customWidth="1"/>
    <col min="12" max="12" width="24.33203125" customWidth="1"/>
    <col min="14" max="14" width="20" customWidth="1"/>
    <col min="29" max="29" width="20.44140625" customWidth="1"/>
  </cols>
  <sheetData>
    <row r="1" spans="1:35" x14ac:dyDescent="0.3">
      <c r="A1" t="s">
        <v>20</v>
      </c>
      <c r="B1" t="s">
        <v>0</v>
      </c>
      <c r="C1" t="s">
        <v>1</v>
      </c>
      <c r="D1" t="s">
        <v>23</v>
      </c>
      <c r="E1" t="s">
        <v>22</v>
      </c>
      <c r="F1" t="s">
        <v>145</v>
      </c>
      <c r="G1" t="s">
        <v>111</v>
      </c>
      <c r="H1" t="s">
        <v>3</v>
      </c>
      <c r="I1" t="s">
        <v>19</v>
      </c>
      <c r="J1" t="s">
        <v>127</v>
      </c>
      <c r="K1" t="s">
        <v>94</v>
      </c>
      <c r="L1" t="s">
        <v>69</v>
      </c>
      <c r="M1" t="s">
        <v>73</v>
      </c>
      <c r="N1" t="s">
        <v>81</v>
      </c>
      <c r="O1" t="s">
        <v>85</v>
      </c>
      <c r="P1" t="s">
        <v>86</v>
      </c>
      <c r="Q1" t="s">
        <v>87</v>
      </c>
      <c r="R1" t="s">
        <v>91</v>
      </c>
      <c r="S1" t="s">
        <v>134</v>
      </c>
      <c r="T1" t="s">
        <v>4</v>
      </c>
      <c r="U1" t="s">
        <v>5</v>
      </c>
      <c r="V1" t="s">
        <v>6</v>
      </c>
      <c r="W1" t="s">
        <v>7</v>
      </c>
      <c r="X1" t="s">
        <v>8</v>
      </c>
      <c r="Y1" t="s">
        <v>9</v>
      </c>
      <c r="Z1" t="s">
        <v>10</v>
      </c>
      <c r="AA1" t="s">
        <v>11</v>
      </c>
      <c r="AB1" t="s">
        <v>12</v>
      </c>
      <c r="AC1" t="s">
        <v>13</v>
      </c>
      <c r="AD1" t="s">
        <v>14</v>
      </c>
      <c r="AE1" t="s">
        <v>15</v>
      </c>
      <c r="AF1" t="s">
        <v>16</v>
      </c>
      <c r="AG1" t="s">
        <v>17</v>
      </c>
      <c r="AH1" t="s">
        <v>18</v>
      </c>
      <c r="AI1" t="s">
        <v>21</v>
      </c>
    </row>
    <row r="2" spans="1:35" x14ac:dyDescent="0.3">
      <c r="A2" s="12"/>
      <c r="B2" s="7">
        <v>10</v>
      </c>
      <c r="C2" s="11" t="s">
        <v>39</v>
      </c>
      <c r="D2" s="11" t="s">
        <v>25</v>
      </c>
      <c r="E2" s="11" t="s">
        <v>24</v>
      </c>
      <c r="F2" s="13" t="s">
        <v>146</v>
      </c>
      <c r="G2" s="12" t="s">
        <v>116</v>
      </c>
      <c r="H2" s="12" t="s">
        <v>67</v>
      </c>
      <c r="I2" s="12" t="s">
        <v>41</v>
      </c>
      <c r="J2" s="12" t="s">
        <v>128</v>
      </c>
      <c r="K2" s="12" t="s">
        <v>95</v>
      </c>
      <c r="L2" s="12">
        <v>1</v>
      </c>
      <c r="M2" s="12" t="s">
        <v>74</v>
      </c>
      <c r="N2" s="12" t="s">
        <v>74</v>
      </c>
      <c r="O2" s="12" t="s">
        <v>74</v>
      </c>
      <c r="P2" s="12" t="s">
        <v>70</v>
      </c>
      <c r="Q2" s="12" t="s">
        <v>88</v>
      </c>
      <c r="R2" s="12" t="s">
        <v>92</v>
      </c>
      <c r="S2" s="12" t="s">
        <v>133</v>
      </c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4"/>
      <c r="AG2" s="13"/>
      <c r="AH2" s="12" t="s">
        <v>48</v>
      </c>
      <c r="AI2" s="12"/>
    </row>
    <row r="3" spans="1:35" x14ac:dyDescent="0.3">
      <c r="A3" s="12"/>
      <c r="B3" s="7">
        <v>11</v>
      </c>
      <c r="C3" s="11" t="s">
        <v>40</v>
      </c>
      <c r="D3" s="11" t="s">
        <v>26</v>
      </c>
      <c r="E3" s="11" t="s">
        <v>30</v>
      </c>
      <c r="F3" s="13" t="s">
        <v>147</v>
      </c>
      <c r="G3" s="12" t="s">
        <v>152</v>
      </c>
      <c r="H3" s="12" t="s">
        <v>138</v>
      </c>
      <c r="I3" s="12" t="s">
        <v>42</v>
      </c>
      <c r="J3" s="12" t="s">
        <v>129</v>
      </c>
      <c r="K3" s="12" t="s">
        <v>99</v>
      </c>
      <c r="L3" s="12">
        <v>0</v>
      </c>
      <c r="M3" s="12" t="s">
        <v>75</v>
      </c>
      <c r="N3" s="12" t="s">
        <v>75</v>
      </c>
      <c r="O3" s="12" t="s">
        <v>75</v>
      </c>
      <c r="P3" s="12" t="s">
        <v>71</v>
      </c>
      <c r="Q3" s="12" t="s">
        <v>89</v>
      </c>
      <c r="R3" s="12" t="s">
        <v>89</v>
      </c>
      <c r="S3" s="12" t="s">
        <v>135</v>
      </c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4"/>
      <c r="AG3" s="12"/>
      <c r="AH3" s="12" t="s">
        <v>49</v>
      </c>
      <c r="AI3" s="12"/>
    </row>
    <row r="4" spans="1:35" x14ac:dyDescent="0.3">
      <c r="A4" s="12"/>
      <c r="B4" s="7">
        <v>12</v>
      </c>
      <c r="C4" s="11"/>
      <c r="D4" s="11" t="s">
        <v>27</v>
      </c>
      <c r="E4" s="11" t="s">
        <v>31</v>
      </c>
      <c r="F4" s="13" t="s">
        <v>148</v>
      </c>
      <c r="G4" s="12" t="s">
        <v>117</v>
      </c>
      <c r="H4" s="12" t="s">
        <v>139</v>
      </c>
      <c r="I4" s="12" t="s">
        <v>43</v>
      </c>
      <c r="J4" s="12" t="s">
        <v>130</v>
      </c>
      <c r="K4" s="12" t="s">
        <v>100</v>
      </c>
      <c r="L4" s="12" t="s">
        <v>72</v>
      </c>
      <c r="M4" s="12" t="s">
        <v>76</v>
      </c>
      <c r="N4" s="12" t="s">
        <v>82</v>
      </c>
      <c r="O4" s="12" t="s">
        <v>82</v>
      </c>
      <c r="P4" s="12"/>
      <c r="Q4" s="12" t="s">
        <v>90</v>
      </c>
      <c r="R4" s="12" t="s">
        <v>90</v>
      </c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4"/>
      <c r="AG4" s="13"/>
      <c r="AH4" s="12" t="s">
        <v>50</v>
      </c>
      <c r="AI4" s="12"/>
    </row>
    <row r="5" spans="1:35" x14ac:dyDescent="0.3">
      <c r="A5" s="12"/>
      <c r="B5" s="7">
        <v>13</v>
      </c>
      <c r="C5" s="11"/>
      <c r="D5" s="11" t="s">
        <v>28</v>
      </c>
      <c r="E5" s="11" t="s">
        <v>32</v>
      </c>
      <c r="F5" s="13" t="s">
        <v>110</v>
      </c>
      <c r="G5" s="12" t="s">
        <v>118</v>
      </c>
      <c r="H5" s="12" t="s">
        <v>140</v>
      </c>
      <c r="I5" s="12" t="s">
        <v>44</v>
      </c>
      <c r="J5" s="12" t="s">
        <v>131</v>
      </c>
      <c r="K5" s="12" t="s">
        <v>101</v>
      </c>
      <c r="L5" s="12"/>
      <c r="M5" s="12" t="s">
        <v>77</v>
      </c>
      <c r="N5" s="12" t="s">
        <v>83</v>
      </c>
      <c r="O5" s="12" t="s">
        <v>83</v>
      </c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3"/>
      <c r="AH5" s="12" t="s">
        <v>51</v>
      </c>
      <c r="AI5" s="12"/>
    </row>
    <row r="6" spans="1:35" x14ac:dyDescent="0.3">
      <c r="A6" s="12"/>
      <c r="B6" s="7">
        <v>14</v>
      </c>
      <c r="C6" s="11"/>
      <c r="D6" s="11" t="s">
        <v>29</v>
      </c>
      <c r="E6" s="11" t="s">
        <v>33</v>
      </c>
      <c r="F6" s="13" t="s">
        <v>149</v>
      </c>
      <c r="G6" s="12" t="s">
        <v>119</v>
      </c>
      <c r="H6" s="12"/>
      <c r="I6" s="12" t="s">
        <v>45</v>
      </c>
      <c r="J6" s="12"/>
      <c r="K6" s="12"/>
      <c r="L6" s="12"/>
      <c r="M6" s="12" t="s">
        <v>78</v>
      </c>
      <c r="N6" s="12" t="s">
        <v>84</v>
      </c>
      <c r="O6" s="12" t="s">
        <v>84</v>
      </c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3"/>
      <c r="AH6" s="12" t="s">
        <v>52</v>
      </c>
      <c r="AI6" s="12"/>
    </row>
    <row r="7" spans="1:35" x14ac:dyDescent="0.3">
      <c r="A7" s="12"/>
      <c r="B7" s="8">
        <v>15</v>
      </c>
      <c r="C7" s="11"/>
      <c r="D7" s="11"/>
      <c r="E7" s="11" t="s">
        <v>34</v>
      </c>
      <c r="F7" s="13" t="s">
        <v>150</v>
      </c>
      <c r="G7" s="12" t="s">
        <v>120</v>
      </c>
      <c r="H7" s="12"/>
      <c r="I7" s="12" t="s">
        <v>63</v>
      </c>
      <c r="J7" s="12"/>
      <c r="K7" s="12"/>
      <c r="L7" s="12"/>
      <c r="M7" s="12" t="s">
        <v>79</v>
      </c>
      <c r="N7" s="12" t="s">
        <v>79</v>
      </c>
      <c r="O7" s="12" t="s">
        <v>79</v>
      </c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3"/>
      <c r="AH7" s="12" t="s">
        <v>64</v>
      </c>
      <c r="AI7" s="12"/>
    </row>
    <row r="8" spans="1:35" x14ac:dyDescent="0.3">
      <c r="A8" s="12"/>
      <c r="B8" s="8">
        <v>16</v>
      </c>
      <c r="C8" s="11"/>
      <c r="D8" s="11"/>
      <c r="E8" s="11" t="s">
        <v>35</v>
      </c>
      <c r="F8" s="13"/>
      <c r="G8" s="12" t="s">
        <v>121</v>
      </c>
      <c r="H8" s="12"/>
      <c r="I8" s="12" t="s">
        <v>46</v>
      </c>
      <c r="J8" s="12"/>
      <c r="K8" s="12"/>
      <c r="L8" s="12"/>
      <c r="M8" s="12" t="s">
        <v>80</v>
      </c>
      <c r="N8" s="12" t="s">
        <v>80</v>
      </c>
      <c r="O8" s="12" t="s">
        <v>80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4"/>
      <c r="AG8" s="13"/>
      <c r="AH8" s="12" t="s">
        <v>65</v>
      </c>
      <c r="AI8" s="12"/>
    </row>
    <row r="9" spans="1:35" x14ac:dyDescent="0.3">
      <c r="A9" s="12"/>
      <c r="B9" s="8">
        <v>17</v>
      </c>
      <c r="C9" s="11"/>
      <c r="D9" s="11"/>
      <c r="E9" s="11" t="s">
        <v>37</v>
      </c>
      <c r="F9" s="13"/>
      <c r="G9" s="12" t="s">
        <v>122</v>
      </c>
      <c r="H9" s="12"/>
      <c r="I9" s="12" t="s">
        <v>47</v>
      </c>
      <c r="J9" s="12"/>
      <c r="K9" s="12"/>
      <c r="L9" s="12"/>
      <c r="M9" s="12" t="s">
        <v>96</v>
      </c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4"/>
      <c r="AG9" s="13"/>
      <c r="AH9" s="12"/>
      <c r="AI9" s="12"/>
    </row>
    <row r="10" spans="1:35" x14ac:dyDescent="0.3">
      <c r="A10" s="12"/>
      <c r="B10" s="8">
        <v>18</v>
      </c>
      <c r="C10" s="11"/>
      <c r="D10" s="11"/>
      <c r="E10" s="11" t="s">
        <v>36</v>
      </c>
      <c r="F10" s="13"/>
      <c r="G10" s="12" t="s">
        <v>123</v>
      </c>
      <c r="H10" s="12"/>
      <c r="I10" s="12" t="s">
        <v>57</v>
      </c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4"/>
      <c r="AG10" s="13"/>
      <c r="AH10" s="12"/>
      <c r="AI10" s="12"/>
    </row>
    <row r="11" spans="1:35" x14ac:dyDescent="0.3">
      <c r="A11" s="12"/>
      <c r="B11" s="9">
        <v>19</v>
      </c>
      <c r="C11" s="11"/>
      <c r="D11" s="11"/>
      <c r="E11" s="11" t="s">
        <v>38</v>
      </c>
      <c r="F11" s="13"/>
      <c r="G11" s="12" t="s">
        <v>124</v>
      </c>
      <c r="H11" s="12"/>
      <c r="I11" s="12" t="s">
        <v>58</v>
      </c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4"/>
      <c r="AG11" s="13"/>
      <c r="AH11" s="12"/>
      <c r="AI11" s="12"/>
    </row>
    <row r="12" spans="1:35" x14ac:dyDescent="0.3">
      <c r="A12" s="12"/>
      <c r="B12" s="9">
        <v>20</v>
      </c>
      <c r="C12" s="11"/>
      <c r="D12" s="11"/>
      <c r="E12" s="11" t="s">
        <v>66</v>
      </c>
      <c r="F12" s="13"/>
      <c r="G12" s="12" t="s">
        <v>125</v>
      </c>
      <c r="H12" s="12"/>
      <c r="I12" s="12" t="s">
        <v>68</v>
      </c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3"/>
      <c r="AH12" s="12"/>
      <c r="AI12" s="12"/>
    </row>
    <row r="13" spans="1:35" x14ac:dyDescent="0.3">
      <c r="A13" s="12"/>
      <c r="B13" s="9">
        <v>21</v>
      </c>
      <c r="C13" s="11"/>
      <c r="D13" s="11"/>
      <c r="E13" s="11" t="s">
        <v>56</v>
      </c>
      <c r="F13" s="13"/>
      <c r="G13" s="12" t="s">
        <v>126</v>
      </c>
      <c r="H13" s="12"/>
      <c r="I13" s="12" t="s">
        <v>59</v>
      </c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4"/>
      <c r="AG13" s="13"/>
      <c r="AH13" s="12"/>
      <c r="AI13" s="12"/>
    </row>
    <row r="14" spans="1:35" x14ac:dyDescent="0.3">
      <c r="A14" s="12"/>
      <c r="B14" s="10">
        <v>22</v>
      </c>
      <c r="C14" s="11"/>
      <c r="D14" s="11"/>
      <c r="E14" s="11"/>
      <c r="F14" s="13"/>
      <c r="G14" s="12" t="s">
        <v>153</v>
      </c>
      <c r="H14" s="12"/>
      <c r="I14" s="12" t="s">
        <v>60</v>
      </c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4"/>
      <c r="AG14" s="13"/>
      <c r="AH14" s="12"/>
      <c r="AI14" s="12"/>
    </row>
    <row r="15" spans="1:35" x14ac:dyDescent="0.3">
      <c r="A15" s="12"/>
      <c r="B15" s="10">
        <v>23</v>
      </c>
      <c r="C15" s="11"/>
      <c r="D15" s="11"/>
      <c r="E15" s="11"/>
      <c r="F15" s="13"/>
      <c r="G15" s="12"/>
      <c r="H15" s="12"/>
      <c r="I15" s="12" t="s">
        <v>61</v>
      </c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4"/>
      <c r="AG15" s="13"/>
      <c r="AH15" s="12"/>
      <c r="AI15" s="12"/>
    </row>
    <row r="16" spans="1:35" x14ac:dyDescent="0.3">
      <c r="A16" s="12"/>
      <c r="B16" s="10">
        <v>24</v>
      </c>
      <c r="C16" s="11"/>
      <c r="D16" s="11"/>
      <c r="E16" s="11"/>
      <c r="F16" s="13"/>
      <c r="G16" s="12"/>
      <c r="H16" s="12"/>
      <c r="I16" s="12" t="s">
        <v>62</v>
      </c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4"/>
      <c r="AG16" s="13"/>
      <c r="AH16" s="12"/>
      <c r="AI16" s="12"/>
    </row>
    <row r="17" spans="1:35" x14ac:dyDescent="0.3">
      <c r="A17" s="12"/>
      <c r="B17" s="10">
        <v>25</v>
      </c>
      <c r="C17" s="11"/>
      <c r="D17" s="11"/>
      <c r="E17" s="11"/>
      <c r="F17" s="13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4"/>
      <c r="AG17" s="13"/>
      <c r="AH17" s="12"/>
      <c r="AI17" s="12"/>
    </row>
    <row r="18" spans="1:35" x14ac:dyDescent="0.3">
      <c r="A18" s="12"/>
      <c r="B18" s="11" t="s">
        <v>53</v>
      </c>
      <c r="C18" s="11"/>
      <c r="D18" s="11"/>
      <c r="E18" s="11"/>
      <c r="F18" s="13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4"/>
      <c r="AG18" s="13"/>
      <c r="AH18" s="12"/>
      <c r="AI18" s="12"/>
    </row>
    <row r="19" spans="1:35" x14ac:dyDescent="0.3">
      <c r="A19" s="12"/>
      <c r="B19" s="11" t="s">
        <v>54</v>
      </c>
      <c r="C19" s="11"/>
      <c r="D19" s="11"/>
      <c r="E19" s="11"/>
      <c r="F19" s="13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</row>
    <row r="20" spans="1:35" x14ac:dyDescent="0.3">
      <c r="A20" s="12"/>
      <c r="B20" s="11" t="s">
        <v>55</v>
      </c>
      <c r="C20" s="11"/>
      <c r="D20" s="11"/>
      <c r="E20" s="11"/>
      <c r="F20" s="13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4"/>
      <c r="AG20" s="13"/>
      <c r="AH20" s="12"/>
      <c r="AI20" s="12"/>
    </row>
    <row r="21" spans="1:35" x14ac:dyDescent="0.3">
      <c r="A21" s="12"/>
      <c r="C21" s="11"/>
      <c r="D21" s="11"/>
      <c r="E21" s="11"/>
      <c r="F21" s="13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4"/>
      <c r="AG21" s="13"/>
      <c r="AH21" s="12"/>
      <c r="AI21" s="12"/>
    </row>
    <row r="22" spans="1:35" x14ac:dyDescent="0.3">
      <c r="A22" s="12"/>
      <c r="C22" s="11"/>
      <c r="D22" s="11"/>
      <c r="E22" s="11"/>
      <c r="F22" s="13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4"/>
      <c r="AG22" s="13"/>
      <c r="AH22" s="12"/>
      <c r="AI22" s="12"/>
    </row>
    <row r="23" spans="1:35" x14ac:dyDescent="0.3">
      <c r="A23" s="12"/>
      <c r="C23" s="11"/>
      <c r="D23" s="11"/>
      <c r="E23" s="11"/>
      <c r="F23" s="13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4"/>
      <c r="AG23" s="13"/>
      <c r="AH23" s="12"/>
      <c r="AI23" s="12"/>
    </row>
    <row r="24" spans="1:35" x14ac:dyDescent="0.3">
      <c r="A24" s="12"/>
      <c r="C24" s="11"/>
      <c r="D24" s="11"/>
      <c r="E24" s="11"/>
      <c r="F24" s="13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</row>
    <row r="25" spans="1:35" x14ac:dyDescent="0.3">
      <c r="A25" s="12"/>
      <c r="B25" s="11"/>
      <c r="C25" s="11"/>
      <c r="D25" s="11"/>
      <c r="E25" s="11"/>
      <c r="F25" s="13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4"/>
      <c r="AG25" s="13"/>
      <c r="AH25" s="12"/>
      <c r="AI25" s="12"/>
    </row>
    <row r="26" spans="1:35" x14ac:dyDescent="0.3">
      <c r="A26" s="12"/>
      <c r="B26" s="11"/>
      <c r="C26" s="11"/>
      <c r="D26" s="11"/>
      <c r="E26" s="11"/>
      <c r="F26" s="13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4"/>
      <c r="AG26" s="13"/>
      <c r="AH26" s="12"/>
      <c r="AI26" s="12"/>
    </row>
    <row r="27" spans="1:35" x14ac:dyDescent="0.3">
      <c r="A27" s="12"/>
      <c r="B27" s="11"/>
      <c r="C27" s="11"/>
      <c r="D27" s="11"/>
      <c r="E27" s="11"/>
      <c r="F27" s="13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4"/>
      <c r="AG27" s="13"/>
      <c r="AH27" s="12"/>
      <c r="AI27" s="12"/>
    </row>
    <row r="28" spans="1:35" x14ac:dyDescent="0.3">
      <c r="A28" s="12"/>
      <c r="B28" s="11"/>
      <c r="C28" s="11"/>
      <c r="D28" s="11"/>
      <c r="E28" s="11"/>
      <c r="F28" s="13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4"/>
      <c r="AG28" s="13"/>
      <c r="AH28" s="12"/>
      <c r="AI28" s="12"/>
    </row>
    <row r="29" spans="1:35" x14ac:dyDescent="0.3">
      <c r="A29" s="12"/>
      <c r="B29" s="11"/>
      <c r="C29" s="11"/>
      <c r="D29" s="11"/>
      <c r="E29" s="11"/>
      <c r="F29" s="13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4"/>
      <c r="AG29" s="13"/>
      <c r="AH29" s="12"/>
      <c r="AI29" s="12"/>
    </row>
    <row r="30" spans="1:35" x14ac:dyDescent="0.3">
      <c r="A30" s="12"/>
      <c r="B30" s="11"/>
      <c r="C30" s="11"/>
      <c r="D30" s="11"/>
      <c r="E30" s="11"/>
      <c r="F30" s="13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4"/>
      <c r="AG30" s="13"/>
      <c r="AH30" s="12"/>
      <c r="AI30" s="12"/>
    </row>
    <row r="31" spans="1:35" x14ac:dyDescent="0.3">
      <c r="A31" s="12"/>
      <c r="B31" s="11"/>
      <c r="C31" s="11"/>
      <c r="D31" s="11"/>
      <c r="E31" s="11"/>
      <c r="F31" s="13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</row>
    <row r="32" spans="1:35" x14ac:dyDescent="0.3">
      <c r="A32" s="12"/>
      <c r="B32" s="11"/>
      <c r="C32" s="11"/>
      <c r="D32" s="11"/>
      <c r="E32" s="11"/>
      <c r="F32" s="13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4"/>
      <c r="AG32" s="13"/>
      <c r="AH32" s="12"/>
      <c r="AI32" s="12"/>
    </row>
    <row r="33" spans="1:35" x14ac:dyDescent="0.3">
      <c r="A33" s="12"/>
      <c r="B33" s="11"/>
      <c r="C33" s="11"/>
      <c r="D33" s="11"/>
      <c r="E33" s="11"/>
      <c r="F33" s="13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4"/>
      <c r="AG33" s="13"/>
      <c r="AH33" s="12"/>
      <c r="AI33" s="12"/>
    </row>
    <row r="34" spans="1:35" x14ac:dyDescent="0.3">
      <c r="A34" s="12"/>
      <c r="B34" s="11"/>
      <c r="C34" s="11"/>
      <c r="D34" s="11"/>
      <c r="E34" s="11"/>
      <c r="F34" s="13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4"/>
      <c r="AG34" s="13"/>
      <c r="AH34" s="12"/>
      <c r="AI34" s="12"/>
    </row>
    <row r="35" spans="1:35" x14ac:dyDescent="0.3">
      <c r="A35" s="12"/>
      <c r="B35" s="11"/>
      <c r="C35" s="11"/>
      <c r="D35" s="11"/>
      <c r="E35" s="11"/>
      <c r="F35" s="13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4"/>
      <c r="AG35" s="13"/>
      <c r="AH35" s="12"/>
      <c r="AI35" s="12"/>
    </row>
    <row r="36" spans="1:35" x14ac:dyDescent="0.3">
      <c r="A36" s="12"/>
      <c r="B36" s="11"/>
      <c r="C36" s="11"/>
      <c r="D36" s="11"/>
      <c r="E36" s="11"/>
      <c r="F36" s="13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3"/>
      <c r="AH36" s="12"/>
      <c r="AI36" s="12"/>
    </row>
    <row r="37" spans="1:35" x14ac:dyDescent="0.3">
      <c r="A37" s="12"/>
      <c r="B37" s="11"/>
      <c r="C37" s="11"/>
      <c r="D37" s="11"/>
      <c r="E37" s="11"/>
      <c r="F37" s="13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4"/>
      <c r="AG37" s="13"/>
      <c r="AH37" s="12"/>
      <c r="AI37" s="12"/>
    </row>
    <row r="38" spans="1:35" x14ac:dyDescent="0.3">
      <c r="A38" s="12"/>
      <c r="B38" s="11"/>
      <c r="C38" s="11"/>
      <c r="D38" s="11"/>
      <c r="E38" s="11"/>
      <c r="F38" s="13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  <c r="AG38" s="13"/>
      <c r="AH38" s="12"/>
      <c r="AI38" s="12"/>
    </row>
    <row r="39" spans="1:35" x14ac:dyDescent="0.3">
      <c r="A39" s="12"/>
      <c r="B39" s="11"/>
      <c r="C39" s="11"/>
      <c r="D39" s="11"/>
      <c r="E39" s="11"/>
      <c r="F39" s="13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4"/>
      <c r="AG39" s="13"/>
      <c r="AH39" s="12"/>
      <c r="AI39" s="12"/>
    </row>
    <row r="40" spans="1:35" x14ac:dyDescent="0.3">
      <c r="A40" s="12"/>
      <c r="B40" s="11"/>
      <c r="C40" s="11"/>
      <c r="D40" s="11"/>
      <c r="E40" s="11"/>
      <c r="F40" s="13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4"/>
      <c r="AG40" s="13"/>
      <c r="AH40" s="12"/>
      <c r="AI40" s="12"/>
    </row>
    <row r="41" spans="1:35" x14ac:dyDescent="0.3">
      <c r="A41" s="12"/>
      <c r="B41" s="12"/>
      <c r="C41" s="12"/>
      <c r="D41" s="12"/>
      <c r="E41" s="12"/>
      <c r="F41" s="13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4"/>
      <c r="AG41" s="13"/>
      <c r="AH41" s="12"/>
      <c r="AI41" s="12"/>
    </row>
    <row r="42" spans="1:35" x14ac:dyDescent="0.3">
      <c r="A42" s="12"/>
      <c r="B42" s="12"/>
      <c r="C42" s="12"/>
      <c r="D42" s="12"/>
      <c r="E42" s="12"/>
      <c r="F42" s="13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4"/>
      <c r="AG42" s="13"/>
      <c r="AH42" s="12"/>
      <c r="AI42" s="12"/>
    </row>
    <row r="43" spans="1:35" x14ac:dyDescent="0.3">
      <c r="A43" s="12"/>
      <c r="B43" s="12"/>
      <c r="C43" s="12"/>
      <c r="D43" s="12"/>
      <c r="E43" s="12"/>
      <c r="F43" s="13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4"/>
      <c r="AG43" s="13"/>
      <c r="AH43" s="12"/>
      <c r="AI43" s="12"/>
    </row>
    <row r="44" spans="1:35" x14ac:dyDescent="0.3">
      <c r="A44" s="12"/>
      <c r="B44" s="12"/>
      <c r="C44" s="12"/>
      <c r="D44" s="12"/>
      <c r="E44" s="12"/>
      <c r="F44" s="13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4"/>
      <c r="AG44" s="13"/>
      <c r="AH44" s="12"/>
      <c r="AI44" s="12"/>
    </row>
    <row r="45" spans="1:35" x14ac:dyDescent="0.3">
      <c r="A45" s="12"/>
      <c r="B45" s="12"/>
      <c r="C45" s="12"/>
      <c r="D45" s="12"/>
      <c r="E45" s="12"/>
      <c r="F45" s="13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4"/>
      <c r="AG45" s="13"/>
      <c r="AH45" s="12"/>
      <c r="AI45" s="12"/>
    </row>
    <row r="46" spans="1:35" x14ac:dyDescent="0.3">
      <c r="A46" s="12"/>
      <c r="B46" s="12"/>
      <c r="C46" s="12"/>
      <c r="D46" s="12"/>
      <c r="E46" s="12"/>
      <c r="F46" s="13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</row>
    <row r="47" spans="1:35" x14ac:dyDescent="0.3">
      <c r="A47" s="12"/>
      <c r="B47" s="12"/>
      <c r="C47" s="12"/>
      <c r="D47" s="12"/>
      <c r="E47" s="12"/>
      <c r="F47" s="13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4"/>
      <c r="AG47" s="13"/>
      <c r="AH47" s="12"/>
      <c r="AI47" s="12"/>
    </row>
    <row r="48" spans="1:35" x14ac:dyDescent="0.3">
      <c r="F48" s="1"/>
      <c r="AF48" s="2"/>
      <c r="AG48" s="1"/>
    </row>
    <row r="49" spans="6:33" x14ac:dyDescent="0.3">
      <c r="F49" s="1"/>
    </row>
    <row r="50" spans="6:33" x14ac:dyDescent="0.3">
      <c r="F50" s="1"/>
      <c r="AG50" s="1"/>
    </row>
    <row r="51" spans="6:33" x14ac:dyDescent="0.3">
      <c r="F51" s="1"/>
      <c r="AG51" s="1"/>
    </row>
    <row r="52" spans="6:33" x14ac:dyDescent="0.3">
      <c r="F52" s="1"/>
      <c r="AG52" s="1"/>
    </row>
    <row r="53" spans="6:33" x14ac:dyDescent="0.3">
      <c r="F53" s="1"/>
      <c r="AG53" s="1"/>
    </row>
    <row r="54" spans="6:33" x14ac:dyDescent="0.3">
      <c r="F54" s="1"/>
      <c r="AG54" s="1"/>
    </row>
    <row r="55" spans="6:33" x14ac:dyDescent="0.3">
      <c r="F55" s="1"/>
      <c r="AG55" s="1"/>
    </row>
    <row r="56" spans="6:33" x14ac:dyDescent="0.3">
      <c r="F56" s="1"/>
      <c r="AF56" s="2"/>
      <c r="AG56" s="1"/>
    </row>
    <row r="57" spans="6:33" x14ac:dyDescent="0.3">
      <c r="F57" s="1"/>
      <c r="AF57" s="2"/>
      <c r="AG57" s="1"/>
    </row>
    <row r="58" spans="6:33" x14ac:dyDescent="0.3">
      <c r="F58" s="1"/>
      <c r="AF58" s="2"/>
      <c r="AG58" s="1"/>
    </row>
    <row r="59" spans="6:33" x14ac:dyDescent="0.3">
      <c r="S59">
        <f>SUM(Tableau22[SUIVI engagé])</f>
        <v>0</v>
      </c>
      <c r="T59">
        <f>SUM(T2:T58)</f>
        <v>0</v>
      </c>
      <c r="U59">
        <f>SUM(Tableau22[février])</f>
        <v>0</v>
      </c>
      <c r="V59">
        <f>SUM(Tableau22[mars])</f>
        <v>0</v>
      </c>
      <c r="W59">
        <f>SUM(Tableau22[avril])</f>
        <v>0</v>
      </c>
      <c r="X59">
        <f>SUM(Tableau22[mai])</f>
        <v>0</v>
      </c>
      <c r="Y59">
        <f>SUM(Tableau22[juin])</f>
        <v>0</v>
      </c>
      <c r="Z59">
        <f>SUM(Tableau22[juillet])</f>
        <v>0</v>
      </c>
      <c r="AA59">
        <f>SUM(Tableau22[aout])</f>
        <v>0</v>
      </c>
      <c r="AB59">
        <f>SUM(Tableau22[septembre])</f>
        <v>0</v>
      </c>
      <c r="AC59">
        <f>SUM(Tableau22[octobre])</f>
        <v>0</v>
      </c>
      <c r="AD59">
        <f>SUM(Tableau22[novembre])</f>
        <v>0</v>
      </c>
      <c r="AE59">
        <f>SUM(Tableau22[décembre])</f>
        <v>0</v>
      </c>
      <c r="AF59" s="2">
        <f>SUM(Tableau22[[#Totals],[janvier ]:[décembre]])</f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topLeftCell="B10" workbookViewId="0">
      <selection activeCell="H14" sqref="H14"/>
    </sheetView>
  </sheetViews>
  <sheetFormatPr baseColWidth="10" defaultRowHeight="14.4" x14ac:dyDescent="0.3"/>
  <cols>
    <col min="1" max="1" width="38.77734375" customWidth="1"/>
  </cols>
  <sheetData>
    <row r="1" spans="1:8" x14ac:dyDescent="0.3">
      <c r="A1" t="s">
        <v>159</v>
      </c>
      <c r="B1" t="s">
        <v>215</v>
      </c>
      <c r="C1" t="s">
        <v>216</v>
      </c>
      <c r="D1" t="s">
        <v>217</v>
      </c>
      <c r="E1" t="s">
        <v>218</v>
      </c>
      <c r="F1" t="s">
        <v>219</v>
      </c>
      <c r="G1" t="s">
        <v>220</v>
      </c>
      <c r="H1" t="s">
        <v>221</v>
      </c>
    </row>
    <row r="2" spans="1:8" ht="15.6" x14ac:dyDescent="0.3">
      <c r="A2" s="16" t="s">
        <v>160</v>
      </c>
      <c r="B2" s="17"/>
      <c r="C2" s="17"/>
      <c r="D2" s="17"/>
      <c r="E2" s="17"/>
      <c r="F2" s="17"/>
      <c r="G2" s="17"/>
      <c r="H2" s="17"/>
    </row>
    <row r="3" spans="1:8" ht="15.6" x14ac:dyDescent="0.3">
      <c r="A3" s="17" t="s">
        <v>161</v>
      </c>
      <c r="B3" s="17"/>
      <c r="C3" s="17"/>
      <c r="D3" s="17"/>
      <c r="E3" s="17"/>
      <c r="F3" s="17"/>
      <c r="G3" s="17"/>
      <c r="H3" s="17"/>
    </row>
    <row r="4" spans="1:8" ht="15.6" x14ac:dyDescent="0.3">
      <c r="A4" s="17" t="s">
        <v>162</v>
      </c>
      <c r="B4" s="17"/>
      <c r="C4" s="17"/>
      <c r="D4" s="17"/>
      <c r="E4" s="17"/>
      <c r="F4" s="17"/>
      <c r="G4" s="17"/>
      <c r="H4" s="17"/>
    </row>
    <row r="5" spans="1:8" ht="15.6" x14ac:dyDescent="0.3">
      <c r="A5" s="17" t="s">
        <v>163</v>
      </c>
      <c r="B5" s="17"/>
      <c r="C5" s="17"/>
      <c r="D5" s="17"/>
      <c r="E5" s="17"/>
      <c r="F5" s="17"/>
      <c r="G5" s="17"/>
      <c r="H5" s="17"/>
    </row>
    <row r="6" spans="1:8" ht="15.6" x14ac:dyDescent="0.3">
      <c r="A6" s="17" t="s">
        <v>164</v>
      </c>
      <c r="B6" s="17"/>
      <c r="C6" s="17"/>
      <c r="D6" s="17"/>
      <c r="E6" s="17"/>
      <c r="F6" s="17"/>
      <c r="G6" s="17"/>
      <c r="H6" s="17"/>
    </row>
    <row r="7" spans="1:8" ht="15.6" x14ac:dyDescent="0.3">
      <c r="A7" s="17" t="s">
        <v>165</v>
      </c>
      <c r="B7" s="17"/>
      <c r="C7" s="17"/>
      <c r="D7" s="17"/>
      <c r="E7" s="17"/>
      <c r="F7" s="17"/>
      <c r="G7" s="17"/>
      <c r="H7" s="17"/>
    </row>
    <row r="8" spans="1:8" ht="15.6" x14ac:dyDescent="0.3">
      <c r="A8" s="17" t="s">
        <v>166</v>
      </c>
      <c r="B8" s="17"/>
      <c r="C8" s="17"/>
      <c r="D8" s="17"/>
      <c r="E8" s="17"/>
      <c r="F8" s="17"/>
      <c r="G8" s="17"/>
      <c r="H8" s="17"/>
    </row>
    <row r="9" spans="1:8" ht="15.6" x14ac:dyDescent="0.3">
      <c r="A9" s="17" t="s">
        <v>167</v>
      </c>
      <c r="B9" s="17"/>
      <c r="C9" s="17"/>
      <c r="D9" s="17"/>
      <c r="E9" s="17"/>
      <c r="F9" s="17"/>
      <c r="G9" s="17"/>
      <c r="H9" s="17"/>
    </row>
    <row r="10" spans="1:8" ht="15.6" x14ac:dyDescent="0.3">
      <c r="A10" s="16" t="s">
        <v>0</v>
      </c>
      <c r="B10" s="17"/>
      <c r="C10" s="17"/>
      <c r="D10" s="17"/>
      <c r="E10" s="17"/>
      <c r="F10" s="17"/>
      <c r="G10" s="17"/>
      <c r="H10" s="17"/>
    </row>
    <row r="11" spans="1:8" ht="15.6" x14ac:dyDescent="0.3">
      <c r="A11" s="17" t="s">
        <v>168</v>
      </c>
      <c r="B11" s="17"/>
      <c r="C11" s="17"/>
      <c r="D11" s="17"/>
      <c r="E11" s="17"/>
      <c r="F11" s="17"/>
      <c r="G11" s="17"/>
      <c r="H11" s="17"/>
    </row>
    <row r="12" spans="1:8" ht="15.6" x14ac:dyDescent="0.3">
      <c r="A12" s="17" t="s">
        <v>169</v>
      </c>
      <c r="B12" s="17"/>
      <c r="C12" s="17"/>
      <c r="D12" s="17"/>
      <c r="E12" s="17"/>
      <c r="F12" s="17"/>
      <c r="G12" s="17"/>
      <c r="H12" s="17"/>
    </row>
    <row r="13" spans="1:8" ht="15.6" x14ac:dyDescent="0.3">
      <c r="A13" s="17" t="s">
        <v>170</v>
      </c>
      <c r="B13" s="17"/>
      <c r="C13" s="17"/>
      <c r="D13" s="17"/>
      <c r="E13" s="17"/>
      <c r="F13" s="17"/>
      <c r="G13" s="17"/>
      <c r="H13" s="17"/>
    </row>
    <row r="14" spans="1:8" ht="15.6" x14ac:dyDescent="0.3">
      <c r="A14" s="17" t="s">
        <v>171</v>
      </c>
      <c r="B14" s="17"/>
      <c r="C14" s="17"/>
      <c r="D14" s="17"/>
      <c r="E14" s="17"/>
      <c r="F14" s="17"/>
      <c r="G14" s="17"/>
      <c r="H14" s="17"/>
    </row>
    <row r="15" spans="1:8" ht="15.6" x14ac:dyDescent="0.3">
      <c r="A15" s="16" t="s">
        <v>172</v>
      </c>
      <c r="B15" s="17"/>
      <c r="C15" s="17"/>
      <c r="D15" s="17"/>
      <c r="E15" s="17"/>
      <c r="F15" s="17"/>
      <c r="G15" s="17"/>
      <c r="H15" s="17"/>
    </row>
    <row r="16" spans="1:8" ht="15.6" x14ac:dyDescent="0.3">
      <c r="A16" s="17" t="s">
        <v>173</v>
      </c>
      <c r="B16" s="17"/>
      <c r="C16" s="17"/>
      <c r="D16" s="17"/>
      <c r="E16" s="17"/>
      <c r="F16" s="17"/>
      <c r="G16" s="17"/>
      <c r="H16" s="17"/>
    </row>
    <row r="17" spans="1:8" ht="15.6" x14ac:dyDescent="0.3">
      <c r="A17" s="17" t="s">
        <v>174</v>
      </c>
      <c r="B17" s="17"/>
      <c r="C17" s="17"/>
      <c r="D17" s="17"/>
      <c r="E17" s="17"/>
      <c r="F17" s="17"/>
      <c r="G17" s="17"/>
      <c r="H17" s="17"/>
    </row>
    <row r="18" spans="1:8" ht="15.6" x14ac:dyDescent="0.3">
      <c r="A18" s="16" t="s">
        <v>109</v>
      </c>
      <c r="B18" s="17"/>
      <c r="C18" s="17"/>
      <c r="D18" s="17"/>
      <c r="E18" s="17"/>
      <c r="F18" s="17"/>
      <c r="G18" s="17"/>
      <c r="H18" s="17"/>
    </row>
    <row r="19" spans="1:8" ht="15.6" x14ac:dyDescent="0.3">
      <c r="A19" s="17" t="s">
        <v>25</v>
      </c>
      <c r="B19" s="17"/>
      <c r="C19" s="17"/>
      <c r="D19" s="17"/>
      <c r="E19" s="17"/>
      <c r="F19" s="17"/>
      <c r="G19" s="17"/>
      <c r="H19" s="17"/>
    </row>
    <row r="20" spans="1:8" ht="15.6" x14ac:dyDescent="0.3">
      <c r="A20" s="17" t="s">
        <v>175</v>
      </c>
      <c r="B20" s="17"/>
      <c r="C20" s="17"/>
      <c r="D20" s="17"/>
      <c r="E20" s="17"/>
      <c r="F20" s="17"/>
      <c r="G20" s="17"/>
      <c r="H20" s="17"/>
    </row>
    <row r="21" spans="1:8" ht="15.6" x14ac:dyDescent="0.3">
      <c r="A21" s="17" t="s">
        <v>176</v>
      </c>
      <c r="B21" s="17"/>
      <c r="C21" s="17"/>
      <c r="D21" s="17"/>
      <c r="E21" s="17"/>
      <c r="F21" s="17"/>
      <c r="G21" s="17"/>
      <c r="H21" s="17"/>
    </row>
    <row r="22" spans="1:8" ht="15.6" x14ac:dyDescent="0.3">
      <c r="A22" s="17" t="s">
        <v>177</v>
      </c>
      <c r="B22" s="17"/>
      <c r="C22" s="17"/>
      <c r="D22" s="17"/>
      <c r="E22" s="17"/>
      <c r="F22" s="17"/>
      <c r="G22" s="17"/>
      <c r="H22" s="17"/>
    </row>
    <row r="23" spans="1:8" ht="15.6" x14ac:dyDescent="0.3">
      <c r="A23" s="17" t="s">
        <v>178</v>
      </c>
      <c r="B23" s="17"/>
      <c r="C23" s="17"/>
      <c r="D23" s="17"/>
      <c r="E23" s="17"/>
      <c r="F23" s="17"/>
      <c r="G23" s="17"/>
      <c r="H23" s="17"/>
    </row>
    <row r="24" spans="1:8" ht="15.6" x14ac:dyDescent="0.3">
      <c r="A24" s="16" t="s">
        <v>179</v>
      </c>
      <c r="B24" s="17"/>
      <c r="C24" s="17"/>
      <c r="D24" s="17"/>
      <c r="E24" s="17"/>
      <c r="F24" s="17"/>
      <c r="G24" s="17"/>
      <c r="H24" s="17"/>
    </row>
    <row r="25" spans="1:8" ht="15.6" x14ac:dyDescent="0.3">
      <c r="A25" s="17" t="s">
        <v>180</v>
      </c>
      <c r="B25" s="17"/>
      <c r="C25" s="17"/>
      <c r="D25" s="17"/>
      <c r="E25" s="17"/>
      <c r="F25" s="17"/>
      <c r="G25" s="17"/>
      <c r="H25" s="17"/>
    </row>
    <row r="26" spans="1:8" ht="15.6" x14ac:dyDescent="0.3">
      <c r="A26" s="17" t="s">
        <v>181</v>
      </c>
      <c r="B26" s="17"/>
      <c r="C26" s="17"/>
      <c r="D26" s="17"/>
      <c r="E26" s="17"/>
      <c r="F26" s="17"/>
      <c r="G26" s="17"/>
      <c r="H26" s="17"/>
    </row>
    <row r="27" spans="1:8" ht="15.6" x14ac:dyDescent="0.3">
      <c r="A27" s="17" t="s">
        <v>182</v>
      </c>
      <c r="B27" s="17"/>
      <c r="C27" s="17"/>
      <c r="D27" s="17"/>
      <c r="E27" s="17"/>
      <c r="F27" s="17"/>
      <c r="G27" s="17"/>
      <c r="H27" s="17"/>
    </row>
    <row r="28" spans="1:8" ht="15.6" x14ac:dyDescent="0.3">
      <c r="A28" s="17" t="s">
        <v>183</v>
      </c>
      <c r="B28" s="17"/>
      <c r="C28" s="17"/>
      <c r="D28" s="17"/>
      <c r="E28" s="17"/>
      <c r="F28" s="17"/>
      <c r="G28" s="17"/>
      <c r="H28" s="17"/>
    </row>
    <row r="29" spans="1:8" ht="15.6" x14ac:dyDescent="0.3">
      <c r="A29" s="17" t="s">
        <v>184</v>
      </c>
      <c r="B29" s="17"/>
      <c r="C29" s="17"/>
      <c r="D29" s="17"/>
      <c r="E29" s="17"/>
      <c r="F29" s="17"/>
      <c r="G29" s="17"/>
      <c r="H29" s="17"/>
    </row>
    <row r="30" spans="1:8" ht="15.6" x14ac:dyDescent="0.3">
      <c r="A30" s="17" t="s">
        <v>185</v>
      </c>
      <c r="B30" s="17"/>
      <c r="C30" s="17"/>
      <c r="D30" s="17"/>
      <c r="E30" s="17"/>
      <c r="F30" s="17"/>
      <c r="G30" s="17"/>
      <c r="H30" s="17"/>
    </row>
    <row r="31" spans="1:8" ht="15.6" x14ac:dyDescent="0.3">
      <c r="A31" s="17" t="s">
        <v>186</v>
      </c>
      <c r="B31" s="17"/>
      <c r="C31" s="17"/>
      <c r="D31" s="17"/>
      <c r="E31" s="17"/>
      <c r="F31" s="17"/>
      <c r="G31" s="17"/>
      <c r="H31" s="17"/>
    </row>
    <row r="32" spans="1:8" ht="15.6" x14ac:dyDescent="0.3">
      <c r="A32" s="17" t="s">
        <v>187</v>
      </c>
      <c r="B32" s="17"/>
      <c r="C32" s="17"/>
      <c r="D32" s="17"/>
      <c r="E32" s="17"/>
      <c r="F32" s="17"/>
      <c r="G32" s="17"/>
      <c r="H32" s="17"/>
    </row>
    <row r="33" spans="1:8" ht="15.6" x14ac:dyDescent="0.3">
      <c r="A33" s="17" t="s">
        <v>188</v>
      </c>
      <c r="B33" s="17"/>
      <c r="C33" s="17"/>
      <c r="D33" s="17"/>
      <c r="E33" s="17"/>
      <c r="F33" s="17"/>
      <c r="G33" s="17"/>
      <c r="H33" s="17"/>
    </row>
    <row r="34" spans="1:8" ht="15.6" x14ac:dyDescent="0.3">
      <c r="A34" s="16" t="s">
        <v>189</v>
      </c>
      <c r="B34" s="17"/>
      <c r="C34" s="17"/>
      <c r="D34" s="17"/>
      <c r="E34" s="17"/>
      <c r="F34" s="17"/>
      <c r="G34" s="17"/>
      <c r="H34" s="17"/>
    </row>
    <row r="35" spans="1:8" ht="15.6" x14ac:dyDescent="0.3">
      <c r="A35" s="17" t="s">
        <v>190</v>
      </c>
      <c r="B35" s="17"/>
      <c r="C35" s="17"/>
      <c r="D35" s="17"/>
      <c r="E35" s="17"/>
      <c r="F35" s="17"/>
      <c r="G35" s="17"/>
      <c r="H35" s="17"/>
    </row>
    <row r="36" spans="1:8" ht="15.6" x14ac:dyDescent="0.3">
      <c r="A36" s="17" t="s">
        <v>191</v>
      </c>
      <c r="B36" s="17"/>
      <c r="C36" s="17"/>
      <c r="D36" s="17"/>
      <c r="E36" s="17"/>
      <c r="F36" s="17"/>
      <c r="G36" s="17"/>
      <c r="H36" s="17"/>
    </row>
    <row r="37" spans="1:8" ht="15.6" x14ac:dyDescent="0.3">
      <c r="A37" s="17" t="s">
        <v>192</v>
      </c>
      <c r="B37" s="17"/>
      <c r="C37" s="17"/>
      <c r="D37" s="17"/>
      <c r="E37" s="17"/>
      <c r="F37" s="17"/>
      <c r="G37" s="17"/>
      <c r="H37" s="17"/>
    </row>
    <row r="38" spans="1:8" ht="15.6" x14ac:dyDescent="0.3">
      <c r="A38" s="17" t="s">
        <v>193</v>
      </c>
      <c r="B38" s="17"/>
      <c r="C38" s="17"/>
      <c r="D38" s="17"/>
      <c r="E38" s="17"/>
      <c r="F38" s="17"/>
      <c r="G38" s="17"/>
      <c r="H38" s="17"/>
    </row>
    <row r="39" spans="1:8" ht="15.6" x14ac:dyDescent="0.3">
      <c r="A39" s="17" t="s">
        <v>194</v>
      </c>
      <c r="B39" s="17"/>
      <c r="C39" s="17"/>
      <c r="D39" s="17"/>
      <c r="E39" s="17"/>
      <c r="F39" s="17"/>
      <c r="G39" s="17"/>
      <c r="H39" s="17"/>
    </row>
    <row r="40" spans="1:8" ht="15.6" x14ac:dyDescent="0.3">
      <c r="A40" s="17" t="s">
        <v>195</v>
      </c>
      <c r="B40" s="17"/>
      <c r="C40" s="17"/>
      <c r="D40" s="17"/>
      <c r="E40" s="17"/>
      <c r="F40" s="17"/>
      <c r="G40" s="17"/>
      <c r="H40" s="17"/>
    </row>
    <row r="41" spans="1:8" ht="15.6" x14ac:dyDescent="0.3">
      <c r="A41" s="17" t="s">
        <v>126</v>
      </c>
      <c r="B41" s="17"/>
      <c r="C41" s="17"/>
      <c r="D41" s="17"/>
      <c r="E41" s="17"/>
      <c r="F41" s="17"/>
      <c r="G41" s="17"/>
      <c r="H41" s="17"/>
    </row>
    <row r="42" spans="1:8" ht="15.6" x14ac:dyDescent="0.3">
      <c r="A42" s="17" t="s">
        <v>153</v>
      </c>
      <c r="B42" s="17">
        <v>4</v>
      </c>
      <c r="C42" s="17">
        <v>2</v>
      </c>
      <c r="D42" s="17">
        <v>1</v>
      </c>
      <c r="E42" s="17"/>
      <c r="F42" s="17"/>
      <c r="G42" s="17"/>
      <c r="H42" s="17"/>
    </row>
    <row r="43" spans="1:8" ht="15.6" x14ac:dyDescent="0.3">
      <c r="A43" s="16" t="s">
        <v>196</v>
      </c>
      <c r="B43" s="17">
        <v>34</v>
      </c>
      <c r="C43" s="17">
        <v>14</v>
      </c>
      <c r="D43" s="17">
        <v>16</v>
      </c>
      <c r="E43" s="17"/>
      <c r="F43" s="17"/>
      <c r="G43" s="17"/>
      <c r="H43" s="17"/>
    </row>
    <row r="44" spans="1:8" ht="15.6" x14ac:dyDescent="0.3">
      <c r="A44" s="16" t="s">
        <v>197</v>
      </c>
      <c r="B44" s="17"/>
      <c r="C44" s="17"/>
      <c r="D44" s="17"/>
      <c r="E44" s="17"/>
      <c r="F44" s="17"/>
      <c r="G44" s="17"/>
      <c r="H44" s="17"/>
    </row>
    <row r="45" spans="1:8" ht="15.6" x14ac:dyDescent="0.3">
      <c r="A45" s="17" t="s">
        <v>198</v>
      </c>
      <c r="B45" s="17">
        <v>27</v>
      </c>
      <c r="C45" s="17">
        <v>20</v>
      </c>
      <c r="D45" s="17">
        <v>12</v>
      </c>
      <c r="E45" s="17"/>
      <c r="F45" s="17"/>
      <c r="G45" s="17">
        <v>11</v>
      </c>
      <c r="H45" s="17"/>
    </row>
    <row r="46" spans="1:8" ht="15.6" x14ac:dyDescent="0.3">
      <c r="A46" s="17" t="s">
        <v>199</v>
      </c>
      <c r="B46" s="17">
        <v>30</v>
      </c>
      <c r="C46" s="17">
        <v>33</v>
      </c>
      <c r="D46" s="17">
        <v>11</v>
      </c>
      <c r="E46" s="17"/>
      <c r="F46" s="17"/>
      <c r="G46" s="17">
        <v>12</v>
      </c>
      <c r="H46" s="17"/>
    </row>
    <row r="47" spans="1:8" ht="15.6" x14ac:dyDescent="0.3">
      <c r="A47" s="17" t="s">
        <v>140</v>
      </c>
      <c r="B47" s="17">
        <v>17</v>
      </c>
      <c r="C47" s="17">
        <v>9</v>
      </c>
      <c r="D47" s="17">
        <v>3</v>
      </c>
      <c r="E47" s="17"/>
      <c r="F47" s="17"/>
      <c r="G47" s="17">
        <v>2</v>
      </c>
      <c r="H47" s="17"/>
    </row>
    <row r="48" spans="1:8" ht="15.6" x14ac:dyDescent="0.3">
      <c r="A48" s="16" t="s">
        <v>200</v>
      </c>
      <c r="B48" s="17"/>
      <c r="C48" s="17"/>
      <c r="D48" s="17"/>
      <c r="E48" s="17"/>
      <c r="F48" s="17"/>
      <c r="G48" s="17"/>
      <c r="H48" s="17"/>
    </row>
    <row r="49" spans="1:8" ht="15.6" x14ac:dyDescent="0.3">
      <c r="A49" s="17" t="s">
        <v>201</v>
      </c>
      <c r="B49" s="17">
        <v>32</v>
      </c>
      <c r="C49" s="17">
        <v>42</v>
      </c>
      <c r="D49" s="17">
        <v>19</v>
      </c>
      <c r="E49" s="17"/>
      <c r="F49" s="17"/>
      <c r="G49" s="17">
        <v>25</v>
      </c>
      <c r="H49" s="17"/>
    </row>
    <row r="50" spans="1:8" ht="15.6" x14ac:dyDescent="0.3">
      <c r="A50" s="17" t="s">
        <v>202</v>
      </c>
      <c r="B50" s="17">
        <v>18</v>
      </c>
      <c r="C50" s="17">
        <v>8</v>
      </c>
      <c r="D50" s="17">
        <v>2</v>
      </c>
      <c r="E50" s="17"/>
      <c r="F50" s="17"/>
      <c r="G50" s="17"/>
      <c r="H50" s="17"/>
    </row>
    <row r="51" spans="1:8" ht="15.6" x14ac:dyDescent="0.3">
      <c r="A51" s="17" t="s">
        <v>203</v>
      </c>
      <c r="B51" s="17">
        <v>13</v>
      </c>
      <c r="C51" s="17">
        <v>6</v>
      </c>
      <c r="D51" s="17">
        <v>3</v>
      </c>
      <c r="E51" s="17"/>
      <c r="F51" s="17"/>
      <c r="G51" s="17"/>
      <c r="H51" s="17"/>
    </row>
    <row r="52" spans="1:8" ht="15.6" x14ac:dyDescent="0.3">
      <c r="A52" s="17" t="s">
        <v>204</v>
      </c>
      <c r="B52" s="17">
        <v>12</v>
      </c>
      <c r="C52" s="17">
        <v>6</v>
      </c>
      <c r="D52" s="17">
        <v>2</v>
      </c>
      <c r="E52" s="17"/>
      <c r="F52" s="17"/>
      <c r="G52" s="17"/>
      <c r="H52" s="17"/>
    </row>
    <row r="53" spans="1:8" ht="15.6" x14ac:dyDescent="0.3">
      <c r="A53" s="16" t="s">
        <v>205</v>
      </c>
      <c r="B53" s="17"/>
      <c r="C53" s="17"/>
      <c r="D53" s="17"/>
      <c r="E53" s="17"/>
      <c r="F53" s="17"/>
      <c r="G53" s="17"/>
      <c r="H53" s="17"/>
    </row>
    <row r="54" spans="1:8" ht="15.6" x14ac:dyDescent="0.3">
      <c r="A54" s="17" t="s">
        <v>206</v>
      </c>
      <c r="B54" s="17">
        <v>18</v>
      </c>
      <c r="C54" s="17">
        <v>14</v>
      </c>
      <c r="D54" s="17">
        <v>8</v>
      </c>
      <c r="E54" s="17"/>
      <c r="F54" s="17"/>
      <c r="G54" s="17">
        <v>2</v>
      </c>
      <c r="H54" s="17"/>
    </row>
    <row r="55" spans="1:8" ht="15.6" x14ac:dyDescent="0.3">
      <c r="A55" s="17" t="s">
        <v>207</v>
      </c>
      <c r="B55" s="17">
        <v>57</v>
      </c>
      <c r="C55" s="17">
        <v>48</v>
      </c>
      <c r="D55" s="17">
        <v>18</v>
      </c>
      <c r="E55" s="17"/>
      <c r="F55" s="17"/>
      <c r="G55" s="17">
        <v>23</v>
      </c>
      <c r="H55" s="17"/>
    </row>
    <row r="56" spans="1:8" ht="15.6" x14ac:dyDescent="0.3">
      <c r="A56" s="16" t="s">
        <v>208</v>
      </c>
      <c r="B56" s="17"/>
      <c r="C56" s="17"/>
      <c r="D56" s="17"/>
      <c r="E56" s="17"/>
      <c r="F56" s="17"/>
      <c r="G56" s="17"/>
      <c r="H56" s="17"/>
    </row>
    <row r="57" spans="1:8" ht="15.6" x14ac:dyDescent="0.3">
      <c r="A57" s="17" t="s">
        <v>133</v>
      </c>
      <c r="B57" s="17">
        <v>60</v>
      </c>
      <c r="C57" s="17">
        <v>42</v>
      </c>
      <c r="D57" s="17">
        <v>19</v>
      </c>
      <c r="E57" s="17"/>
      <c r="F57" s="17"/>
      <c r="G57" s="17">
        <v>16</v>
      </c>
      <c r="H57" s="17"/>
    </row>
    <row r="58" spans="1:8" ht="15.6" x14ac:dyDescent="0.3">
      <c r="A58" s="17" t="s">
        <v>135</v>
      </c>
      <c r="B58" s="17">
        <v>15</v>
      </c>
      <c r="C58" s="17">
        <v>20</v>
      </c>
      <c r="D58" s="17">
        <v>6</v>
      </c>
      <c r="E58" s="17"/>
      <c r="F58" s="17"/>
      <c r="G58" s="17">
        <v>9</v>
      </c>
      <c r="H58" s="17"/>
    </row>
    <row r="59" spans="1:8" ht="15.6" x14ac:dyDescent="0.3">
      <c r="A59" s="16" t="s">
        <v>209</v>
      </c>
      <c r="B59" s="17"/>
      <c r="C59" s="17"/>
      <c r="D59" s="17"/>
      <c r="E59" s="17"/>
      <c r="F59" s="17"/>
      <c r="G59" s="17"/>
      <c r="H59" s="17"/>
    </row>
    <row r="60" spans="1:8" ht="15.6" x14ac:dyDescent="0.3">
      <c r="A60" s="17" t="s">
        <v>210</v>
      </c>
      <c r="B60" s="17">
        <v>69</v>
      </c>
      <c r="C60" s="17">
        <v>52</v>
      </c>
      <c r="D60" s="17">
        <v>23</v>
      </c>
      <c r="E60" s="17"/>
      <c r="F60" s="17"/>
      <c r="G60" s="17">
        <v>23</v>
      </c>
      <c r="H60" s="17"/>
    </row>
    <row r="61" spans="1:8" ht="15.6" x14ac:dyDescent="0.3">
      <c r="A61" s="17" t="s">
        <v>211</v>
      </c>
      <c r="B61" s="17">
        <v>4</v>
      </c>
      <c r="C61" s="17">
        <v>10</v>
      </c>
      <c r="D61" s="17">
        <v>2</v>
      </c>
      <c r="E61" s="17"/>
      <c r="F61" s="17"/>
      <c r="G61" s="17">
        <v>2</v>
      </c>
      <c r="H61" s="17"/>
    </row>
    <row r="62" spans="1:8" ht="15.6" x14ac:dyDescent="0.3">
      <c r="A62" s="17" t="s">
        <v>212</v>
      </c>
      <c r="B62" s="17">
        <v>2</v>
      </c>
      <c r="C62" s="17">
        <v>0</v>
      </c>
      <c r="D62" s="17">
        <v>1</v>
      </c>
      <c r="E62" s="17"/>
      <c r="F62" s="17"/>
      <c r="G62" s="17">
        <v>0</v>
      </c>
      <c r="H62" s="17"/>
    </row>
    <row r="63" spans="1:8" ht="15.6" x14ac:dyDescent="0.3">
      <c r="A63" s="16" t="s">
        <v>213</v>
      </c>
      <c r="B63" s="17"/>
      <c r="C63" s="17"/>
      <c r="D63" s="17"/>
      <c r="E63" s="17"/>
      <c r="F63" s="17"/>
      <c r="G63" s="17"/>
      <c r="H63" s="17"/>
    </row>
    <row r="64" spans="1:8" ht="15.6" x14ac:dyDescent="0.3">
      <c r="A64" s="17" t="s">
        <v>210</v>
      </c>
      <c r="B64" s="17">
        <v>54</v>
      </c>
      <c r="C64" s="17">
        <v>45</v>
      </c>
      <c r="D64" s="17">
        <v>13</v>
      </c>
      <c r="E64" s="17"/>
      <c r="F64" s="17"/>
      <c r="G64" s="17">
        <v>22</v>
      </c>
      <c r="H64" s="17"/>
    </row>
    <row r="65" spans="1:8" ht="15.6" x14ac:dyDescent="0.3">
      <c r="A65" s="17" t="s">
        <v>211</v>
      </c>
      <c r="B65" s="17">
        <v>12</v>
      </c>
      <c r="C65" s="17">
        <v>10</v>
      </c>
      <c r="D65" s="17">
        <v>12</v>
      </c>
      <c r="E65" s="17"/>
      <c r="F65" s="17"/>
      <c r="G65" s="17">
        <v>2</v>
      </c>
      <c r="H65" s="17"/>
    </row>
    <row r="66" spans="1:8" ht="15.6" x14ac:dyDescent="0.3">
      <c r="A66" s="17" t="s">
        <v>214</v>
      </c>
      <c r="B66" s="17">
        <v>9</v>
      </c>
      <c r="C66" s="17">
        <v>7</v>
      </c>
      <c r="D66" s="17">
        <v>1</v>
      </c>
      <c r="E66" s="17"/>
      <c r="F66" s="17"/>
      <c r="G66" s="17">
        <v>1</v>
      </c>
      <c r="H66" s="17"/>
    </row>
    <row r="67" spans="1:8" ht="15.6" x14ac:dyDescent="0.3">
      <c r="A67" s="16" t="s">
        <v>132</v>
      </c>
      <c r="B67" s="17"/>
      <c r="C67" s="17"/>
      <c r="D67" s="17"/>
      <c r="E67" s="17"/>
      <c r="F67" s="17"/>
      <c r="G67" s="17"/>
      <c r="H67" s="17"/>
    </row>
    <row r="68" spans="1:8" ht="15.6" x14ac:dyDescent="0.3">
      <c r="A68" s="17" t="s">
        <v>133</v>
      </c>
      <c r="B68" s="17">
        <v>59</v>
      </c>
      <c r="C68" s="17">
        <v>48</v>
      </c>
      <c r="D68" s="17">
        <v>14</v>
      </c>
      <c r="E68" s="17"/>
      <c r="F68" s="17"/>
      <c r="G68" s="17">
        <v>22</v>
      </c>
      <c r="H68" s="17"/>
    </row>
    <row r="69" spans="1:8" ht="15.6" x14ac:dyDescent="0.3">
      <c r="A69" s="17" t="s">
        <v>135</v>
      </c>
      <c r="B69" s="17">
        <v>16</v>
      </c>
      <c r="C69" s="17">
        <v>14</v>
      </c>
      <c r="D69" s="17">
        <v>12</v>
      </c>
      <c r="E69" s="17"/>
      <c r="F69" s="17"/>
      <c r="G69" s="17">
        <v>3</v>
      </c>
      <c r="H69" s="1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ADO</vt:lpstr>
      <vt:lpstr>PARENTS</vt:lpstr>
      <vt:lpstr>Données</vt:lpstr>
      <vt:lpstr>Bilan</vt:lpstr>
      <vt:lpstr>Age</vt:lpstr>
      <vt:lpstr>CONSOMMATIONS_EVOQUEES</vt:lpstr>
      <vt:lpstr>CONTACT_MERE</vt:lpstr>
      <vt:lpstr>Distance_du_lieu_de_résidence</vt:lpstr>
      <vt:lpstr>Motif_de_consultation</vt:lpstr>
      <vt:lpstr>Partenaires</vt:lpstr>
      <vt:lpstr>PRIMO_CONSULTANT</vt:lpstr>
      <vt:lpstr>Produit_1</vt:lpstr>
      <vt:lpstr>PRODUIT_2</vt:lpstr>
      <vt:lpstr>Sexe</vt:lpstr>
      <vt:lpstr>Statut_social__college__lycée__cdd…</vt:lpstr>
      <vt:lpstr>trouble_somatiques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xavier drake</cp:lastModifiedBy>
  <dcterms:created xsi:type="dcterms:W3CDTF">2012-01-19T08:42:37Z</dcterms:created>
  <dcterms:modified xsi:type="dcterms:W3CDTF">2019-01-23T10:32:56Z</dcterms:modified>
</cp:coreProperties>
</file>