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7\OneDrive\PDF\"/>
    </mc:Choice>
  </mc:AlternateContent>
  <xr:revisionPtr revIDLastSave="152" documentId="8_{A514CD75-C235-461B-B1EB-6105FCEAC369}" xr6:coauthVersionLast="40" xr6:coauthVersionMax="40" xr10:uidLastSave="{A2AD9579-D2AD-4D92-99F6-B15BFE9CB630}"/>
  <bookViews>
    <workbookView xWindow="0" yWindow="0" windowWidth="28800" windowHeight="12165" tabRatio="755" activeTab="3" xr2:uid="{00000000-000D-0000-FFFF-FFFF00000000}"/>
  </bookViews>
  <sheets>
    <sheet name="Groupe | Responsable | Matière" sheetId="11" r:id="rId1"/>
    <sheet name="Data" sheetId="6" r:id="rId2"/>
    <sheet name="Hebdomadaire" sheetId="7" r:id="rId3"/>
    <sheet name="Mensuel" sheetId="8" r:id="rId4"/>
    <sheet name="Parametres" sheetId="10" state="hidden" r:id="rId5"/>
    <sheet name="JFP" sheetId="9" state="hidden" r:id="rId6"/>
  </sheets>
  <definedNames>
    <definedName name="Liste">Tgroupe[[ Responsable ]]</definedName>
    <definedName name="masemaine">Hebdomadaire!$B$7:$H$7</definedName>
    <definedName name="rangsemaine">Parametres!$B$1:$G$1</definedName>
    <definedName name="semaine">Hebdomadaire!$C$2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5" i="6" l="1"/>
  <c r="C14" i="6"/>
  <c r="C12" i="6"/>
  <c r="C11" i="6"/>
  <c r="C10" i="6"/>
  <c r="C9" i="6"/>
  <c r="C8" i="6"/>
  <c r="C7" i="6"/>
  <c r="A31" i="9"/>
  <c r="A60" i="9" s="1"/>
  <c r="B28" i="9"/>
  <c r="B29" i="9" s="1"/>
  <c r="B25" i="9"/>
  <c r="B26" i="9" s="1"/>
  <c r="B24" i="9"/>
  <c r="B22" i="9"/>
  <c r="B21" i="9" s="1"/>
  <c r="B19" i="9"/>
  <c r="B20" i="9" s="1"/>
  <c r="B16" i="9"/>
  <c r="B17" i="9" s="1"/>
  <c r="B15" i="9"/>
  <c r="B10" i="9"/>
  <c r="B9" i="9" s="1"/>
  <c r="B7" i="9"/>
  <c r="B8" i="9" s="1"/>
  <c r="B4" i="9"/>
  <c r="B14" i="9" s="1"/>
  <c r="B2" i="9"/>
  <c r="B3" i="9"/>
  <c r="B33" i="9"/>
  <c r="B43" i="9" s="1"/>
  <c r="B45" i="9"/>
  <c r="B44" i="9"/>
  <c r="B57" i="9"/>
  <c r="B56" i="9"/>
  <c r="B18" i="9"/>
  <c r="B46" i="9"/>
  <c r="B54" i="9"/>
  <c r="B58" i="9"/>
  <c r="B11" i="9"/>
  <c r="B23" i="9"/>
  <c r="B31" i="9"/>
  <c r="B32" i="9" s="1"/>
  <c r="B39" i="9"/>
  <c r="B51" i="9"/>
  <c r="B36" i="9"/>
  <c r="B35" i="9" s="1"/>
  <c r="B48" i="9"/>
  <c r="B47" i="9" s="1"/>
  <c r="B40" i="9"/>
  <c r="B38" i="9"/>
  <c r="B37" i="9"/>
  <c r="B55" i="9"/>
  <c r="B53" i="9"/>
  <c r="B52" i="9"/>
  <c r="B50" i="9"/>
  <c r="B5" i="10"/>
  <c r="B4" i="10"/>
  <c r="C2" i="10"/>
  <c r="D2" i="10" s="1"/>
  <c r="E2" i="10" s="1"/>
  <c r="C4" i="10"/>
  <c r="C6" i="8"/>
  <c r="D6" i="8" s="1"/>
  <c r="D2" i="8"/>
  <c r="B7" i="7"/>
  <c r="C7" i="7" s="1"/>
  <c r="D7" i="7" s="1"/>
  <c r="E7" i="7" s="1"/>
  <c r="B6" i="7" l="1"/>
  <c r="C5" i="10"/>
  <c r="F2" i="10"/>
  <c r="E4" i="10"/>
  <c r="E5" i="10"/>
  <c r="F7" i="7"/>
  <c r="E6" i="8"/>
  <c r="D7" i="8"/>
  <c r="B74" i="9"/>
  <c r="B80" i="9"/>
  <c r="B62" i="9"/>
  <c r="A89" i="9"/>
  <c r="B65" i="9"/>
  <c r="B77" i="9"/>
  <c r="B83" i="9"/>
  <c r="B68" i="9"/>
  <c r="B86" i="9"/>
  <c r="B60" i="9"/>
  <c r="C10" i="8"/>
  <c r="B41" i="9"/>
  <c r="B42" i="9" s="1"/>
  <c r="B6" i="8"/>
  <c r="B5" i="9"/>
  <c r="B27" i="9"/>
  <c r="D5" i="10"/>
  <c r="D4" i="10"/>
  <c r="B30" i="9"/>
  <c r="B49" i="9"/>
  <c r="B34" i="9"/>
  <c r="B6" i="9"/>
  <c r="B12" i="9"/>
  <c r="B13" i="9" s="1"/>
  <c r="B67" i="9" l="1"/>
  <c r="B69" i="9"/>
  <c r="B63" i="9"/>
  <c r="B70" i="9"/>
  <c r="B71" i="9" s="1"/>
  <c r="B72" i="9"/>
  <c r="B84" i="9"/>
  <c r="B82" i="9"/>
  <c r="G7" i="7"/>
  <c r="B10" i="8"/>
  <c r="C13" i="8"/>
  <c r="D10" i="8"/>
  <c r="B59" i="9"/>
  <c r="B61" i="9"/>
  <c r="B81" i="9"/>
  <c r="B79" i="9"/>
  <c r="G2" i="10"/>
  <c r="F5" i="10"/>
  <c r="F4" i="10"/>
  <c r="F6" i="8"/>
  <c r="B78" i="9"/>
  <c r="B76" i="9"/>
  <c r="B66" i="9"/>
  <c r="B64" i="9"/>
  <c r="B106" i="9"/>
  <c r="B112" i="9"/>
  <c r="B109" i="9"/>
  <c r="B89" i="9"/>
  <c r="B94" i="9"/>
  <c r="B97" i="9"/>
  <c r="B115" i="9"/>
  <c r="B118" i="9"/>
  <c r="B117" i="9" s="1"/>
  <c r="B103" i="9"/>
  <c r="B91" i="9"/>
  <c r="B87" i="9"/>
  <c r="B85" i="9"/>
  <c r="B75" i="9"/>
  <c r="B73" i="9"/>
  <c r="B113" i="9" l="1"/>
  <c r="B111" i="9"/>
  <c r="C8" i="7" s="1"/>
  <c r="H7" i="7"/>
  <c r="B92" i="9"/>
  <c r="B101" i="9"/>
  <c r="B99" i="9"/>
  <c r="B100" i="9" s="1"/>
  <c r="B102" i="9"/>
  <c r="B104" i="9"/>
  <c r="B107" i="9"/>
  <c r="B105" i="9"/>
  <c r="E10" i="8"/>
  <c r="G4" i="10"/>
  <c r="G5" i="10"/>
  <c r="D13" i="8"/>
  <c r="C16" i="8"/>
  <c r="B13" i="8"/>
  <c r="C14" i="8"/>
  <c r="B116" i="9"/>
  <c r="B114" i="9"/>
  <c r="B96" i="9"/>
  <c r="B98" i="9"/>
  <c r="B93" i="9"/>
  <c r="B95" i="9"/>
  <c r="B88" i="9"/>
  <c r="C11" i="8" s="1"/>
  <c r="B90" i="9"/>
  <c r="B8" i="7" s="1"/>
  <c r="G6" i="8"/>
  <c r="B110" i="9"/>
  <c r="B108" i="9"/>
  <c r="H6" i="7" l="1"/>
  <c r="H8" i="7"/>
  <c r="E7" i="8"/>
  <c r="D14" i="8"/>
  <c r="E13" i="8"/>
  <c r="C7" i="8"/>
  <c r="G8" i="7"/>
  <c r="G7" i="8"/>
  <c r="H6" i="8"/>
  <c r="D11" i="8"/>
  <c r="D8" i="7"/>
  <c r="D16" i="8"/>
  <c r="C17" i="8"/>
  <c r="C19" i="8"/>
  <c r="B16" i="8"/>
  <c r="F7" i="8"/>
  <c r="F10" i="8"/>
  <c r="E11" i="8"/>
  <c r="F8" i="7"/>
  <c r="E8" i="7"/>
  <c r="C22" i="8" l="1"/>
  <c r="D19" i="8"/>
  <c r="C20" i="8"/>
  <c r="B19" i="8"/>
  <c r="E14" i="8"/>
  <c r="F13" i="8"/>
  <c r="D17" i="8"/>
  <c r="E16" i="8"/>
  <c r="G10" i="8"/>
  <c r="F11" i="8"/>
  <c r="H7" i="8"/>
  <c r="I6" i="8"/>
  <c r="I7" i="8" s="1"/>
  <c r="F14" i="8" l="1"/>
  <c r="G13" i="8"/>
  <c r="E19" i="8"/>
  <c r="D20" i="8"/>
  <c r="F16" i="8"/>
  <c r="E17" i="8"/>
  <c r="G11" i="8"/>
  <c r="H10" i="8"/>
  <c r="C23" i="8"/>
  <c r="D22" i="8"/>
  <c r="B22" i="8"/>
  <c r="I10" i="8" l="1"/>
  <c r="I11" i="8" s="1"/>
  <c r="H11" i="8"/>
  <c r="E20" i="8"/>
  <c r="F19" i="8"/>
  <c r="E22" i="8"/>
  <c r="D23" i="8"/>
  <c r="H13" i="8"/>
  <c r="G14" i="8"/>
  <c r="F17" i="8"/>
  <c r="G16" i="8"/>
  <c r="I13" i="8" l="1"/>
  <c r="I14" i="8" s="1"/>
  <c r="H14" i="8"/>
  <c r="E23" i="8"/>
  <c r="F22" i="8"/>
  <c r="F20" i="8"/>
  <c r="G19" i="8"/>
  <c r="H16" i="8"/>
  <c r="G17" i="8"/>
  <c r="F23" i="8" l="1"/>
  <c r="G22" i="8"/>
  <c r="I16" i="8"/>
  <c r="I17" i="8" s="1"/>
  <c r="H17" i="8"/>
  <c r="H19" i="8"/>
  <c r="G20" i="8"/>
  <c r="I19" i="8" l="1"/>
  <c r="I20" i="8" s="1"/>
  <c r="H20" i="8"/>
  <c r="G23" i="8"/>
  <c r="H22" i="8"/>
  <c r="H23" i="8" l="1"/>
  <c r="I22" i="8"/>
  <c r="I23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A14" authorId="0" shapeId="0" xr:uid="{860EAEBE-891F-45CB-B5F5-F4F48A54EC5D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Ne pas oublier prise de mesures tablettes
</t>
        </r>
      </text>
    </comment>
  </commentList>
</comments>
</file>

<file path=xl/sharedStrings.xml><?xml version="1.0" encoding="utf-8"?>
<sst xmlns="http://schemas.openxmlformats.org/spreadsheetml/2006/main" count="213" uniqueCount="49">
  <si>
    <t>DIMANCHE</t>
  </si>
  <si>
    <t>LUNDI</t>
  </si>
  <si>
    <t>MARDI</t>
  </si>
  <si>
    <t>MERCREDI</t>
  </si>
  <si>
    <t>JEUDI</t>
  </si>
  <si>
    <t>VENDREDI</t>
  </si>
  <si>
    <t>SAMEDI</t>
  </si>
  <si>
    <t>*</t>
  </si>
  <si>
    <t>DATE_JFP</t>
  </si>
  <si>
    <t>JF_Ponts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</si>
  <si>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</si>
  <si>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</si>
  <si>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</si>
  <si>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</si>
  <si>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</si>
  <si>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</si>
  <si>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</si>
  <si>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</si>
  <si>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</si>
  <si>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</si>
  <si>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</si>
  <si>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</si>
  <si>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</si>
  <si>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sem 1</t>
  </si>
  <si>
    <t>sem 2</t>
  </si>
  <si>
    <t>sem 3</t>
  </si>
  <si>
    <t>sem 4</t>
  </si>
  <si>
    <t>sem 5</t>
  </si>
  <si>
    <t>sem 6</t>
  </si>
  <si>
    <t>ligne jour</t>
  </si>
  <si>
    <t>nb cours max</t>
  </si>
  <si>
    <t>ligne debut</t>
  </si>
  <si>
    <t>ligne fin</t>
  </si>
  <si>
    <t>Date</t>
  </si>
  <si>
    <t>Item</t>
  </si>
  <si>
    <t>#1</t>
  </si>
  <si>
    <t>VUE</t>
  </si>
  <si>
    <t>MENSUELLE</t>
  </si>
  <si>
    <t>HEBDOMADAIRE</t>
  </si>
  <si>
    <t>Groupe | Responsable | Matière</t>
  </si>
  <si>
    <t>ARS</t>
  </si>
  <si>
    <t>JLL</t>
  </si>
  <si>
    <t>SD</t>
  </si>
  <si>
    <t>CM</t>
  </si>
  <si>
    <t>JM</t>
  </si>
  <si>
    <t xml:space="preserve"> Responsable </t>
  </si>
  <si>
    <t>ars</t>
  </si>
  <si>
    <t>a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</si>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</sst>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&quot;SEM. &quot;0"/>
    <numFmt numFmtId="165" formatCode="dd"/>
    <numFmt numFmtId="166" formatCode="mmmm\ yyyy"/>
    <numFmt numFmtId="167" formatCode="ddd\ dd/mm/yyyy"/>
    <numFmt numFmtId="168" formatCode="&quot;s&quot;0"/>
    <numFmt numFmtId="169" formatCode="#,##0\ [$€-1];[Red]\-#,##0\ [$€-1]"/>
  </numFmts>
  <fonts count="50" x14ac:knownFonts="1">
    <font>
      <sz val="10"/>
      <color theme="1" tint="0.14996795556505021"/>
      <name val="Cambria"/>
      <family val="2"/>
      <scheme val="minor"/>
    </font>
    <font>
      <sz val="11"/>
      <color theme="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sz val="11"/>
      <color theme="1" tint="0.14999847407452621"/>
      <name val="Tahoma"/>
      <family val="2"/>
      <scheme val="major"/>
    </font>
    <font>
      <sz val="22"/>
      <color theme="4"/>
      <name val="Tahoma"/>
      <family val="2"/>
      <scheme val="maj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sz val="10"/>
      <color theme="0"/>
      <name val="Cambria"/>
      <family val="2"/>
      <scheme val="minor"/>
    </font>
    <font>
      <sz val="10"/>
      <color theme="1" tint="0.14996795556505021"/>
      <name val="Cambria"/>
      <family val="1"/>
      <scheme val="minor"/>
    </font>
    <font>
      <sz val="14"/>
      <color theme="0"/>
      <name val="Cambria"/>
      <family val="1"/>
      <scheme val="minor"/>
    </font>
    <font>
      <sz val="10"/>
      <color theme="1" tint="0.14999847407452621"/>
      <name val="Cambria"/>
      <family val="2"/>
      <scheme val="minor"/>
    </font>
    <font>
      <b/>
      <sz val="10"/>
      <name val="Cambria"/>
      <family val="2"/>
      <scheme val="minor"/>
    </font>
    <font>
      <sz val="10"/>
      <color theme="1"/>
      <name val="Cambria"/>
      <family val="2"/>
      <scheme val="minor"/>
    </font>
    <font>
      <b/>
      <sz val="10"/>
      <color theme="1"/>
      <name val="Cambria"/>
      <family val="2"/>
      <scheme val="minor"/>
    </font>
    <font>
      <b/>
      <sz val="10"/>
      <color theme="1"/>
      <name val="Cambria"/>
      <family val="1"/>
      <scheme val="minor"/>
    </font>
    <font>
      <sz val="10"/>
      <color theme="0" tint="-0.249977111117893"/>
      <name val="Cambria"/>
      <family val="2"/>
      <scheme val="minor"/>
    </font>
    <font>
      <sz val="11"/>
      <color theme="1" tint="0.14996795556505021"/>
      <name val="Cambria"/>
      <family val="2"/>
      <scheme val="minor"/>
    </font>
    <font>
      <b/>
      <sz val="12"/>
      <color theme="0"/>
      <name val="Cambria"/>
      <family val="2"/>
      <scheme val="minor"/>
    </font>
    <font>
      <sz val="16"/>
      <color theme="0" tint="-0.249977111117893"/>
      <name val="Cambria"/>
      <family val="2"/>
      <scheme val="minor"/>
    </font>
    <font>
      <sz val="16"/>
      <color theme="1" tint="0.14996795556505021"/>
      <name val="Cambria"/>
      <family val="2"/>
      <scheme val="minor"/>
    </font>
    <font>
      <b/>
      <sz val="16"/>
      <color theme="1" tint="0.14999847407452621"/>
      <name val="Cambria"/>
      <family val="2"/>
      <scheme val="minor"/>
    </font>
    <font>
      <sz val="16"/>
      <color theme="0" tint="-4.9989318521683403E-2"/>
      <name val="Cambria"/>
      <family val="2"/>
      <scheme val="minor"/>
    </font>
    <font>
      <sz val="28"/>
      <color theme="0" tint="-0.249977111117893"/>
      <name val="Cambria"/>
      <family val="2"/>
      <scheme val="minor"/>
    </font>
    <font>
      <sz val="28"/>
      <color theme="1" tint="0.14996795556505021"/>
      <name val="Cambria"/>
      <family val="2"/>
      <scheme val="minor"/>
    </font>
    <font>
      <b/>
      <sz val="28"/>
      <color theme="0"/>
      <name val="Cambria"/>
      <family val="2"/>
      <scheme val="minor"/>
    </font>
    <font>
      <sz val="28"/>
      <color theme="0"/>
      <name val="Cambria"/>
      <family val="2"/>
      <scheme val="minor"/>
    </font>
    <font>
      <sz val="16"/>
      <color theme="0"/>
      <name val="Cambria"/>
      <family val="2"/>
      <scheme val="minor"/>
    </font>
    <font>
      <sz val="10"/>
      <color theme="1" tint="0.14993743705557422"/>
      <name val="Cambria"/>
      <family val="2"/>
      <scheme val="minor"/>
    </font>
    <font>
      <sz val="12"/>
      <color theme="0"/>
      <name val="Cambria"/>
      <family val="1"/>
      <scheme val="minor"/>
    </font>
    <font>
      <b/>
      <sz val="14"/>
      <color theme="0"/>
      <name val="Cambria"/>
      <family val="2"/>
      <scheme val="minor"/>
    </font>
    <font>
      <b/>
      <sz val="14"/>
      <color theme="4"/>
      <name val="Tahoma"/>
      <family val="2"/>
      <scheme val="major"/>
    </font>
    <font>
      <b/>
      <sz val="14"/>
      <color theme="1" tint="0.14999847407452621"/>
      <name val="Cambria"/>
      <family val="1"/>
      <scheme val="minor"/>
    </font>
    <font>
      <b/>
      <sz val="14"/>
      <color theme="1" tint="0.14996795556505021"/>
      <name val="Cambria"/>
      <family val="2"/>
      <scheme val="minor"/>
    </font>
    <font>
      <sz val="11"/>
      <color rgb="FF006100"/>
      <name val="Cambria"/>
      <family val="2"/>
      <scheme val="minor"/>
    </font>
    <font>
      <sz val="11"/>
      <color rgb="FF9C0006"/>
      <name val="Cambria"/>
      <family val="2"/>
      <scheme val="minor"/>
    </font>
    <font>
      <sz val="11"/>
      <color rgb="FF9C5700"/>
      <name val="Cambria"/>
      <family val="2"/>
      <scheme val="minor"/>
    </font>
    <font>
      <b/>
      <sz val="11"/>
      <color theme="1"/>
      <name val="Cambria"/>
      <family val="2"/>
      <scheme val="minor"/>
    </font>
    <font>
      <b/>
      <sz val="11"/>
      <color rgb="FFFF0000"/>
      <name val="Cambria"/>
      <family val="2"/>
      <scheme val="minor"/>
    </font>
    <font>
      <sz val="10"/>
      <color theme="1" tint="0.14990691854609822"/>
      <name val="Cambria"/>
      <family val="2"/>
      <scheme val="minor"/>
    </font>
    <font>
      <sz val="11"/>
      <name val="Cambria"/>
      <family val="2"/>
      <scheme val="minor"/>
    </font>
    <font>
      <b/>
      <sz val="11"/>
      <color theme="4" tint="-0.249977111117893"/>
      <name val="Cambria"/>
      <family val="2"/>
      <scheme val="minor"/>
    </font>
    <font>
      <b/>
      <sz val="34"/>
      <color theme="3"/>
      <name val="Cambria"/>
      <family val="2"/>
      <scheme val="minor"/>
    </font>
    <font>
      <sz val="10"/>
      <color theme="9"/>
      <name val="Cambria"/>
      <family val="2"/>
      <scheme val="minor"/>
    </font>
    <font>
      <sz val="10"/>
      <name val="Cambria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 tint="0.24994659260841701"/>
      <name val="Calibri"/>
      <family val="2"/>
    </font>
    <font>
      <sz val="12"/>
      <color theme="1" tint="0.24994659260841701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/>
        <bgColor theme="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3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dashed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 style="dashed">
        <color theme="0" tint="-0.24994659260841701"/>
      </left>
      <right style="dashed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 style="dashed">
        <color theme="0" tint="-0.24994659260841701"/>
      </left>
      <right/>
      <top style="dashed">
        <color theme="0" tint="-0.24994659260841701"/>
      </top>
      <bottom style="dashed">
        <color theme="0" tint="-0.2499465926084170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ashed">
        <color theme="0" tint="-0.2499465926084170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dashed">
        <color theme="0" tint="-0.24994659260841701"/>
      </right>
      <top style="dashed">
        <color theme="0" tint="-0.24994659260841701"/>
      </top>
      <bottom/>
      <diagonal/>
    </border>
    <border>
      <left style="dashed">
        <color theme="0" tint="-0.24994659260841701"/>
      </left>
      <right/>
      <top style="dashed">
        <color theme="0" tint="-0.24994659260841701"/>
      </top>
      <bottom/>
      <diagonal/>
    </border>
    <border>
      <left style="dashed">
        <color theme="0" tint="-0.24994659260841701"/>
      </left>
      <right style="dashed">
        <color theme="0" tint="-0.24994659260841701"/>
      </right>
      <top style="dashed">
        <color theme="0" tint="-0.24994659260841701"/>
      </top>
      <bottom/>
      <diagonal/>
    </border>
  </borders>
  <cellStyleXfs count="13">
    <xf numFmtId="0" fontId="0" fillId="0" borderId="0">
      <alignment vertical="center"/>
    </xf>
    <xf numFmtId="0" fontId="2" fillId="0" borderId="0" applyNumberFormat="0" applyFill="0" applyBorder="0" applyAlignment="0" applyProtection="0"/>
    <xf numFmtId="0" fontId="3" fillId="2" borderId="1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Alignment="0" applyProtection="0"/>
    <xf numFmtId="0" fontId="8" fillId="0" borderId="0" applyNumberFormat="0" applyFill="0" applyBorder="0" applyAlignment="0" applyProtection="0"/>
    <xf numFmtId="0" fontId="35" fillId="10" borderId="0" applyNumberFormat="0" applyBorder="0" applyAlignment="0" applyProtection="0"/>
    <xf numFmtId="0" fontId="36" fillId="11" borderId="0" applyNumberFormat="0" applyBorder="0" applyAlignment="0" applyProtection="0"/>
    <xf numFmtId="0" fontId="37" fillId="12" borderId="0" applyNumberFormat="0" applyBorder="0" applyAlignment="0" applyProtection="0"/>
    <xf numFmtId="14" fontId="1" fillId="0" borderId="0">
      <alignment horizontal="left" vertical="center" indent="1"/>
    </xf>
    <xf numFmtId="0" fontId="1" fillId="0" borderId="0">
      <alignment horizontal="left" vertical="center" indent="1"/>
    </xf>
    <xf numFmtId="0" fontId="41" fillId="13" borderId="0" applyNumberFormat="0" applyFont="0" applyBorder="0" applyAlignment="0">
      <alignment horizontal="left" vertical="center" indent="1"/>
    </xf>
    <xf numFmtId="0" fontId="43" fillId="0" borderId="0">
      <alignment horizontal="center" vertical="top"/>
    </xf>
  </cellStyleXfs>
  <cellXfs count="101">
    <xf numFmtId="0" fontId="0" fillId="0" borderId="0" xfId="0">
      <alignment vertical="center"/>
    </xf>
    <xf numFmtId="0" fontId="13" fillId="6" borderId="0" xfId="0" applyFon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6" borderId="0" xfId="0" applyFont="1" applyFill="1" applyBorder="1" applyAlignment="1">
      <alignment horizontal="center"/>
    </xf>
    <xf numFmtId="167" fontId="14" fillId="0" borderId="0" xfId="0" applyNumberFormat="1" applyFont="1" applyBorder="1" applyAlignment="1">
      <alignment horizontal="center"/>
    </xf>
    <xf numFmtId="167" fontId="16" fillId="0" borderId="0" xfId="0" applyNumberFormat="1" applyFont="1" applyBorder="1" applyAlignment="1">
      <alignment horizont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8" fillId="7" borderId="0" xfId="0" applyFont="1" applyFill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3" borderId="4" xfId="1" applyFont="1" applyFill="1" applyBorder="1" applyAlignment="1">
      <alignment horizontal="left" vertical="center" wrapText="1"/>
    </xf>
    <xf numFmtId="0" fontId="4" fillId="3" borderId="5" xfId="1" applyFont="1" applyFill="1" applyBorder="1" applyAlignment="1">
      <alignment horizontal="left" vertical="center" wrapText="1"/>
    </xf>
    <xf numFmtId="0" fontId="4" fillId="3" borderId="3" xfId="1" applyFont="1" applyFill="1" applyBorder="1" applyAlignment="1">
      <alignment horizontal="left" vertical="center" wrapText="1"/>
    </xf>
    <xf numFmtId="165" fontId="5" fillId="5" borderId="6" xfId="0" applyNumberFormat="1" applyFont="1" applyFill="1" applyBorder="1" applyAlignment="1">
      <alignment vertical="center" wrapText="1"/>
    </xf>
    <xf numFmtId="0" fontId="12" fillId="5" borderId="15" xfId="2" applyFont="1" applyFill="1" applyBorder="1" applyAlignment="1">
      <alignment horizontal="center" vertical="center" wrapText="1"/>
    </xf>
    <xf numFmtId="0" fontId="23" fillId="0" borderId="0" xfId="0" applyFont="1" applyAlignment="1" applyProtection="1">
      <alignment vertical="center" wrapText="1"/>
      <protection locked="0"/>
    </xf>
    <xf numFmtId="0" fontId="21" fillId="0" borderId="0" xfId="0" applyFont="1" applyAlignment="1">
      <alignment vertical="center" wrapText="1"/>
    </xf>
    <xf numFmtId="0" fontId="25" fillId="0" borderId="0" xfId="0" applyFont="1" applyAlignment="1">
      <alignment vertical="center" wrapText="1"/>
    </xf>
    <xf numFmtId="0" fontId="27" fillId="0" borderId="0" xfId="0" applyFont="1" applyAlignment="1">
      <alignment vertical="center" wrapText="1"/>
    </xf>
    <xf numFmtId="0" fontId="26" fillId="3" borderId="8" xfId="0" applyFont="1" applyFill="1" applyBorder="1" applyAlignment="1">
      <alignment horizontal="left" vertical="center" indent="6"/>
    </xf>
    <xf numFmtId="0" fontId="26" fillId="3" borderId="8" xfId="0" applyFont="1" applyFill="1" applyBorder="1" applyAlignment="1">
      <alignment horizontal="left" vertical="center"/>
    </xf>
    <xf numFmtId="0" fontId="26" fillId="3" borderId="8" xfId="0" applyFont="1" applyFill="1" applyBorder="1" applyAlignment="1">
      <alignment horizontal="centerContinuous" vertical="center" wrapText="1"/>
    </xf>
    <xf numFmtId="0" fontId="28" fillId="0" borderId="0" xfId="0" applyFont="1" applyAlignment="1">
      <alignment vertical="center" wrapText="1"/>
    </xf>
    <xf numFmtId="0" fontId="22" fillId="8" borderId="10" xfId="0" applyFont="1" applyFill="1" applyBorder="1" applyAlignment="1" applyProtection="1">
      <alignment horizontal="left" vertical="center" wrapText="1"/>
      <protection locked="0"/>
    </xf>
    <xf numFmtId="0" fontId="22" fillId="8" borderId="2" xfId="0" applyFont="1" applyFill="1" applyBorder="1" applyAlignment="1" applyProtection="1">
      <alignment horizontal="left" vertical="center" wrapText="1"/>
      <protection locked="0"/>
    </xf>
    <xf numFmtId="164" fontId="22" fillId="8" borderId="9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6" xfId="0" applyBorder="1">
      <alignment vertical="center"/>
    </xf>
    <xf numFmtId="0" fontId="19" fillId="9" borderId="16" xfId="0" applyFont="1" applyFill="1" applyBorder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31" fillId="0" borderId="0" xfId="0" applyFont="1" applyAlignment="1">
      <alignment vertical="center" wrapText="1"/>
    </xf>
    <xf numFmtId="166" fontId="32" fillId="0" borderId="7" xfId="0" applyNumberFormat="1" applyFont="1" applyFill="1" applyBorder="1" applyAlignment="1">
      <alignment vertical="center" wrapText="1"/>
    </xf>
    <xf numFmtId="0" fontId="33" fillId="0" borderId="7" xfId="2" applyFont="1" applyFill="1" applyBorder="1" applyAlignment="1">
      <alignment horizontal="center" vertical="center" wrapText="1"/>
    </xf>
    <xf numFmtId="0" fontId="34" fillId="0" borderId="0" xfId="0" applyFont="1" applyAlignment="1">
      <alignment vertical="center" wrapText="1"/>
    </xf>
    <xf numFmtId="0" fontId="21" fillId="8" borderId="0" xfId="0" applyFont="1" applyFill="1" applyAlignment="1" applyProtection="1">
      <alignment vertical="center" wrapText="1"/>
      <protection locked="0"/>
    </xf>
    <xf numFmtId="0" fontId="17" fillId="0" borderId="0" xfId="0" applyFont="1" applyAlignment="1" applyProtection="1">
      <alignment vertical="center" wrapText="1"/>
    </xf>
    <xf numFmtId="168" fontId="10" fillId="0" borderId="0" xfId="0" applyNumberFormat="1" applyFont="1" applyBorder="1" applyAlignment="1" applyProtection="1">
      <alignment horizontal="center" vertical="top" textRotation="90" wrapText="1"/>
    </xf>
    <xf numFmtId="0" fontId="0" fillId="0" borderId="0" xfId="0" applyAlignment="1" applyProtection="1">
      <alignment vertical="center" wrapText="1"/>
    </xf>
    <xf numFmtId="0" fontId="20" fillId="0" borderId="0" xfId="0" applyFont="1" applyAlignment="1" applyProtection="1">
      <alignment vertical="center" wrapText="1"/>
    </xf>
    <xf numFmtId="168" fontId="21" fillId="0" borderId="0" xfId="0" applyNumberFormat="1" applyFont="1" applyBorder="1" applyAlignment="1" applyProtection="1">
      <alignment horizontal="center" vertical="top" textRotation="90" wrapText="1"/>
    </xf>
    <xf numFmtId="0" fontId="21" fillId="0" borderId="0" xfId="0" applyFont="1" applyAlignment="1" applyProtection="1">
      <alignment vertical="center" wrapText="1"/>
    </xf>
    <xf numFmtId="0" fontId="24" fillId="0" borderId="0" xfId="0" applyFont="1" applyAlignment="1" applyProtection="1">
      <alignment vertical="center" wrapText="1"/>
    </xf>
    <xf numFmtId="168" fontId="25" fillId="0" borderId="0" xfId="0" applyNumberFormat="1" applyFont="1" applyBorder="1" applyAlignment="1" applyProtection="1">
      <alignment horizontal="center" vertical="top" textRotation="90" wrapText="1"/>
    </xf>
    <xf numFmtId="0" fontId="26" fillId="4" borderId="11" xfId="0" applyFont="1" applyFill="1" applyBorder="1" applyAlignment="1" applyProtection="1">
      <alignment horizontal="left" vertical="center" indent="6"/>
    </xf>
    <xf numFmtId="0" fontId="26" fillId="4" borderId="12" xfId="0" applyFont="1" applyFill="1" applyBorder="1" applyAlignment="1" applyProtection="1">
      <alignment horizontal="left" vertical="center"/>
    </xf>
    <xf numFmtId="0" fontId="26" fillId="4" borderId="12" xfId="0" applyFont="1" applyFill="1" applyBorder="1" applyAlignment="1" applyProtection="1">
      <alignment horizontal="left" vertical="center" indent="6"/>
    </xf>
    <xf numFmtId="0" fontId="25" fillId="0" borderId="0" xfId="0" applyFont="1" applyAlignment="1" applyProtection="1">
      <alignment vertical="center" wrapText="1"/>
    </xf>
    <xf numFmtId="0" fontId="4" fillId="4" borderId="3" xfId="1" applyFont="1" applyFill="1" applyBorder="1" applyAlignment="1" applyProtection="1">
      <alignment horizontal="left" vertical="center" wrapText="1"/>
    </xf>
    <xf numFmtId="0" fontId="4" fillId="4" borderId="4" xfId="1" applyFont="1" applyFill="1" applyBorder="1" applyAlignment="1" applyProtection="1">
      <alignment horizontal="left" vertical="center" wrapText="1"/>
    </xf>
    <xf numFmtId="0" fontId="4" fillId="4" borderId="5" xfId="1" applyFont="1" applyFill="1" applyBorder="1" applyAlignment="1" applyProtection="1">
      <alignment horizontal="left" vertical="center" wrapText="1"/>
    </xf>
    <xf numFmtId="168" fontId="11" fillId="4" borderId="13" xfId="1" applyNumberFormat="1" applyFont="1" applyFill="1" applyBorder="1" applyAlignment="1" applyProtection="1">
      <alignment horizontal="center" vertical="top" textRotation="90" wrapText="1"/>
    </xf>
    <xf numFmtId="165" fontId="5" fillId="5" borderId="14" xfId="0" applyNumberFormat="1" applyFont="1" applyFill="1" applyBorder="1" applyAlignment="1" applyProtection="1">
      <alignment vertical="center" wrapText="1"/>
    </xf>
    <xf numFmtId="165" fontId="5" fillId="5" borderId="6" xfId="0" applyNumberFormat="1" applyFont="1" applyFill="1" applyBorder="1" applyAlignment="1" applyProtection="1">
      <alignment vertical="center" wrapText="1"/>
    </xf>
    <xf numFmtId="0" fontId="17" fillId="0" borderId="0" xfId="0" applyFont="1" applyFill="1" applyAlignment="1" applyProtection="1">
      <alignment vertical="center" wrapText="1"/>
    </xf>
    <xf numFmtId="0" fontId="12" fillId="5" borderId="15" xfId="2" applyFont="1" applyFill="1" applyBorder="1" applyAlignment="1" applyProtection="1">
      <alignment horizontal="center" vertical="center" wrapText="1"/>
    </xf>
    <xf numFmtId="0" fontId="0" fillId="0" borderId="0" xfId="0" applyFont="1" applyFill="1" applyAlignment="1" applyProtection="1">
      <alignment vertical="center" wrapText="1"/>
    </xf>
    <xf numFmtId="0" fontId="0" fillId="0" borderId="15" xfId="0" applyFont="1" applyBorder="1" applyAlignment="1" applyProtection="1">
      <alignment vertical="center" wrapText="1"/>
    </xf>
    <xf numFmtId="0" fontId="0" fillId="0" borderId="7" xfId="0" applyFont="1" applyBorder="1" applyAlignment="1" applyProtection="1">
      <alignment vertical="center" wrapText="1"/>
    </xf>
    <xf numFmtId="0" fontId="0" fillId="0" borderId="0" xfId="0" applyFont="1" applyAlignment="1" applyProtection="1">
      <alignment vertical="center" wrapText="1"/>
    </xf>
    <xf numFmtId="14" fontId="1" fillId="0" borderId="19" xfId="9" applyNumberFormat="1" applyFont="1" applyFill="1" applyBorder="1" applyAlignment="1">
      <alignment horizontal="left" vertical="center" indent="1"/>
    </xf>
    <xf numFmtId="0" fontId="29" fillId="0" borderId="20" xfId="0" applyFont="1" applyFill="1" applyBorder="1">
      <alignment vertical="center"/>
    </xf>
    <xf numFmtId="0" fontId="38" fillId="5" borderId="18" xfId="10" applyNumberFormat="1" applyFont="1" applyFill="1" applyBorder="1" applyAlignment="1">
      <alignment horizontal="left" vertical="center" indent="1"/>
    </xf>
    <xf numFmtId="14" fontId="1" fillId="5" borderId="19" xfId="9" applyNumberFormat="1" applyFont="1" applyFill="1" applyBorder="1" applyAlignment="1">
      <alignment horizontal="left" vertical="center" indent="1"/>
    </xf>
    <xf numFmtId="0" fontId="40" fillId="5" borderId="20" xfId="0" applyFont="1" applyFill="1" applyBorder="1">
      <alignment vertical="center"/>
    </xf>
    <xf numFmtId="0" fontId="38" fillId="0" borderId="18" xfId="10" applyNumberFormat="1" applyFont="1" applyFill="1" applyBorder="1" applyAlignment="1">
      <alignment horizontal="left" vertical="center" indent="1"/>
    </xf>
    <xf numFmtId="0" fontId="38" fillId="5" borderId="21" xfId="10" applyNumberFormat="1" applyFont="1" applyFill="1" applyBorder="1" applyAlignment="1">
      <alignment horizontal="left" vertical="center" indent="1"/>
    </xf>
    <xf numFmtId="0" fontId="38" fillId="0" borderId="22" xfId="10" applyNumberFormat="1" applyFont="1" applyFill="1" applyBorder="1" applyAlignment="1">
      <alignment horizontal="left" vertical="center" indent="1"/>
    </xf>
    <xf numFmtId="0" fontId="38" fillId="0" borderId="23" xfId="10" applyNumberFormat="1" applyFont="1" applyFill="1" applyBorder="1" applyAlignment="1">
      <alignment horizontal="left" vertical="center" indent="1"/>
    </xf>
    <xf numFmtId="0" fontId="2" fillId="0" borderId="22" xfId="12" applyNumberFormat="1" applyFont="1" applyFill="1" applyBorder="1" applyAlignment="1">
      <alignment horizontal="left" wrapText="1"/>
    </xf>
    <xf numFmtId="14" fontId="18" fillId="0" borderId="19" xfId="9" applyNumberFormat="1" applyFont="1" applyFill="1" applyBorder="1" applyAlignment="1">
      <alignment horizontal="left" vertical="center" indent="1"/>
    </xf>
    <xf numFmtId="0" fontId="0" fillId="15" borderId="0" xfId="0" applyFill="1">
      <alignment vertical="center"/>
    </xf>
    <xf numFmtId="0" fontId="0" fillId="15" borderId="15" xfId="0" applyFont="1" applyFill="1" applyBorder="1" applyAlignment="1" applyProtection="1">
      <alignment vertical="center" wrapText="1"/>
    </xf>
    <xf numFmtId="0" fontId="0" fillId="15" borderId="7" xfId="0" applyFont="1" applyFill="1" applyBorder="1" applyAlignment="1" applyProtection="1">
      <alignment vertical="center" wrapText="1"/>
    </xf>
    <xf numFmtId="0" fontId="48" fillId="0" borderId="28" xfId="0" applyFont="1" applyBorder="1" applyAlignment="1">
      <alignment vertical="top"/>
    </xf>
    <xf numFmtId="0" fontId="48" fillId="0" borderId="29" xfId="0" applyFont="1" applyBorder="1" applyAlignment="1">
      <alignment vertical="top" wrapText="1"/>
    </xf>
    <xf numFmtId="0" fontId="48" fillId="7" borderId="29" xfId="0" applyFont="1" applyFill="1" applyBorder="1" applyAlignment="1">
      <alignment vertical="top" wrapText="1"/>
    </xf>
    <xf numFmtId="169" fontId="48" fillId="0" borderId="29" xfId="0" applyNumberFormat="1" applyFont="1" applyBorder="1" applyAlignment="1">
      <alignment vertical="top" wrapText="1"/>
    </xf>
    <xf numFmtId="0" fontId="48" fillId="0" borderId="30" xfId="0" applyFont="1" applyBorder="1" applyAlignment="1">
      <alignment vertical="top"/>
    </xf>
    <xf numFmtId="0" fontId="48" fillId="0" borderId="31" xfId="0" applyFont="1" applyBorder="1" applyAlignment="1">
      <alignment vertical="top"/>
    </xf>
    <xf numFmtId="169" fontId="48" fillId="0" borderId="32" xfId="0" applyNumberFormat="1" applyFont="1" applyBorder="1" applyAlignment="1">
      <alignment vertical="top" wrapText="1"/>
    </xf>
    <xf numFmtId="0" fontId="38" fillId="5" borderId="33" xfId="10" applyNumberFormat="1" applyFont="1" applyFill="1" applyBorder="1" applyAlignment="1">
      <alignment horizontal="left" vertical="center" indent="1"/>
    </xf>
    <xf numFmtId="14" fontId="40" fillId="5" borderId="34" xfId="9" applyNumberFormat="1" applyFont="1" applyFill="1" applyBorder="1" applyAlignment="1">
      <alignment horizontal="left" vertical="center" indent="1"/>
    </xf>
    <xf numFmtId="14" fontId="1" fillId="5" borderId="35" xfId="9" applyNumberFormat="1" applyFont="1" applyFill="1" applyBorder="1" applyAlignment="1">
      <alignment horizontal="left" vertical="center" indent="1"/>
    </xf>
    <xf numFmtId="0" fontId="36" fillId="11" borderId="16" xfId="7" applyBorder="1" applyAlignment="1">
      <alignment vertical="center"/>
    </xf>
    <xf numFmtId="0" fontId="35" fillId="10" borderId="16" xfId="6" applyBorder="1" applyAlignment="1">
      <alignment vertical="center"/>
    </xf>
    <xf numFmtId="0" fontId="37" fillId="12" borderId="17" xfId="8" applyBorder="1" applyAlignment="1">
      <alignment vertical="center"/>
    </xf>
    <xf numFmtId="0" fontId="45" fillId="17" borderId="17" xfId="0" applyFont="1" applyFill="1" applyBorder="1">
      <alignment vertical="center"/>
    </xf>
    <xf numFmtId="0" fontId="44" fillId="14" borderId="16" xfId="0" applyFont="1" applyFill="1" applyBorder="1">
      <alignment vertical="center"/>
    </xf>
    <xf numFmtId="0" fontId="48" fillId="0" borderId="27" xfId="0" applyFont="1" applyBorder="1" applyAlignment="1">
      <alignment vertical="top"/>
    </xf>
    <xf numFmtId="0" fontId="48" fillId="0" borderId="27" xfId="0" applyFont="1" applyBorder="1" applyAlignment="1">
      <alignment vertical="top"/>
    </xf>
    <xf numFmtId="0" fontId="49" fillId="16" borderId="24" xfId="0" applyFont="1" applyFill="1" applyBorder="1" applyAlignment="1">
      <alignment vertical="top"/>
    </xf>
    <xf numFmtId="0" fontId="49" fillId="16" borderId="25" xfId="0" applyFont="1" applyFill="1" applyBorder="1" applyAlignment="1">
      <alignment vertical="top"/>
    </xf>
    <xf numFmtId="0" fontId="49" fillId="16" borderId="26" xfId="0" applyFont="1" applyFill="1" applyBorder="1" applyAlignment="1">
      <alignment vertical="top" wrapText="1"/>
    </xf>
    <xf numFmtId="0" fontId="39" fillId="0" borderId="18" xfId="0" applyFont="1" applyFill="1" applyBorder="1" applyAlignment="1">
      <alignment vertical="top" wrapText="1"/>
    </xf>
    <xf numFmtId="0" fontId="42" fillId="5" borderId="18" xfId="11" applyFont="1" applyFill="1" applyBorder="1" applyAlignment="1">
      <alignment vertical="top" wrapText="1"/>
    </xf>
    <xf numFmtId="0" fontId="39" fillId="0" borderId="18" xfId="11" applyFont="1" applyFill="1" applyBorder="1" applyAlignment="1">
      <alignment vertical="top" wrapText="1"/>
    </xf>
    <xf numFmtId="0" fontId="42" fillId="5" borderId="23" xfId="11" applyFont="1" applyFill="1" applyBorder="1" applyAlignment="1">
      <alignment vertical="top" wrapText="1"/>
    </xf>
    <xf numFmtId="0" fontId="39" fillId="5" borderId="23" xfId="0" applyFont="1" applyFill="1" applyBorder="1" applyAlignment="1">
      <alignment vertical="top" wrapText="1"/>
    </xf>
    <xf numFmtId="0" fontId="39" fillId="5" borderId="22" xfId="12" applyNumberFormat="1" applyFont="1" applyFill="1" applyBorder="1" applyAlignment="1">
      <alignment horizontal="left" wrapText="1"/>
    </xf>
  </cellXfs>
  <cellStyles count="13">
    <cellStyle name="Bandes de couleur" xfId="11" xr:uid="{33BED8CA-A6A9-488F-8236-A36F8B095257}"/>
    <cellStyle name="Calcul" xfId="2" builtinId="22"/>
    <cellStyle name="Date_Table" xfId="9" xr:uid="{C1A32921-81E2-4068-BD8D-6DC12642C058}"/>
    <cellStyle name="Détails_Table" xfId="10" xr:uid="{422BE8DC-48FD-4A43-A55D-815F25651584}"/>
    <cellStyle name="Insatisfaisant" xfId="7" builtinId="27"/>
    <cellStyle name="Jour" xfId="12" xr:uid="{3417B236-CC26-44C2-962F-5637276A7E6C}"/>
    <cellStyle name="Neutre" xfId="8" builtinId="28"/>
    <cellStyle name="Normal" xfId="0" builtinId="0" customBuiltin="1"/>
    <cellStyle name="Satisfaisant" xfId="6" builtinId="26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35"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9"/>
      </font>
      <fill>
        <patternFill>
          <bgColor theme="9" tint="0.7999816888943144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9"/>
      </font>
      <fill>
        <patternFill>
          <bgColor theme="9" tint="0.79998168889431442"/>
        </patternFill>
      </fill>
    </dxf>
    <dxf>
      <font>
        <color auto="1"/>
      </font>
      <fill>
        <patternFill>
          <bgColor theme="1" tint="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 tint="-0.2499465926084170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7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sz val="11"/>
        <color theme="1"/>
      </font>
      <numFmt numFmtId="19" formatCode="dd/mm/yy"/>
      <fill>
        <patternFill patternType="solid">
          <fgColor indexed="64"/>
          <bgColor theme="0" tint="-4.9989318521683403E-2"/>
        </patternFill>
      </fill>
      <alignment horizontal="left" vertical="center" textRotation="0" wrapText="0" indent="1" justifyLastLine="0" shrinkToFit="0" readingOrder="0"/>
      <border diagonalUp="0" diagonalDown="0">
        <left style="dashed">
          <color theme="0" tint="-0.24994659260841701"/>
        </left>
        <right style="dashed">
          <color theme="0" tint="-0.24994659260841701"/>
        </right>
        <top style="dashed">
          <color theme="0" tint="-0.24994659260841701"/>
        </top>
        <bottom style="dashed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14990691854609822"/>
        <name val="Cambria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dashed">
          <color theme="0" tint="-0.24994659260841701"/>
        </left>
        <right/>
        <top style="dashed">
          <color theme="0" tint="-0.24994659260841701"/>
        </top>
        <bottom style="dashed">
          <color theme="0" tint="-0.24994659260841701"/>
        </bottom>
        <vertical/>
        <horizontal/>
      </border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mbria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 outline="0">
        <top style="thick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mbria"/>
        <scheme val="minor"/>
      </font>
      <fill>
        <patternFill patternType="solid">
          <fgColor theme="4"/>
          <bgColor theme="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 style="thin">
          <color theme="0"/>
        </horizontal>
      </border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 xr9:uid="{00000000-0011-0000-FFFF-FFFF00000000}">
      <tableStyleElement type="wholeTable" dxfId="34"/>
      <tableStyleElement type="headerRow" dxfId="33"/>
      <tableStyleElement type="firstRowStripe" dxfId="3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C$2" max="53" min="1" page="10" val="5"/>
</file>

<file path=xl/ctrlProps/ctrlProp2.xml><?xml version="1.0" encoding="utf-8"?>
<formControlPr xmlns="http://schemas.microsoft.com/office/spreadsheetml/2009/9/main" objectType="Spin" dx="16" fmlaLink="$C$2" max="3000" min="1904" page="10" val="2019"/>
</file>

<file path=xl/ctrlProps/ctrlProp3.xml><?xml version="1.0" encoding="utf-8"?>
<formControlPr xmlns="http://schemas.microsoft.com/office/spreadsheetml/2009/9/main" objectType="Spin" dx="16" fmlaLink="$E$2" max="12" min="1" page="10" val="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1343025</xdr:colOff>
          <xdr:row>1</xdr:row>
          <xdr:rowOff>19050</xdr:rowOff>
        </xdr:from>
        <xdr:to>
          <xdr:col>3</xdr:col>
          <xdr:colOff>9525</xdr:colOff>
          <xdr:row>2</xdr:row>
          <xdr:rowOff>9525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 title="Icône Loupe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>
          <a:grpSpLocks noChangeAspect="1"/>
        </xdr:cNvGrpSpPr>
      </xdr:nvGrpSpPr>
      <xdr:grpSpPr bwMode="auto">
        <a:xfrm>
          <a:off x="340783" y="690032"/>
          <a:ext cx="395332" cy="403225"/>
          <a:chOff x="318" y="23"/>
          <a:chExt cx="29" cy="29"/>
        </a:xfrm>
      </xdr:grpSpPr>
      <xdr:sp macro="" textlink="">
        <xdr:nvSpPr>
          <xdr:cNvPr id="4" name="Rectangle 4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1419225</xdr:colOff>
          <xdr:row>1</xdr:row>
          <xdr:rowOff>19050</xdr:rowOff>
        </xdr:from>
        <xdr:to>
          <xdr:col>3</xdr:col>
          <xdr:colOff>9525</xdr:colOff>
          <xdr:row>2</xdr:row>
          <xdr:rowOff>0</xdr:rowOff>
        </xdr:to>
        <xdr:sp macro="" textlink="">
          <xdr:nvSpPr>
            <xdr:cNvPr id="4097" name="Compteur Année" descr="Bouton Compteur. Modifie l’année civile dans la cellule C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1428750</xdr:colOff>
          <xdr:row>1</xdr:row>
          <xdr:rowOff>19050</xdr:rowOff>
        </xdr:from>
        <xdr:to>
          <xdr:col>4</xdr:col>
          <xdr:colOff>19050</xdr:colOff>
          <xdr:row>2</xdr:row>
          <xdr:rowOff>0</xdr:rowOff>
        </xdr:to>
        <xdr:sp macro="" textlink="">
          <xdr:nvSpPr>
            <xdr:cNvPr id="4098" name="Compteur Mois" descr="Bouton Compteur. Modifie le mois civil dans la cellule E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64558</xdr:rowOff>
    </xdr:from>
    <xdr:to>
      <xdr:col>2</xdr:col>
      <xdr:colOff>409222</xdr:colOff>
      <xdr:row>3</xdr:row>
      <xdr:rowOff>425368</xdr:rowOff>
    </xdr:to>
    <xdr:grpSp>
      <xdr:nvGrpSpPr>
        <xdr:cNvPr id="4" name="Icône Vue mensuelle" descr="&quot;&quot;" title="Icône Calendrier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pSpPr>
          <a:grpSpLocks noChangeAspect="1"/>
        </xdr:cNvGrpSpPr>
      </xdr:nvGrpSpPr>
      <xdr:grpSpPr bwMode="auto">
        <a:xfrm>
          <a:off x="518583" y="678391"/>
          <a:ext cx="313972" cy="360810"/>
          <a:chOff x="26" y="86"/>
          <a:chExt cx="36" cy="39"/>
        </a:xfrm>
      </xdr:grpSpPr>
      <xdr:sp macro="" textlink="">
        <xdr:nvSpPr>
          <xdr:cNvPr id="5" name="Rectangle 6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Forme libre 7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8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9"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groupe" displayName="Tgroupe" ref="B2:B7" totalsRowShown="0" headerRowDxfId="31" dataDxfId="29" headerRowBorderDxfId="30" tableBorderDxfId="28">
  <autoFilter ref="B2:B7" xr:uid="{00000000-0009-0000-0100-000002000000}"/>
  <sortState xmlns:xlrd2="http://schemas.microsoft.com/office/spreadsheetml/2017/richdata2" ref="B3:B6">
    <sortCondition ref="B3"/>
  </sortState>
  <tableColumns count="1">
    <tableColumn id="1" xr3:uid="{00000000-0010-0000-0000-000001000000}" name=" Responsable " dataDxfId="27"/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data" displayName="Tdata" ref="A1:C26" totalsRowShown="0" headerRowDxfId="26">
  <autoFilter ref="A1:C26" xr:uid="{00000000-0009-0000-0100-000001000000}"/>
  <tableColumns count="3">
    <tableColumn id="1" xr3:uid="{00000000-0010-0000-0100-000001000000}" name="Item" dataDxfId="25"/>
    <tableColumn id="3" xr3:uid="{00000000-0010-0000-0100-000003000000}" name="Groupe | Responsable | Matière" dataDxfId="24"/>
    <tableColumn id="2" xr3:uid="{00000000-0010-0000-0100-000002000000}" name="Date" dataDxfId="23" dataCellStyle="Date_Table"/>
  </tableColumns>
  <tableStyleInfo name="TableStyleMedium3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JFP" displayName="JFP" ref="B1:C118" totalsRowShown="0" headerRowDxfId="22">
  <autoFilter ref="B1:C118" xr:uid="{00000000-0009-0000-0100-000003000000}"/>
  <tableColumns count="2">
    <tableColumn id="1" xr3:uid="{00000000-0010-0000-0200-000001000000}" name="DATE_JFP" dataDxfId="21"/>
    <tableColumn id="2" xr3:uid="{00000000-0010-0000-0200-000002000000}" name="JF_Ponts" dataDxfId="20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theme="6" tint="0.39997558519241921"/>
  </sheetPr>
  <dimension ref="B2:B7"/>
  <sheetViews>
    <sheetView zoomScale="120" zoomScaleNormal="120" workbookViewId="0">
      <selection activeCell="B5" sqref="B5"/>
    </sheetView>
  </sheetViews>
  <sheetFormatPr baseColWidth="10" defaultColWidth="10.85546875" defaultRowHeight="12.75" x14ac:dyDescent="0.2"/>
  <cols>
    <col min="1" max="1" width="10.85546875" style="28"/>
    <col min="2" max="2" width="37.28515625" style="28" bestFit="1" customWidth="1"/>
    <col min="3" max="16384" width="10.85546875" style="28"/>
  </cols>
  <sheetData>
    <row r="2" spans="2:2" ht="15.75" x14ac:dyDescent="0.2">
      <c r="B2" s="29" t="s">
        <v>45</v>
      </c>
    </row>
    <row r="3" spans="2:2" ht="14.25" x14ac:dyDescent="0.2">
      <c r="B3" s="85" t="s">
        <v>40</v>
      </c>
    </row>
    <row r="4" spans="2:2" ht="14.25" x14ac:dyDescent="0.2">
      <c r="B4" s="86" t="s">
        <v>44</v>
      </c>
    </row>
    <row r="5" spans="2:2" x14ac:dyDescent="0.2">
      <c r="B5" s="89" t="s">
        <v>41</v>
      </c>
    </row>
    <row r="6" spans="2:2" x14ac:dyDescent="0.2">
      <c r="B6" s="88" t="s">
        <v>42</v>
      </c>
    </row>
    <row r="7" spans="2:2" ht="14.25" x14ac:dyDescent="0.2">
      <c r="B7" s="87" t="s">
        <v>43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theme="5"/>
    <pageSetUpPr autoPageBreaks="0"/>
  </sheetPr>
  <dimension ref="A1:I50"/>
  <sheetViews>
    <sheetView showGridLines="0" zoomScaleNormal="100" workbookViewId="0">
      <selection activeCell="B26" sqref="B26"/>
    </sheetView>
  </sheetViews>
  <sheetFormatPr baseColWidth="10" defaultColWidth="9.140625" defaultRowHeight="18" customHeight="1" x14ac:dyDescent="0.2"/>
  <cols>
    <col min="1" max="1" width="35.85546875" customWidth="1"/>
    <col min="2" max="2" width="39.5703125" customWidth="1"/>
    <col min="3" max="3" width="28.28515625" customWidth="1"/>
    <col min="4" max="4" width="12.85546875" customWidth="1"/>
    <col min="5" max="5" width="23.7109375" bestFit="1" customWidth="1"/>
    <col min="6" max="6" width="33.140625" bestFit="1" customWidth="1"/>
    <col min="7" max="7" width="9.28515625" bestFit="1" customWidth="1"/>
    <col min="9" max="9" width="65.28515625" bestFit="1" customWidth="1"/>
  </cols>
  <sheetData>
    <row r="1" spans="1:9" ht="18" customHeight="1" x14ac:dyDescent="0.2">
      <c r="A1" s="31" t="s">
        <v>34</v>
      </c>
      <c r="B1" s="30" t="s">
        <v>39</v>
      </c>
      <c r="C1" s="31" t="s">
        <v>33</v>
      </c>
      <c r="E1" s="92"/>
      <c r="F1" s="93"/>
      <c r="G1" s="93"/>
      <c r="H1" s="93"/>
      <c r="I1" s="94"/>
    </row>
    <row r="2" spans="1:9" ht="18" customHeight="1" x14ac:dyDescent="0.2">
      <c r="A2" s="95" t="s">
        <v>47</v>
      </c>
      <c r="B2" s="62" t="s">
        <v>40</v>
      </c>
      <c r="C2" s="61">
        <v>43483</v>
      </c>
      <c r="E2" s="91"/>
      <c r="F2" s="75"/>
      <c r="G2" s="75"/>
      <c r="H2" s="75"/>
      <c r="I2" s="76"/>
    </row>
    <row r="3" spans="1:9" ht="18" customHeight="1" x14ac:dyDescent="0.2">
      <c r="A3" s="63" t="s">
        <v>47</v>
      </c>
      <c r="B3" s="65" t="s">
        <v>40</v>
      </c>
      <c r="C3" s="64">
        <v>43483</v>
      </c>
      <c r="E3" s="91"/>
      <c r="F3" s="75"/>
      <c r="G3" s="75"/>
      <c r="H3" s="75"/>
      <c r="I3" s="76"/>
    </row>
    <row r="4" spans="1:9" ht="18" customHeight="1" x14ac:dyDescent="0.2">
      <c r="A4" s="66" t="s">
        <v>48</v>
      </c>
      <c r="B4" s="62" t="s">
        <v>40</v>
      </c>
      <c r="C4" s="61">
        <v>43484</v>
      </c>
      <c r="E4" s="91"/>
      <c r="F4" s="75"/>
      <c r="G4" s="75"/>
      <c r="H4" s="75"/>
      <c r="I4" s="76"/>
    </row>
    <row r="5" spans="1:9" ht="18" customHeight="1" x14ac:dyDescent="0.2">
      <c r="A5" s="96" t="s">
        <v>47</v>
      </c>
      <c r="B5" s="65"/>
      <c r="C5" s="64">
        <v>43486</v>
      </c>
      <c r="E5" s="91"/>
      <c r="F5" s="75"/>
      <c r="G5" s="75"/>
      <c r="H5" s="75"/>
      <c r="I5" s="76"/>
    </row>
    <row r="6" spans="1:9" ht="18" customHeight="1" x14ac:dyDescent="0.2">
      <c r="A6" s="97" t="s">
        <v>47</v>
      </c>
      <c r="B6" s="62" t="s">
        <v>40</v>
      </c>
      <c r="C6" s="61">
        <v>43487</v>
      </c>
      <c r="E6" s="91"/>
      <c r="F6" s="75"/>
      <c r="G6" s="75"/>
      <c r="H6" s="75"/>
      <c r="I6" s="76"/>
    </row>
    <row r="7" spans="1:9" ht="18" customHeight="1" x14ac:dyDescent="0.2">
      <c r="A7" s="63" t="s">
        <v>48</v>
      </c>
      <c r="B7" s="65" t="s">
        <v>40</v>
      </c>
      <c r="C7" s="64">
        <f t="shared" ref="C7:C12" ca="1" si="0">TODAY()</f>
        <v>43490</v>
      </c>
      <c r="E7" s="91"/>
      <c r="F7" s="75"/>
      <c r="G7" s="75"/>
      <c r="H7" s="75"/>
      <c r="I7" s="76"/>
    </row>
    <row r="8" spans="1:9" ht="18" customHeight="1" x14ac:dyDescent="0.2">
      <c r="A8" s="66" t="s">
        <v>47</v>
      </c>
      <c r="B8" s="62" t="s">
        <v>40</v>
      </c>
      <c r="C8" s="61">
        <f t="shared" ca="1" si="0"/>
        <v>43490</v>
      </c>
      <c r="E8" s="91"/>
      <c r="F8" s="75"/>
      <c r="G8" s="75"/>
      <c r="H8" s="75"/>
      <c r="I8" s="76"/>
    </row>
    <row r="9" spans="1:9" ht="18" customHeight="1" x14ac:dyDescent="0.2">
      <c r="A9" s="67" t="s">
        <v>47</v>
      </c>
      <c r="B9" s="65" t="s">
        <v>40</v>
      </c>
      <c r="C9" s="64">
        <f t="shared" ca="1" si="0"/>
        <v>43490</v>
      </c>
      <c r="E9" s="91"/>
      <c r="F9" s="75"/>
      <c r="G9" s="75"/>
      <c r="H9" s="75"/>
      <c r="I9" s="76"/>
    </row>
    <row r="10" spans="1:9" ht="18" customHeight="1" x14ac:dyDescent="0.2">
      <c r="A10" s="68" t="s">
        <v>47</v>
      </c>
      <c r="B10" s="62" t="s">
        <v>40</v>
      </c>
      <c r="C10" s="61">
        <f t="shared" ca="1" si="0"/>
        <v>43490</v>
      </c>
      <c r="E10" s="91"/>
      <c r="F10" s="75"/>
      <c r="G10" s="75"/>
      <c r="H10" s="75"/>
      <c r="I10" s="76"/>
    </row>
    <row r="11" spans="1:9" ht="18" customHeight="1" x14ac:dyDescent="0.2">
      <c r="A11" s="63" t="s">
        <v>47</v>
      </c>
      <c r="B11" s="65" t="s">
        <v>40</v>
      </c>
      <c r="C11" s="64">
        <f t="shared" ca="1" si="0"/>
        <v>43490</v>
      </c>
      <c r="E11" s="91"/>
      <c r="F11" s="75"/>
      <c r="G11" s="75"/>
      <c r="H11" s="75"/>
      <c r="I11" s="76"/>
    </row>
    <row r="12" spans="1:9" ht="18" customHeight="1" x14ac:dyDescent="0.2">
      <c r="A12" s="66" t="s">
        <v>48</v>
      </c>
      <c r="B12" s="62" t="s">
        <v>40</v>
      </c>
      <c r="C12" s="61">
        <f t="shared" ca="1" si="0"/>
        <v>43490</v>
      </c>
      <c r="E12" s="91"/>
      <c r="F12" s="75"/>
      <c r="G12" s="75"/>
      <c r="H12" s="75"/>
      <c r="I12" s="76"/>
    </row>
    <row r="13" spans="1:9" ht="18" customHeight="1" x14ac:dyDescent="0.2">
      <c r="A13" s="98" t="s">
        <v>47</v>
      </c>
      <c r="B13" s="65" t="s">
        <v>41</v>
      </c>
      <c r="C13" s="64">
        <v>43488</v>
      </c>
      <c r="E13" s="91"/>
      <c r="F13" s="75"/>
      <c r="G13" s="75"/>
      <c r="H13" s="75"/>
      <c r="I13" s="76"/>
    </row>
    <row r="14" spans="1:9" ht="18" customHeight="1" x14ac:dyDescent="0.2">
      <c r="A14" s="69" t="s">
        <v>47</v>
      </c>
      <c r="B14" s="62" t="s">
        <v>42</v>
      </c>
      <c r="C14" s="61">
        <f ca="1">TODAY()</f>
        <v>43490</v>
      </c>
      <c r="E14" s="91"/>
      <c r="F14" s="75"/>
      <c r="G14" s="75"/>
      <c r="H14" s="75"/>
      <c r="I14" s="76"/>
    </row>
    <row r="15" spans="1:9" ht="18" customHeight="1" x14ac:dyDescent="0.2">
      <c r="A15" s="99" t="s">
        <v>47</v>
      </c>
      <c r="B15" s="65" t="s">
        <v>43</v>
      </c>
      <c r="C15" s="64">
        <f ca="1">TODAY()+1</f>
        <v>43491</v>
      </c>
      <c r="E15" s="91"/>
      <c r="F15" s="75"/>
      <c r="G15" s="75"/>
      <c r="H15" s="75"/>
      <c r="I15" s="76"/>
    </row>
    <row r="16" spans="1:9" ht="18" customHeight="1" x14ac:dyDescent="0.2">
      <c r="A16" s="66" t="s">
        <v>48</v>
      </c>
      <c r="B16" s="62"/>
      <c r="C16" s="61">
        <v>43489</v>
      </c>
      <c r="E16" s="91"/>
      <c r="F16" s="75"/>
      <c r="G16" s="75"/>
      <c r="H16" s="75"/>
      <c r="I16" s="76"/>
    </row>
    <row r="17" spans="1:9" ht="15" x14ac:dyDescent="0.2">
      <c r="A17" s="100" t="s">
        <v>47</v>
      </c>
      <c r="B17" s="65"/>
      <c r="C17" s="64">
        <v>43493</v>
      </c>
      <c r="E17" s="91"/>
      <c r="F17" s="75"/>
      <c r="G17" s="75"/>
      <c r="H17" s="75"/>
      <c r="I17" s="76"/>
    </row>
    <row r="18" spans="1:9" ht="15" x14ac:dyDescent="0.2">
      <c r="A18" s="70" t="s">
        <v>47</v>
      </c>
      <c r="B18" s="62" t="s">
        <v>40</v>
      </c>
      <c r="C18" s="61">
        <v>43493</v>
      </c>
      <c r="E18" s="90"/>
      <c r="F18" s="75"/>
      <c r="G18" s="75"/>
      <c r="H18" s="75"/>
      <c r="I18" s="76"/>
    </row>
    <row r="19" spans="1:9" ht="18" customHeight="1" x14ac:dyDescent="0.2">
      <c r="A19" s="63" t="s">
        <v>47</v>
      </c>
      <c r="B19" s="65" t="s">
        <v>43</v>
      </c>
      <c r="C19" s="64">
        <v>43494</v>
      </c>
      <c r="E19" s="90"/>
      <c r="F19" s="75"/>
      <c r="G19" s="75"/>
      <c r="H19" s="75"/>
      <c r="I19" s="76"/>
    </row>
    <row r="20" spans="1:9" ht="18" customHeight="1" x14ac:dyDescent="0.2">
      <c r="A20" s="66" t="s">
        <v>47</v>
      </c>
      <c r="B20" s="62" t="s">
        <v>40</v>
      </c>
      <c r="C20" s="71">
        <v>43494</v>
      </c>
      <c r="E20" s="90"/>
      <c r="F20" s="75"/>
      <c r="G20" s="75"/>
      <c r="H20" s="75"/>
      <c r="I20" s="76"/>
    </row>
    <row r="21" spans="1:9" ht="18" customHeight="1" x14ac:dyDescent="0.2">
      <c r="A21" s="63" t="s">
        <v>47</v>
      </c>
      <c r="B21" s="65" t="s">
        <v>44</v>
      </c>
      <c r="C21" s="64">
        <v>43495</v>
      </c>
      <c r="E21" s="91"/>
      <c r="F21" s="75"/>
      <c r="G21" s="75"/>
      <c r="H21" s="75"/>
      <c r="I21" s="76"/>
    </row>
    <row r="22" spans="1:9" ht="18" customHeight="1" x14ac:dyDescent="0.2">
      <c r="A22" s="66" t="s">
        <v>47</v>
      </c>
      <c r="B22" s="62"/>
      <c r="C22" s="61">
        <v>43495</v>
      </c>
      <c r="E22" s="91"/>
      <c r="F22" s="75"/>
      <c r="G22" s="75"/>
      <c r="H22" s="75"/>
      <c r="I22" s="77"/>
    </row>
    <row r="23" spans="1:9" ht="18" customHeight="1" x14ac:dyDescent="0.2">
      <c r="A23" s="63" t="s">
        <v>48</v>
      </c>
      <c r="B23" s="65"/>
      <c r="C23" s="64">
        <v>43495</v>
      </c>
      <c r="E23" s="90"/>
      <c r="F23" s="75"/>
      <c r="G23" s="75"/>
      <c r="H23" s="75"/>
      <c r="I23" s="77"/>
    </row>
    <row r="24" spans="1:9" ht="18" customHeight="1" x14ac:dyDescent="0.2">
      <c r="A24" s="66" t="s">
        <v>47</v>
      </c>
      <c r="B24" s="62"/>
      <c r="C24" s="61">
        <v>43495</v>
      </c>
      <c r="E24" s="90"/>
      <c r="F24" s="75"/>
      <c r="G24" s="75"/>
      <c r="H24" s="75"/>
      <c r="I24" s="76"/>
    </row>
    <row r="25" spans="1:9" ht="18" customHeight="1" x14ac:dyDescent="0.2">
      <c r="A25" s="63" t="s">
        <v>47</v>
      </c>
      <c r="B25" s="65"/>
      <c r="C25" s="64">
        <v>43495</v>
      </c>
      <c r="E25" s="90"/>
      <c r="F25" s="75"/>
      <c r="G25" s="75"/>
      <c r="H25" s="75"/>
      <c r="I25" s="76"/>
    </row>
    <row r="26" spans="1:9" ht="18" customHeight="1" x14ac:dyDescent="0.2">
      <c r="A26" s="82" t="s">
        <v>47</v>
      </c>
      <c r="B26" s="83" t="s">
        <v>46</v>
      </c>
      <c r="C26" s="84">
        <v>43498</v>
      </c>
      <c r="E26" s="90"/>
      <c r="F26" s="75"/>
      <c r="G26" s="75"/>
      <c r="H26" s="75"/>
      <c r="I26" s="76"/>
    </row>
    <row r="27" spans="1:9" ht="18" customHeight="1" x14ac:dyDescent="0.2">
      <c r="A27" s="66"/>
      <c r="B27" s="61"/>
      <c r="C27" s="62"/>
      <c r="E27" s="90"/>
      <c r="F27" s="75"/>
      <c r="G27" s="75"/>
      <c r="H27" s="75"/>
      <c r="I27" s="76"/>
    </row>
    <row r="28" spans="1:9" ht="18" customHeight="1" x14ac:dyDescent="0.2">
      <c r="A28" s="63"/>
      <c r="B28" s="64"/>
      <c r="C28" s="65"/>
      <c r="E28" s="90"/>
      <c r="F28" s="75"/>
      <c r="G28" s="75"/>
      <c r="H28" s="75"/>
      <c r="I28" s="76"/>
    </row>
    <row r="29" spans="1:9" ht="18" customHeight="1" x14ac:dyDescent="0.2">
      <c r="E29" s="90"/>
      <c r="F29" s="75"/>
      <c r="G29" s="75"/>
      <c r="H29" s="75"/>
      <c r="I29" s="76"/>
    </row>
    <row r="30" spans="1:9" ht="18" customHeight="1" x14ac:dyDescent="0.2">
      <c r="E30" s="90"/>
      <c r="F30" s="75"/>
      <c r="G30" s="75"/>
      <c r="H30" s="75"/>
      <c r="I30" s="76"/>
    </row>
    <row r="31" spans="1:9" ht="18" customHeight="1" x14ac:dyDescent="0.2">
      <c r="E31" s="90"/>
      <c r="F31" s="75"/>
      <c r="G31" s="75"/>
      <c r="H31" s="75"/>
      <c r="I31" s="76"/>
    </row>
    <row r="32" spans="1:9" ht="18" customHeight="1" x14ac:dyDescent="0.2">
      <c r="E32" s="90"/>
      <c r="F32" s="75"/>
      <c r="G32" s="75"/>
      <c r="H32" s="75"/>
      <c r="I32" s="76"/>
    </row>
    <row r="33" spans="5:9" ht="18" customHeight="1" x14ac:dyDescent="0.2">
      <c r="E33" s="90"/>
      <c r="F33" s="75"/>
      <c r="G33" s="75"/>
      <c r="H33" s="75"/>
      <c r="I33" s="76"/>
    </row>
    <row r="34" spans="5:9" ht="18" customHeight="1" x14ac:dyDescent="0.2">
      <c r="E34" s="90"/>
      <c r="F34" s="75"/>
      <c r="G34" s="75"/>
      <c r="H34" s="75"/>
      <c r="I34" s="76"/>
    </row>
    <row r="35" spans="5:9" ht="18" customHeight="1" x14ac:dyDescent="0.2">
      <c r="E35" s="90"/>
      <c r="F35" s="75"/>
      <c r="G35" s="75"/>
      <c r="H35" s="75"/>
      <c r="I35" s="76"/>
    </row>
    <row r="36" spans="5:9" ht="18" customHeight="1" x14ac:dyDescent="0.2">
      <c r="E36" s="90"/>
      <c r="F36" s="75"/>
      <c r="G36" s="75"/>
      <c r="H36" s="75"/>
      <c r="I36" s="76"/>
    </row>
    <row r="37" spans="5:9" ht="18" customHeight="1" x14ac:dyDescent="0.2">
      <c r="E37" s="90"/>
      <c r="F37" s="75"/>
      <c r="G37" s="75"/>
      <c r="H37" s="75"/>
      <c r="I37" s="76"/>
    </row>
    <row r="38" spans="5:9" ht="18" customHeight="1" x14ac:dyDescent="0.2">
      <c r="E38" s="90"/>
      <c r="F38" s="75"/>
      <c r="G38" s="75"/>
      <c r="H38" s="75"/>
      <c r="I38" s="76"/>
    </row>
    <row r="39" spans="5:9" ht="18" customHeight="1" x14ac:dyDescent="0.2">
      <c r="E39" s="90"/>
      <c r="F39" s="75"/>
      <c r="G39" s="75"/>
      <c r="H39" s="75"/>
      <c r="I39" s="76"/>
    </row>
    <row r="40" spans="5:9" ht="18" customHeight="1" x14ac:dyDescent="0.2">
      <c r="E40" s="90"/>
      <c r="F40" s="75"/>
      <c r="G40" s="75"/>
      <c r="H40" s="75"/>
      <c r="I40" s="76"/>
    </row>
    <row r="41" spans="5:9" ht="18" customHeight="1" x14ac:dyDescent="0.2">
      <c r="E41" s="90"/>
      <c r="F41" s="75"/>
      <c r="G41" s="75"/>
      <c r="H41" s="75"/>
      <c r="I41" s="76"/>
    </row>
    <row r="42" spans="5:9" ht="18" customHeight="1" x14ac:dyDescent="0.2">
      <c r="E42" s="90"/>
      <c r="F42" s="75"/>
      <c r="G42" s="75"/>
      <c r="H42" s="75"/>
      <c r="I42" s="76"/>
    </row>
    <row r="43" spans="5:9" ht="18" customHeight="1" x14ac:dyDescent="0.2">
      <c r="E43" s="90"/>
      <c r="F43" s="75"/>
      <c r="G43" s="75"/>
      <c r="H43" s="75"/>
      <c r="I43" s="76"/>
    </row>
    <row r="44" spans="5:9" ht="18" customHeight="1" x14ac:dyDescent="0.2">
      <c r="E44" s="90"/>
      <c r="F44" s="75"/>
      <c r="G44" s="75"/>
      <c r="H44" s="75"/>
      <c r="I44" s="76"/>
    </row>
    <row r="45" spans="5:9" ht="18" customHeight="1" x14ac:dyDescent="0.2">
      <c r="E45" s="90"/>
      <c r="F45" s="75"/>
      <c r="G45" s="75"/>
      <c r="H45" s="75"/>
      <c r="I45" s="76"/>
    </row>
    <row r="46" spans="5:9" ht="18" customHeight="1" x14ac:dyDescent="0.2">
      <c r="E46" s="90"/>
      <c r="F46" s="75"/>
      <c r="G46" s="75"/>
      <c r="H46" s="75"/>
      <c r="I46" s="76"/>
    </row>
    <row r="47" spans="5:9" ht="18" customHeight="1" x14ac:dyDescent="0.2">
      <c r="E47" s="90"/>
      <c r="F47" s="75"/>
      <c r="G47" s="75"/>
      <c r="H47" s="75"/>
      <c r="I47" s="76"/>
    </row>
    <row r="48" spans="5:9" ht="18" customHeight="1" x14ac:dyDescent="0.2">
      <c r="E48" s="90"/>
      <c r="F48" s="75"/>
      <c r="G48" s="75"/>
      <c r="H48" s="75"/>
      <c r="I48" s="76"/>
    </row>
    <row r="49" spans="5:9" ht="18" customHeight="1" x14ac:dyDescent="0.2">
      <c r="E49" s="90"/>
      <c r="F49" s="75"/>
      <c r="G49" s="75"/>
      <c r="H49" s="75"/>
      <c r="I49" s="78"/>
    </row>
    <row r="50" spans="5:9" ht="18" customHeight="1" thickBot="1" x14ac:dyDescent="0.25">
      <c r="E50" s="79"/>
      <c r="F50" s="80"/>
      <c r="G50" s="80"/>
      <c r="H50" s="80"/>
      <c r="I50" s="81"/>
    </row>
  </sheetData>
  <mergeCells count="7">
    <mergeCell ref="E21:E22"/>
    <mergeCell ref="E2:E3"/>
    <mergeCell ref="E4:E5"/>
    <mergeCell ref="E6:E9"/>
    <mergeCell ref="E10:E12"/>
    <mergeCell ref="E13:E14"/>
    <mergeCell ref="E15:E17"/>
  </mergeCells>
  <conditionalFormatting sqref="A26:A28">
    <cfRule type="expression" dxfId="19" priority="18">
      <formula>AND(DAY(A26)&gt;=1,DAY(A26)&lt;=15)</formula>
    </cfRule>
  </conditionalFormatting>
  <conditionalFormatting sqref="C26:C28">
    <cfRule type="containsText" dxfId="18" priority="10" operator="containsText" text="ARS">
      <formula>NOT(ISERROR(SEARCH("ARS",C26)))</formula>
    </cfRule>
    <cfRule type="containsText" dxfId="17" priority="11" operator="containsText" text="SD">
      <formula>NOT(ISERROR(SEARCH("SD",C26)))</formula>
    </cfRule>
    <cfRule type="containsText" dxfId="16" priority="12" operator="containsText" text="JLL">
      <formula>NOT(ISERROR(SEARCH("JLL",C26)))</formula>
    </cfRule>
    <cfRule type="containsText" dxfId="15" priority="13" operator="containsText" text="JM">
      <formula>NOT(ISERROR(SEARCH("JM",C26)))</formula>
    </cfRule>
    <cfRule type="containsText" dxfId="14" priority="14" operator="containsText" text="CM">
      <formula>NOT(ISERROR(SEARCH("CM",C26)))</formula>
    </cfRule>
  </conditionalFormatting>
  <conditionalFormatting sqref="A17">
    <cfRule type="expression" dxfId="13" priority="9">
      <formula>AND(DAY(A17)&gt;=1,DAY(A17)&lt;=15)</formula>
    </cfRule>
  </conditionalFormatting>
  <conditionalFormatting sqref="A21:A25">
    <cfRule type="expression" dxfId="12" priority="6">
      <formula>AND(DAY(A21)&gt;=1,DAY(A21)&lt;=15)</formula>
    </cfRule>
  </conditionalFormatting>
  <conditionalFormatting sqref="A18">
    <cfRule type="expression" dxfId="11" priority="8">
      <formula>AND(DAY(A18)&gt;=1,DAY(A18)&lt;=15)</formula>
    </cfRule>
  </conditionalFormatting>
  <conditionalFormatting sqref="A19">
    <cfRule type="expression" dxfId="10" priority="7">
      <formula>AND(DAY(A19)&gt;=1,DAY(A19)&lt;=15)</formula>
    </cfRule>
  </conditionalFormatting>
  <conditionalFormatting sqref="B2:B26">
    <cfRule type="containsText" dxfId="9" priority="1" operator="containsText" text="ARS">
      <formula>NOT(ISERROR(SEARCH("ARS",B2)))</formula>
    </cfRule>
    <cfRule type="containsText" dxfId="8" priority="2" operator="containsText" text="SD">
      <formula>NOT(ISERROR(SEARCH("SD",B2)))</formula>
    </cfRule>
    <cfRule type="containsText" dxfId="7" priority="3" operator="containsText" text="JLL">
      <formula>NOT(ISERROR(SEARCH("JLL",B2)))</formula>
    </cfRule>
    <cfRule type="containsText" dxfId="6" priority="4" operator="containsText" text="JM">
      <formula>NOT(ISERROR(SEARCH("JM",B2)))</formula>
    </cfRule>
    <cfRule type="containsText" dxfId="5" priority="5" operator="containsText" text="CM">
      <formula>NOT(ISERROR(SEARCH("CM",B2)))</formula>
    </cfRule>
  </conditionalFormatting>
  <dataValidations count="1">
    <dataValidation type="list" allowBlank="1" showInputMessage="1" showErrorMessage="1" sqref="B2:B26 C26:C28" xr:uid="{44271D0E-0B8B-4632-B4CB-72D1BA8E2158}">
      <formula1>TEST</formula1>
    </dataValidation>
  </dataValidations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92D050"/>
  </sheetPr>
  <dimension ref="A1:M15"/>
  <sheetViews>
    <sheetView zoomScale="90" zoomScaleNormal="90" workbookViewId="0">
      <selection activeCell="E2" sqref="E2"/>
    </sheetView>
  </sheetViews>
  <sheetFormatPr baseColWidth="10" defaultColWidth="9.140625" defaultRowHeight="12.75" x14ac:dyDescent="0.2"/>
  <cols>
    <col min="1" max="1" width="4" style="10" customWidth="1"/>
    <col min="2" max="8" width="24.5703125" style="11" customWidth="1"/>
    <col min="9" max="9" width="11.42578125" style="11" customWidth="1"/>
    <col min="10" max="16384" width="9.140625" style="11"/>
  </cols>
  <sheetData>
    <row r="1" spans="1:13" ht="13.5" thickBot="1" x14ac:dyDescent="0.25">
      <c r="A1" s="10" t="s">
        <v>7</v>
      </c>
    </row>
    <row r="2" spans="1:13" s="18" customFormat="1" ht="21.75" thickTop="1" thickBot="1" x14ac:dyDescent="0.25">
      <c r="A2" s="24" t="s">
        <v>7</v>
      </c>
      <c r="B2" s="26">
        <v>2019</v>
      </c>
      <c r="C2" s="27">
        <v>5</v>
      </c>
      <c r="E2" s="36" t="s">
        <v>40</v>
      </c>
    </row>
    <row r="3" spans="1:13" ht="13.5" thickTop="1" x14ac:dyDescent="0.2">
      <c r="A3" s="10" t="s">
        <v>7</v>
      </c>
    </row>
    <row r="4" spans="1:13" s="19" customFormat="1" ht="37.5" customHeight="1" thickBot="1" x14ac:dyDescent="0.25">
      <c r="A4" s="20" t="s">
        <v>7</v>
      </c>
      <c r="B4" s="21" t="s">
        <v>36</v>
      </c>
      <c r="C4" s="22" t="s">
        <v>38</v>
      </c>
      <c r="D4" s="23"/>
      <c r="E4" s="23"/>
      <c r="F4" s="23"/>
      <c r="G4" s="23"/>
      <c r="H4" s="23"/>
    </row>
    <row r="5" spans="1:13" ht="15" thickTop="1" x14ac:dyDescent="0.2">
      <c r="A5" s="10" t="s">
        <v>7</v>
      </c>
      <c r="B5" s="12" t="s">
        <v>1</v>
      </c>
      <c r="C5" s="12" t="s">
        <v>2</v>
      </c>
      <c r="D5" s="12" t="s">
        <v>3</v>
      </c>
      <c r="E5" s="12" t="s">
        <v>4</v>
      </c>
      <c r="F5" s="12" t="s">
        <v>5</v>
      </c>
      <c r="G5" s="13" t="s">
        <v>6</v>
      </c>
      <c r="H5" s="14" t="s">
        <v>0</v>
      </c>
    </row>
    <row r="6" spans="1:13" s="35" customFormat="1" ht="18" x14ac:dyDescent="0.2">
      <c r="A6" s="32" t="s">
        <v>7</v>
      </c>
      <c r="B6" s="33">
        <f>B7</f>
        <v>43493</v>
      </c>
      <c r="C6" s="34"/>
      <c r="D6" s="34"/>
      <c r="E6" s="34"/>
      <c r="F6" s="34"/>
      <c r="G6" s="34"/>
      <c r="H6" s="33">
        <f>H7</f>
        <v>43499</v>
      </c>
    </row>
    <row r="7" spans="1:13" ht="27" x14ac:dyDescent="0.2">
      <c r="A7" s="10" t="s">
        <v>7</v>
      </c>
      <c r="B7" s="15">
        <f>(C2-1)*7+IF(WEEKDAY(DATE(B2,1,1),2)&gt;4,7,0)+DATE(B2,1,1)-WEEKDAY(DATE(B2,1,1),2)+1</f>
        <v>43493</v>
      </c>
      <c r="C7" s="15">
        <f>B7+1</f>
        <v>43494</v>
      </c>
      <c r="D7" s="15">
        <f t="shared" ref="D7:H7" si="0">C7+1</f>
        <v>43495</v>
      </c>
      <c r="E7" s="15">
        <f t="shared" si="0"/>
        <v>43496</v>
      </c>
      <c r="F7" s="15">
        <f t="shared" si="0"/>
        <v>43497</v>
      </c>
      <c r="G7" s="15">
        <f t="shared" si="0"/>
        <v>43498</v>
      </c>
      <c r="H7" s="15">
        <f t="shared" si="0"/>
        <v>43499</v>
      </c>
    </row>
    <row r="8" spans="1:13" x14ac:dyDescent="0.2">
      <c r="A8" s="11"/>
      <c r="B8" s="16" t="str">
        <f>IFERROR(VLOOKUP(B7,JFP[],2,0),"")</f>
        <v/>
      </c>
      <c r="C8" s="16" t="str">
        <f>IFERROR(VLOOKUP(C7,JFP[],2,0),"")</f>
        <v/>
      </c>
      <c r="D8" s="16" t="str">
        <f>IFERROR(VLOOKUP(D7,JFP[],2,0),"")</f>
        <v/>
      </c>
      <c r="E8" s="16" t="str">
        <f>IFERROR(VLOOKUP(E7,JFP[],2,0),"")</f>
        <v/>
      </c>
      <c r="F8" s="16" t="str">
        <f>IFERROR(VLOOKUP(F7,JFP[],2,0),"")</f>
        <v/>
      </c>
      <c r="G8" s="16" t="str">
        <f>IFERROR(VLOOKUP(G7,JFP[],2,0),"")</f>
        <v/>
      </c>
      <c r="H8" s="16" t="str">
        <f>IFERROR(VLOOKUP(H7,JFP[],2,0),"")</f>
        <v/>
      </c>
    </row>
    <row r="9" spans="1:13" x14ac:dyDescent="0.2">
      <c r="A9" t="s">
        <v>35</v>
      </c>
      <c r="B9" s="72" t="s">
        <v>47</v>
      </c>
      <c r="C9" s="72" t="s">
        <v>47</v>
      </c>
      <c r="D9"/>
      <c r="E9"/>
      <c r="F9"/>
      <c r="G9"/>
      <c r="H9"/>
      <c r="I9"/>
      <c r="J9"/>
      <c r="K9"/>
      <c r="L9"/>
      <c r="M9"/>
    </row>
    <row r="10" spans="1:13" x14ac:dyDescent="0.2">
      <c r="A10"/>
      <c r="B10"/>
      <c r="C10"/>
      <c r="D10"/>
      <c r="E10"/>
      <c r="F10"/>
      <c r="G10"/>
      <c r="H10"/>
      <c r="I10"/>
      <c r="J10"/>
      <c r="K10"/>
      <c r="L10"/>
      <c r="M10"/>
    </row>
    <row r="11" spans="1:13" x14ac:dyDescent="0.2">
      <c r="A11"/>
      <c r="B11"/>
      <c r="C11"/>
      <c r="D11"/>
      <c r="E11"/>
      <c r="F11"/>
      <c r="G11"/>
      <c r="H11"/>
      <c r="I11"/>
      <c r="J11"/>
      <c r="K11"/>
      <c r="L11"/>
      <c r="M11"/>
    </row>
    <row r="12" spans="1:13" x14ac:dyDescent="0.2">
      <c r="A12"/>
      <c r="B12"/>
      <c r="C12"/>
      <c r="D12"/>
      <c r="E12"/>
      <c r="F12"/>
      <c r="G12"/>
      <c r="H12"/>
      <c r="I12"/>
      <c r="J12"/>
      <c r="K12"/>
      <c r="L12"/>
      <c r="M12"/>
    </row>
    <row r="13" spans="1:13" x14ac:dyDescent="0.2">
      <c r="A13"/>
      <c r="B13"/>
      <c r="C13"/>
      <c r="D13"/>
      <c r="E13"/>
      <c r="F13"/>
      <c r="G13"/>
      <c r="H13"/>
      <c r="I13"/>
      <c r="J13"/>
      <c r="K13"/>
      <c r="L13"/>
      <c r="M13"/>
    </row>
    <row r="14" spans="1:13" x14ac:dyDescent="0.2">
      <c r="A14"/>
      <c r="B14"/>
      <c r="C14"/>
      <c r="D14"/>
      <c r="E14"/>
      <c r="F14"/>
      <c r="G14"/>
      <c r="H14"/>
      <c r="I14"/>
      <c r="J14"/>
      <c r="K14"/>
      <c r="L14"/>
      <c r="M14"/>
    </row>
    <row r="15" spans="1:13" x14ac:dyDescent="0.2">
      <c r="A15" s="11"/>
    </row>
  </sheetData>
  <sheetProtection sheet="1" objects="1" scenarios="1"/>
  <conditionalFormatting sqref="B6:H7">
    <cfRule type="expression" dxfId="4" priority="1">
      <formula>YEAR(B6)&lt;&gt;$B$2</formula>
    </cfRule>
  </conditionalFormatting>
  <dataValidations count="1">
    <dataValidation type="list" allowBlank="1" showInputMessage="1" showErrorMessage="1" sqref="E2" xr:uid="{00000000-0002-0000-0200-000000000000}">
      <formula1>Liste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macro="[0]!vuesemaine" altText="Bouton Compteur. Modifie le nombre de semaines civiles dans la cellule C4">
                <anchor moveWithCells="1" sizeWithCells="1">
                  <from>
                    <xdr:col>2</xdr:col>
                    <xdr:colOff>1343025</xdr:colOff>
                    <xdr:row>1</xdr:row>
                    <xdr:rowOff>19050</xdr:rowOff>
                  </from>
                  <to>
                    <xdr:col>3</xdr:col>
                    <xdr:colOff>9525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theme="4" tint="0.39997558519241921"/>
  </sheetPr>
  <dimension ref="A1:I24"/>
  <sheetViews>
    <sheetView tabSelected="1" zoomScale="90" zoomScaleNormal="90" workbookViewId="0">
      <pane ySplit="5" topLeftCell="A6" activePane="bottomLeft" state="frozen"/>
      <selection pane="bottomLeft" activeCell="F2" sqref="F2"/>
    </sheetView>
  </sheetViews>
  <sheetFormatPr baseColWidth="10" defaultColWidth="9.140625" defaultRowHeight="12.75" x14ac:dyDescent="0.2"/>
  <cols>
    <col min="1" max="1" width="2.28515625" style="37" customWidth="1"/>
    <col min="2" max="2" width="4.140625" style="38" bestFit="1" customWidth="1"/>
    <col min="3" max="9" width="24.5703125" style="39" customWidth="1"/>
    <col min="10" max="16384" width="9.140625" style="39"/>
  </cols>
  <sheetData>
    <row r="1" spans="1:9" ht="13.5" thickBot="1" x14ac:dyDescent="0.25"/>
    <row r="2" spans="1:9" s="42" customFormat="1" ht="21.75" thickTop="1" thickBot="1" x14ac:dyDescent="0.25">
      <c r="A2" s="40"/>
      <c r="B2" s="41"/>
      <c r="C2" s="25">
        <v>2019</v>
      </c>
      <c r="D2" s="26" t="str">
        <f>UPPER(CHOOSE(E2,"Janvier","Février","Mars","Avril","Mai","Juin","Juillet","Août","Septembre","Octobre","Novembre","Décembre"))</f>
        <v>FÉVRIER</v>
      </c>
      <c r="E2" s="17">
        <v>2</v>
      </c>
      <c r="F2" s="36" t="s">
        <v>40</v>
      </c>
    </row>
    <row r="3" spans="1:9" ht="13.5" thickTop="1" x14ac:dyDescent="0.2"/>
    <row r="4" spans="1:9" s="48" customFormat="1" ht="35.25" thickBot="1" x14ac:dyDescent="0.25">
      <c r="A4" s="43"/>
      <c r="B4" s="44"/>
      <c r="C4" s="45" t="s">
        <v>36</v>
      </c>
      <c r="D4" s="46" t="s">
        <v>37</v>
      </c>
      <c r="E4" s="47"/>
      <c r="F4" s="47"/>
      <c r="G4" s="47"/>
      <c r="H4" s="47"/>
      <c r="I4" s="47"/>
    </row>
    <row r="5" spans="1:9" ht="15.75" thickTop="1" thickBot="1" x14ac:dyDescent="0.25">
      <c r="B5" s="37"/>
      <c r="C5" s="49" t="s">
        <v>1</v>
      </c>
      <c r="D5" s="50" t="s">
        <v>2</v>
      </c>
      <c r="E5" s="50" t="s">
        <v>3</v>
      </c>
      <c r="F5" s="50" t="s">
        <v>4</v>
      </c>
      <c r="G5" s="50" t="s">
        <v>5</v>
      </c>
      <c r="H5" s="51" t="s">
        <v>6</v>
      </c>
      <c r="I5" s="49" t="s">
        <v>0</v>
      </c>
    </row>
    <row r="6" spans="1:9" ht="27.75" thickTop="1" x14ac:dyDescent="0.2">
      <c r="B6" s="52">
        <f>1+INT(MIN(MOD(C6-DATE(YEAR(C6)+{-1;0;1},1,5)+WEEKDAY(DATE(YEAR(C6)+{-1;0;1},1,3)),734))/7)</f>
        <v>5</v>
      </c>
      <c r="C6" s="53">
        <f>DATE(C2,E2,1)-WEEKDAY(DATE(C2,E2,1),2)+1</f>
        <v>43493</v>
      </c>
      <c r="D6" s="54">
        <f t="shared" ref="D6:I6" si="0">C6+1</f>
        <v>43494</v>
      </c>
      <c r="E6" s="54">
        <f t="shared" si="0"/>
        <v>43495</v>
      </c>
      <c r="F6" s="54">
        <f>E6+1</f>
        <v>43496</v>
      </c>
      <c r="G6" s="54">
        <f>F6+1</f>
        <v>43497</v>
      </c>
      <c r="H6" s="54">
        <f t="shared" si="0"/>
        <v>43498</v>
      </c>
      <c r="I6" s="54">
        <f t="shared" si="0"/>
        <v>43499</v>
      </c>
    </row>
    <row r="7" spans="1:9" s="57" customFormat="1" x14ac:dyDescent="0.2">
      <c r="A7" s="55"/>
      <c r="B7" s="55"/>
      <c r="C7" s="56" t="str">
        <f>IFERROR(VLOOKUP(C6,JFP[],2,0),"")</f>
        <v/>
      </c>
      <c r="D7" s="56" t="str">
        <f>IFERROR(VLOOKUP(D6,JFP[],2,0),"")</f>
        <v/>
      </c>
      <c r="E7" s="56" t="str">
        <f>IFERROR(VLOOKUP(E6,JFP[],2,0),"")</f>
        <v/>
      </c>
      <c r="F7" s="56" t="str">
        <f>IFERROR(VLOOKUP(F6,JFP[],2,0),"")</f>
        <v/>
      </c>
      <c r="G7" s="56" t="str">
        <f>IFERROR(VLOOKUP(G6,JFP[],2,0),"")</f>
        <v/>
      </c>
      <c r="H7" s="56" t="str">
        <f>IFERROR(VLOOKUP(H6,JFP[],2,0),"")</f>
        <v/>
      </c>
      <c r="I7" s="56" t="str">
        <f>IFERROR(VLOOKUP(I6,JFP[],2,0),"")</f>
        <v/>
      </c>
    </row>
    <row r="8" spans="1:9" s="60" customFormat="1" x14ac:dyDescent="0.2">
      <c r="A8" s="37"/>
      <c r="B8" s="37"/>
      <c r="C8" s="73" t="s">
        <v>47</v>
      </c>
      <c r="D8" s="74" t="s">
        <v>47</v>
      </c>
      <c r="E8" s="59"/>
      <c r="F8" s="59"/>
      <c r="G8" s="59"/>
      <c r="H8" s="59"/>
      <c r="I8" s="59"/>
    </row>
    <row r="9" spans="1:9" s="60" customFormat="1" ht="13.5" thickBot="1" x14ac:dyDescent="0.25">
      <c r="A9" s="37"/>
      <c r="B9" s="37"/>
      <c r="C9" s="58"/>
      <c r="D9" s="59"/>
      <c r="E9" s="59"/>
      <c r="F9" s="59"/>
      <c r="G9" s="59"/>
      <c r="H9" s="59"/>
      <c r="I9" s="59"/>
    </row>
    <row r="10" spans="1:9" ht="27.75" thickTop="1" x14ac:dyDescent="0.2">
      <c r="B10" s="52">
        <f>1+INT(MIN(MOD(C10-DATE(YEAR(C10)+{-1;0;1},1,5)+WEEKDAY(DATE(YEAR(C10)+{-1;0;1},1,3)),734))/7)</f>
        <v>6</v>
      </c>
      <c r="C10" s="53">
        <f>C6+7</f>
        <v>43500</v>
      </c>
      <c r="D10" s="54">
        <f t="shared" ref="D10:I10" si="1">C10+1</f>
        <v>43501</v>
      </c>
      <c r="E10" s="54">
        <f t="shared" si="1"/>
        <v>43502</v>
      </c>
      <c r="F10" s="54">
        <f>E10+1</f>
        <v>43503</v>
      </c>
      <c r="G10" s="54">
        <f>F10+1</f>
        <v>43504</v>
      </c>
      <c r="H10" s="54">
        <f t="shared" si="1"/>
        <v>43505</v>
      </c>
      <c r="I10" s="54">
        <f t="shared" si="1"/>
        <v>43506</v>
      </c>
    </row>
    <row r="11" spans="1:9" s="60" customFormat="1" x14ac:dyDescent="0.2">
      <c r="A11" s="37"/>
      <c r="B11" s="37"/>
      <c r="C11" s="56" t="str">
        <f>IFERROR(VLOOKUP(C10,JFP[],2,0),"")</f>
        <v/>
      </c>
      <c r="D11" s="56" t="str">
        <f>IFERROR(VLOOKUP(D10,JFP[],2,0),"")</f>
        <v/>
      </c>
      <c r="E11" s="56" t="str">
        <f>IFERROR(VLOOKUP(E10,JFP[],2,0),"")</f>
        <v/>
      </c>
      <c r="F11" s="56" t="str">
        <f>IFERROR(VLOOKUP(F10,JFP[],2,0),"")</f>
        <v/>
      </c>
      <c r="G11" s="56" t="str">
        <f>IFERROR(VLOOKUP(G10,JFP[],2,0),"")</f>
        <v/>
      </c>
      <c r="H11" s="56" t="str">
        <f>IFERROR(VLOOKUP(H10,JFP[],2,0),"")</f>
        <v/>
      </c>
      <c r="I11" s="56" t="str">
        <f>IFERROR(VLOOKUP(I10,JFP[],2,0),"")</f>
        <v/>
      </c>
    </row>
    <row r="12" spans="1:9" s="60" customFormat="1" ht="13.5" thickBot="1" x14ac:dyDescent="0.25">
      <c r="A12" s="37"/>
      <c r="B12" s="37"/>
      <c r="C12" s="39"/>
      <c r="D12" s="39"/>
      <c r="E12" s="39"/>
      <c r="F12" s="39"/>
      <c r="G12" s="39"/>
      <c r="H12" s="39"/>
      <c r="I12" s="39"/>
    </row>
    <row r="13" spans="1:9" ht="27.75" thickTop="1" x14ac:dyDescent="0.2">
      <c r="B13" s="52">
        <f>1+INT(MIN(MOD(C13-DATE(YEAR(C13)+{-1;0;1},1,5)+WEEKDAY(DATE(YEAR(C13)+{-1;0;1},1,3)),734))/7)</f>
        <v>7</v>
      </c>
      <c r="C13" s="53">
        <f>C10+7</f>
        <v>43507</v>
      </c>
      <c r="D13" s="54">
        <f t="shared" ref="D13:I13" si="2">C13+1</f>
        <v>43508</v>
      </c>
      <c r="E13" s="54">
        <f t="shared" si="2"/>
        <v>43509</v>
      </c>
      <c r="F13" s="54">
        <f>E13+1</f>
        <v>43510</v>
      </c>
      <c r="G13" s="54">
        <f>F13+1</f>
        <v>43511</v>
      </c>
      <c r="H13" s="54">
        <f t="shared" si="2"/>
        <v>43512</v>
      </c>
      <c r="I13" s="54">
        <f t="shared" si="2"/>
        <v>43513</v>
      </c>
    </row>
    <row r="14" spans="1:9" s="60" customFormat="1" x14ac:dyDescent="0.2">
      <c r="A14" s="37"/>
      <c r="B14" s="37"/>
      <c r="C14" s="56" t="str">
        <f>IFERROR(VLOOKUP(C13,JFP[],2,0),"")</f>
        <v/>
      </c>
      <c r="D14" s="56" t="str">
        <f>IFERROR(VLOOKUP(D13,JFP[],2,0),"")</f>
        <v/>
      </c>
      <c r="E14" s="56" t="str">
        <f>IFERROR(VLOOKUP(E13,JFP[],2,0),"")</f>
        <v/>
      </c>
      <c r="F14" s="56" t="str">
        <f>IFERROR(VLOOKUP(F13,JFP[],2,0),"")</f>
        <v/>
      </c>
      <c r="G14" s="56" t="str">
        <f>IFERROR(VLOOKUP(G13,JFP[],2,0),"")</f>
        <v/>
      </c>
      <c r="H14" s="56" t="str">
        <f>IFERROR(VLOOKUP(H13,JFP[],2,0),"")</f>
        <v/>
      </c>
      <c r="I14" s="56" t="str">
        <f>IFERROR(VLOOKUP(I13,JFP[],2,0),"")</f>
        <v/>
      </c>
    </row>
    <row r="15" spans="1:9" s="60" customFormat="1" ht="13.5" thickBot="1" x14ac:dyDescent="0.25">
      <c r="A15" s="37"/>
      <c r="B15" s="37"/>
      <c r="C15" s="58"/>
      <c r="D15" s="58"/>
      <c r="E15" s="58"/>
      <c r="F15" s="58"/>
      <c r="G15" s="58"/>
      <c r="H15" s="58"/>
      <c r="I15" s="58"/>
    </row>
    <row r="16" spans="1:9" ht="27.75" thickTop="1" x14ac:dyDescent="0.2">
      <c r="B16" s="52">
        <f>1+INT(MIN(MOD(C16-DATE(YEAR(C16)+{-1;0;1},1,5)+WEEKDAY(DATE(YEAR(C16)+{-1;0;1},1,3)),734))/7)</f>
        <v>8</v>
      </c>
      <c r="C16" s="53">
        <f>C13+7</f>
        <v>43514</v>
      </c>
      <c r="D16" s="54">
        <f t="shared" ref="D16:I16" si="3">C16+1</f>
        <v>43515</v>
      </c>
      <c r="E16" s="54">
        <f t="shared" si="3"/>
        <v>43516</v>
      </c>
      <c r="F16" s="54">
        <f>E16+1</f>
        <v>43517</v>
      </c>
      <c r="G16" s="54">
        <f>F16+1</f>
        <v>43518</v>
      </c>
      <c r="H16" s="54">
        <f t="shared" si="3"/>
        <v>43519</v>
      </c>
      <c r="I16" s="54">
        <f t="shared" si="3"/>
        <v>43520</v>
      </c>
    </row>
    <row r="17" spans="1:9" s="60" customFormat="1" x14ac:dyDescent="0.2">
      <c r="A17" s="37"/>
      <c r="B17" s="37"/>
      <c r="C17" s="56" t="str">
        <f>IFERROR(VLOOKUP(C16,JFP[],2,0),"")</f>
        <v/>
      </c>
      <c r="D17" s="56" t="str">
        <f>IFERROR(VLOOKUP(D16,JFP[],2,0),"")</f>
        <v/>
      </c>
      <c r="E17" s="56" t="str">
        <f>IFERROR(VLOOKUP(E16,JFP[],2,0),"")</f>
        <v/>
      </c>
      <c r="F17" s="56" t="str">
        <f>IFERROR(VLOOKUP(F16,JFP[],2,0),"")</f>
        <v/>
      </c>
      <c r="G17" s="56" t="str">
        <f>IFERROR(VLOOKUP(G16,JFP[],2,0),"")</f>
        <v/>
      </c>
      <c r="H17" s="56" t="str">
        <f>IFERROR(VLOOKUP(H16,JFP[],2,0),"")</f>
        <v/>
      </c>
      <c r="I17" s="56" t="str">
        <f>IFERROR(VLOOKUP(I16,JFP[],2,0),"")</f>
        <v/>
      </c>
    </row>
    <row r="18" spans="1:9" s="60" customFormat="1" ht="13.5" thickBot="1" x14ac:dyDescent="0.25">
      <c r="A18" s="37"/>
      <c r="B18" s="37"/>
      <c r="C18" s="39"/>
      <c r="D18" s="39"/>
      <c r="E18" s="39"/>
      <c r="F18" s="39"/>
      <c r="G18" s="39"/>
      <c r="H18" s="39"/>
      <c r="I18" s="39"/>
    </row>
    <row r="19" spans="1:9" ht="27.75" thickTop="1" x14ac:dyDescent="0.2">
      <c r="B19" s="52">
        <f>1+INT(MIN(MOD(C19-DATE(YEAR(C19)+{-1;0;1},1,5)+WEEKDAY(DATE(YEAR(C19)+{-1;0;1},1,3)),734))/7)</f>
        <v>9</v>
      </c>
      <c r="C19" s="53">
        <f>C16+7</f>
        <v>43521</v>
      </c>
      <c r="D19" s="54">
        <f t="shared" ref="D19:I19" si="4">C19+1</f>
        <v>43522</v>
      </c>
      <c r="E19" s="54">
        <f t="shared" si="4"/>
        <v>43523</v>
      </c>
      <c r="F19" s="54">
        <f>E19+1</f>
        <v>43524</v>
      </c>
      <c r="G19" s="54">
        <f>F19+1</f>
        <v>43525</v>
      </c>
      <c r="H19" s="54">
        <f t="shared" si="4"/>
        <v>43526</v>
      </c>
      <c r="I19" s="54">
        <f t="shared" si="4"/>
        <v>43527</v>
      </c>
    </row>
    <row r="20" spans="1:9" s="57" customFormat="1" x14ac:dyDescent="0.2">
      <c r="A20" s="55"/>
      <c r="B20" s="55"/>
      <c r="C20" s="56" t="str">
        <f>IFERROR(VLOOKUP(C19,JFP[],2,0),"")</f>
        <v/>
      </c>
      <c r="D20" s="56" t="str">
        <f>IFERROR(VLOOKUP(D19,JFP[],2,0),"")</f>
        <v/>
      </c>
      <c r="E20" s="56" t="str">
        <f>IFERROR(VLOOKUP(E19,JFP[],2,0),"")</f>
        <v/>
      </c>
      <c r="F20" s="56" t="str">
        <f>IFERROR(VLOOKUP(F19,JFP[],2,0),"")</f>
        <v/>
      </c>
      <c r="G20" s="56" t="str">
        <f>IFERROR(VLOOKUP(G19,JFP[],2,0),"")</f>
        <v/>
      </c>
      <c r="H20" s="56" t="str">
        <f>IFERROR(VLOOKUP(H19,JFP[],2,0),"")</f>
        <v/>
      </c>
      <c r="I20" s="56" t="str">
        <f>IFERROR(VLOOKUP(I19,JFP[],2,0),"")</f>
        <v/>
      </c>
    </row>
    <row r="21" spans="1:9" s="60" customFormat="1" ht="13.5" thickBot="1" x14ac:dyDescent="0.25">
      <c r="A21" s="37"/>
      <c r="B21" s="37"/>
      <c r="C21" s="58"/>
      <c r="D21" s="59"/>
      <c r="E21" s="59"/>
      <c r="F21" s="59"/>
      <c r="G21" s="59"/>
      <c r="H21" s="59"/>
      <c r="I21" s="59"/>
    </row>
    <row r="22" spans="1:9" ht="27.75" thickTop="1" x14ac:dyDescent="0.2">
      <c r="B22" s="52">
        <f>1+INT(MIN(MOD(C22-DATE(YEAR(C22)+{-1;0;1},1,5)+WEEKDAY(DATE(YEAR(C22)+{-1;0;1},1,3)),734))/7)</f>
        <v>10</v>
      </c>
      <c r="C22" s="53">
        <f>C19+7</f>
        <v>43528</v>
      </c>
      <c r="D22" s="54">
        <f t="shared" ref="D22:I22" si="5">C22+1</f>
        <v>43529</v>
      </c>
      <c r="E22" s="54">
        <f t="shared" si="5"/>
        <v>43530</v>
      </c>
      <c r="F22" s="54">
        <f>E22+1</f>
        <v>43531</v>
      </c>
      <c r="G22" s="54">
        <f>F22+1</f>
        <v>43532</v>
      </c>
      <c r="H22" s="54">
        <f t="shared" si="5"/>
        <v>43533</v>
      </c>
      <c r="I22" s="54">
        <f t="shared" si="5"/>
        <v>43534</v>
      </c>
    </row>
    <row r="23" spans="1:9" s="60" customFormat="1" x14ac:dyDescent="0.2">
      <c r="A23" s="37"/>
      <c r="B23" s="37"/>
      <c r="C23" s="56" t="str">
        <f>IFERROR(VLOOKUP(C22,JFP[],2,0),"")</f>
        <v/>
      </c>
      <c r="D23" s="56" t="str">
        <f>IFERROR(VLOOKUP(D22,JFP[],2,0),"")</f>
        <v/>
      </c>
      <c r="E23" s="56" t="str">
        <f>IFERROR(VLOOKUP(E22,JFP[],2,0),"")</f>
        <v/>
      </c>
      <c r="F23" s="56" t="str">
        <f>IFERROR(VLOOKUP(F22,JFP[],2,0),"")</f>
        <v/>
      </c>
      <c r="G23" s="56" t="str">
        <f>IFERROR(VLOOKUP(G22,JFP[],2,0),"")</f>
        <v/>
      </c>
      <c r="H23" s="56" t="str">
        <f>IFERROR(VLOOKUP(H22,JFP[],2,0),"")</f>
        <v/>
      </c>
      <c r="I23" s="56" t="str">
        <f>IFERROR(VLOOKUP(I22,JFP[],2,0),"")</f>
        <v/>
      </c>
    </row>
    <row r="24" spans="1:9" s="60" customFormat="1" x14ac:dyDescent="0.2">
      <c r="A24" s="37"/>
      <c r="B24" s="37"/>
      <c r="C24" s="39"/>
      <c r="D24" s="39"/>
      <c r="E24" s="39"/>
      <c r="F24" s="39"/>
      <c r="G24" s="39"/>
      <c r="H24" s="39"/>
      <c r="I24" s="39"/>
    </row>
  </sheetData>
  <sheetProtection sheet="1" objects="1" scenarios="1"/>
  <conditionalFormatting sqref="C10:I10 C16:I16 C22:I22">
    <cfRule type="expression" dxfId="3" priority="4">
      <formula>MONTH(C10)&lt;&gt;$E$2</formula>
    </cfRule>
  </conditionalFormatting>
  <conditionalFormatting sqref="C6:I6">
    <cfRule type="expression" dxfId="2" priority="3">
      <formula>MONTH(C6)&lt;&gt;$E$2</formula>
    </cfRule>
  </conditionalFormatting>
  <conditionalFormatting sqref="C13:I13">
    <cfRule type="expression" dxfId="1" priority="2">
      <formula>MONTH(C13)&lt;&gt;$E$2</formula>
    </cfRule>
  </conditionalFormatting>
  <conditionalFormatting sqref="C19:I19">
    <cfRule type="expression" dxfId="0" priority="1">
      <formula>MONTH(C19)&lt;&gt;$E$2</formula>
    </cfRule>
  </conditionalFormatting>
  <dataValidations count="1">
    <dataValidation type="list" allowBlank="1" showInputMessage="1" showErrorMessage="1" sqref="F2" xr:uid="{00000000-0002-0000-0300-000000000000}">
      <formula1>Liste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ompteur Année">
              <controlPr defaultSize="0" autoPict="0" macro="[0]!vuemois" altText="Bouton Compteur. Modifie l’année civile dans la cellule C2">
                <anchor moveWithCells="1" sizeWithCells="1">
                  <from>
                    <xdr:col>2</xdr:col>
                    <xdr:colOff>1419225</xdr:colOff>
                    <xdr:row>1</xdr:row>
                    <xdr:rowOff>19050</xdr:rowOff>
                  </from>
                  <to>
                    <xdr:col>3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ompteur Mois">
              <controlPr defaultSize="0" autoPict="0" macro="[0]!vuemois" altText="Bouton Compteur. Modifie le mois civil dans la cellule E2">
                <anchor moveWithCells="1" sizeWithCells="1">
                  <from>
                    <xdr:col>3</xdr:col>
                    <xdr:colOff>1428750</xdr:colOff>
                    <xdr:row>1</xdr:row>
                    <xdr:rowOff>19050</xdr:rowOff>
                  </from>
                  <to>
                    <xdr:col>4</xdr:col>
                    <xdr:colOff>19050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G20"/>
  <sheetViews>
    <sheetView workbookViewId="0">
      <selection activeCell="B3" sqref="B3"/>
    </sheetView>
  </sheetViews>
  <sheetFormatPr baseColWidth="10" defaultColWidth="10.85546875" defaultRowHeight="14.25" x14ac:dyDescent="0.2"/>
  <cols>
    <col min="1" max="1" width="14.85546875" style="6" customWidth="1"/>
    <col min="2" max="7" width="8" style="7" customWidth="1"/>
    <col min="8" max="16384" width="10.85546875" style="6"/>
  </cols>
  <sheetData>
    <row r="1" spans="1:7" x14ac:dyDescent="0.2">
      <c r="B1" s="7" t="s">
        <v>23</v>
      </c>
      <c r="C1" s="7" t="s">
        <v>24</v>
      </c>
      <c r="D1" s="7" t="s">
        <v>25</v>
      </c>
      <c r="E1" s="7" t="s">
        <v>26</v>
      </c>
      <c r="F1" s="7" t="s">
        <v>27</v>
      </c>
      <c r="G1" s="7" t="s">
        <v>28</v>
      </c>
    </row>
    <row r="2" spans="1:7" x14ac:dyDescent="0.2">
      <c r="A2" s="6" t="s">
        <v>29</v>
      </c>
      <c r="B2" s="9">
        <v>6</v>
      </c>
      <c r="C2" s="7">
        <f>B2+B3+3</f>
        <v>10</v>
      </c>
      <c r="D2" s="7">
        <f t="shared" ref="D2:G2" si="0">C2+C3+3</f>
        <v>13</v>
      </c>
      <c r="E2" s="7">
        <f t="shared" si="0"/>
        <v>16</v>
      </c>
      <c r="F2" s="7">
        <f t="shared" si="0"/>
        <v>19</v>
      </c>
      <c r="G2" s="7">
        <f t="shared" si="0"/>
        <v>22</v>
      </c>
    </row>
    <row r="3" spans="1:7" x14ac:dyDescent="0.2">
      <c r="A3" s="6" t="s">
        <v>30</v>
      </c>
      <c r="B3" s="9">
        <v>1</v>
      </c>
      <c r="C3" s="9">
        <v>0</v>
      </c>
      <c r="D3" s="9">
        <v>0</v>
      </c>
      <c r="E3" s="9">
        <v>0</v>
      </c>
      <c r="F3" s="9">
        <v>0</v>
      </c>
      <c r="G3" s="9">
        <v>0</v>
      </c>
    </row>
    <row r="4" spans="1:7" x14ac:dyDescent="0.2">
      <c r="A4" s="6" t="s">
        <v>31</v>
      </c>
      <c r="B4" s="7">
        <f>B2+2</f>
        <v>8</v>
      </c>
      <c r="C4" s="7">
        <f t="shared" ref="C4:G4" si="1">C2+2</f>
        <v>12</v>
      </c>
      <c r="D4" s="7">
        <f t="shared" si="1"/>
        <v>15</v>
      </c>
      <c r="E4" s="7">
        <f t="shared" si="1"/>
        <v>18</v>
      </c>
      <c r="F4" s="7">
        <f t="shared" si="1"/>
        <v>21</v>
      </c>
      <c r="G4" s="7">
        <f t="shared" si="1"/>
        <v>24</v>
      </c>
    </row>
    <row r="5" spans="1:7" x14ac:dyDescent="0.2">
      <c r="A5" s="6" t="s">
        <v>32</v>
      </c>
      <c r="B5" s="7">
        <f>B2+1+B3</f>
        <v>8</v>
      </c>
      <c r="C5" s="7">
        <f t="shared" ref="C5:G5" si="2">C2+1+C3</f>
        <v>11</v>
      </c>
      <c r="D5" s="7">
        <f t="shared" si="2"/>
        <v>14</v>
      </c>
      <c r="E5" s="7">
        <f t="shared" si="2"/>
        <v>17</v>
      </c>
      <c r="F5" s="7">
        <f t="shared" si="2"/>
        <v>20</v>
      </c>
      <c r="G5" s="7">
        <f t="shared" si="2"/>
        <v>23</v>
      </c>
    </row>
    <row r="8" spans="1:7" x14ac:dyDescent="0.2">
      <c r="B8" s="8"/>
      <c r="C8" s="8"/>
      <c r="D8" s="8"/>
      <c r="E8" s="8"/>
      <c r="F8" s="8"/>
      <c r="G8" s="8"/>
    </row>
    <row r="14" spans="1:7" x14ac:dyDescent="0.2">
      <c r="B14" s="8"/>
      <c r="C14" s="8"/>
      <c r="D14" s="8"/>
      <c r="E14" s="8"/>
      <c r="F14" s="8"/>
      <c r="G14" s="8"/>
    </row>
    <row r="20" spans="2:7" x14ac:dyDescent="0.2">
      <c r="B20" s="8"/>
      <c r="C20" s="8"/>
      <c r="D20" s="8"/>
      <c r="E20" s="8"/>
      <c r="F20" s="8"/>
      <c r="G20" s="8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>
    <tabColor rgb="FFFFC000"/>
  </sheetPr>
  <dimension ref="A1:C118"/>
  <sheetViews>
    <sheetView workbookViewId="0"/>
  </sheetViews>
  <sheetFormatPr baseColWidth="10" defaultColWidth="18.42578125" defaultRowHeight="12.75" x14ac:dyDescent="0.2"/>
  <sheetData>
    <row r="1" spans="1:3" x14ac:dyDescent="0.2">
      <c r="B1" s="3" t="s">
        <v>8</v>
      </c>
      <c r="C1" s="3" t="s">
        <v>9</v>
      </c>
    </row>
    <row r="2" spans="1:3" x14ac:dyDescent="0.2">
      <c r="A2" s="1">
        <v>2019</v>
      </c>
      <c r="B2" s="5">
        <f>DATE(A2,1,1)</f>
        <v>43466</v>
      </c>
      <c r="C2" s="2" t="s">
        <v>11</v>
      </c>
    </row>
    <row r="3" spans="1:3" x14ac:dyDescent="0.2">
      <c r="A3" s="2"/>
      <c r="B3" s="4">
        <f>IF(WEEKDAY(B2,2)=4,B2+1,0)</f>
        <v>0</v>
      </c>
      <c r="C3" s="2" t="s">
        <v>10</v>
      </c>
    </row>
    <row r="4" spans="1:3" x14ac:dyDescent="0.2">
      <c r="A4" s="2"/>
      <c r="B4" s="5">
        <f>DATE(A2,IF((25-MOD((11*MOD(A2-1900,19)+4-INT((7*MOD(A2-1900,19)+1)/19)),29)-MOD(A2-1900+INT((A2-1900)/4)+31-MOD((11*MOD(A2-1900,19)+4-INT((7*MOD(A2-1900,19)+1)/19)),29),7))&gt;0,4,3),IF((25-MOD((11*MOD(A2-1900,19)+4-INT((7*MOD(A2-1900,19)+1)/19)),29)-MOD(A2-1900+INT((A2-1900)/4)+31-MOD((11*MOD(A2-1900,19)+4-INT((7*MOD(A2-1900,19)+1)/19)),29),7))&gt;0,(25-MOD((11*MOD(A2-1900,19)+4-INT((7*MOD(A2-1900,19)+1)/19)),29)-MOD(A2-1900+INT((A2-1900)/4)+31-MOD((11*MOD(A2-1900,19)+4-INT((7*MOD(A2-1900,19)+1)/19)),29),7)),31+(25-MOD((11*MOD(A2-1900,19)+4-INT((7*MOD(A2-1900,19)+1)/19)),29)-MOD(A2-1900+INT((A2-1900)/4)+31-MOD((11*MOD(A2-1900,19)+4-INT((7*MOD(A2-1900,19)+1)/19)),29),7))))</f>
        <v>43576</v>
      </c>
      <c r="C4" s="2" t="s">
        <v>12</v>
      </c>
    </row>
    <row r="5" spans="1:3" x14ac:dyDescent="0.2">
      <c r="A5" s="2"/>
      <c r="B5" s="5">
        <f>B4+1</f>
        <v>43577</v>
      </c>
      <c r="C5" s="2" t="s">
        <v>13</v>
      </c>
    </row>
    <row r="6" spans="1:3" x14ac:dyDescent="0.2">
      <c r="A6" s="2"/>
      <c r="B6" s="4">
        <f>IF(WEEKDAY(B7,2)=2,B7-1,0)</f>
        <v>0</v>
      </c>
      <c r="C6" s="2" t="s">
        <v>10</v>
      </c>
    </row>
    <row r="7" spans="1:3" x14ac:dyDescent="0.2">
      <c r="A7" s="2"/>
      <c r="B7" s="5">
        <f>DATE(A2,5,1)</f>
        <v>43586</v>
      </c>
      <c r="C7" s="2" t="s">
        <v>14</v>
      </c>
    </row>
    <row r="8" spans="1:3" x14ac:dyDescent="0.2">
      <c r="A8" s="2"/>
      <c r="B8" s="4">
        <f>IF(WEEKDAY(B7,2)=4,B7+1,0)</f>
        <v>0</v>
      </c>
      <c r="C8" s="2" t="s">
        <v>10</v>
      </c>
    </row>
    <row r="9" spans="1:3" x14ac:dyDescent="0.2">
      <c r="A9" s="2"/>
      <c r="B9" s="4">
        <f>IF(WEEKDAY(B10,2)=2,B10-1,0)</f>
        <v>0</v>
      </c>
      <c r="C9" s="2" t="s">
        <v>10</v>
      </c>
    </row>
    <row r="10" spans="1:3" x14ac:dyDescent="0.2">
      <c r="A10" s="2"/>
      <c r="B10" s="5">
        <f>DATE(A2,5,8)</f>
        <v>43593</v>
      </c>
      <c r="C10" s="2" t="s">
        <v>15</v>
      </c>
    </row>
    <row r="11" spans="1:3" x14ac:dyDescent="0.2">
      <c r="A11" s="2"/>
      <c r="B11" s="4">
        <f>IF(WEEKDAY(B10,2)=4,B10+1,0)</f>
        <v>0</v>
      </c>
      <c r="C11" s="2" t="s">
        <v>10</v>
      </c>
    </row>
    <row r="12" spans="1:3" x14ac:dyDescent="0.2">
      <c r="A12" s="2"/>
      <c r="B12" s="5">
        <f>B4+39</f>
        <v>43615</v>
      </c>
      <c r="C12" s="2" t="s">
        <v>16</v>
      </c>
    </row>
    <row r="13" spans="1:3" x14ac:dyDescent="0.2">
      <c r="A13" s="2"/>
      <c r="B13" s="4">
        <f>IF(WEEKDAY(B12,2)=4,B12+1,0)</f>
        <v>43616</v>
      </c>
      <c r="C13" s="2" t="s">
        <v>10</v>
      </c>
    </row>
    <row r="14" spans="1:3" x14ac:dyDescent="0.2">
      <c r="A14" s="2"/>
      <c r="B14" s="5">
        <f>B4+50</f>
        <v>43626</v>
      </c>
      <c r="C14" s="2" t="s">
        <v>17</v>
      </c>
    </row>
    <row r="15" spans="1:3" x14ac:dyDescent="0.2">
      <c r="A15" s="2"/>
      <c r="B15" s="4">
        <f>IF(WEEKDAY(B16,2)=2,B16-1,0)</f>
        <v>0</v>
      </c>
      <c r="C15" s="2" t="s">
        <v>10</v>
      </c>
    </row>
    <row r="16" spans="1:3" x14ac:dyDescent="0.2">
      <c r="A16" s="2"/>
      <c r="B16" s="5">
        <f>DATE(A2,7,14)</f>
        <v>43660</v>
      </c>
      <c r="C16" s="2" t="s">
        <v>18</v>
      </c>
    </row>
    <row r="17" spans="1:3" x14ac:dyDescent="0.2">
      <c r="A17" s="2"/>
      <c r="B17" s="4">
        <f>IF(WEEKDAY(B16,2)=4,B16+1,0)</f>
        <v>0</v>
      </c>
      <c r="C17" s="2" t="s">
        <v>10</v>
      </c>
    </row>
    <row r="18" spans="1:3" x14ac:dyDescent="0.2">
      <c r="A18" s="2"/>
      <c r="B18" s="4">
        <f>IF(WEEKDAY(B19,2)=2,B19-1,0)</f>
        <v>0</v>
      </c>
      <c r="C18" s="2" t="s">
        <v>10</v>
      </c>
    </row>
    <row r="19" spans="1:3" x14ac:dyDescent="0.2">
      <c r="A19" s="2"/>
      <c r="B19" s="5">
        <f>DATE(A2,8,15)</f>
        <v>43692</v>
      </c>
      <c r="C19" s="2" t="s">
        <v>19</v>
      </c>
    </row>
    <row r="20" spans="1:3" x14ac:dyDescent="0.2">
      <c r="A20" s="2"/>
      <c r="B20" s="4">
        <f>IF(WEEKDAY(B19,2)=4,B19+1,0)</f>
        <v>43693</v>
      </c>
      <c r="C20" s="2" t="s">
        <v>10</v>
      </c>
    </row>
    <row r="21" spans="1:3" x14ac:dyDescent="0.2">
      <c r="A21" s="2"/>
      <c r="B21" s="4">
        <f>IF(WEEKDAY(B22,2)=2,B22-1,0)</f>
        <v>0</v>
      </c>
      <c r="C21" s="2" t="s">
        <v>10</v>
      </c>
    </row>
    <row r="22" spans="1:3" x14ac:dyDescent="0.2">
      <c r="A22" s="2"/>
      <c r="B22" s="5">
        <f>DATE(A2,11,1)</f>
        <v>43770</v>
      </c>
      <c r="C22" s="2" t="s">
        <v>20</v>
      </c>
    </row>
    <row r="23" spans="1:3" x14ac:dyDescent="0.2">
      <c r="A23" s="2"/>
      <c r="B23" s="4">
        <f>IF(WEEKDAY(B22,2)=4,B22+1,0)</f>
        <v>0</v>
      </c>
      <c r="C23" s="2" t="s">
        <v>10</v>
      </c>
    </row>
    <row r="24" spans="1:3" x14ac:dyDescent="0.2">
      <c r="A24" s="2"/>
      <c r="B24" s="4">
        <f>IF(WEEKDAY(B25,2)=2,B25-1,0)</f>
        <v>0</v>
      </c>
      <c r="C24" s="2" t="s">
        <v>10</v>
      </c>
    </row>
    <row r="25" spans="1:3" x14ac:dyDescent="0.2">
      <c r="A25" s="2"/>
      <c r="B25" s="5">
        <f>DATE(A2,11,11)</f>
        <v>43780</v>
      </c>
      <c r="C25" s="2" t="s">
        <v>21</v>
      </c>
    </row>
    <row r="26" spans="1:3" x14ac:dyDescent="0.2">
      <c r="A26" s="2"/>
      <c r="B26" s="4">
        <f>IF(WEEKDAY(B25,2)=4,B25+1,0)</f>
        <v>0</v>
      </c>
      <c r="C26" s="2" t="s">
        <v>10</v>
      </c>
    </row>
    <row r="27" spans="1:3" x14ac:dyDescent="0.2">
      <c r="A27" s="2"/>
      <c r="B27" s="4">
        <f>IF(WEEKDAY(B28,2)=2,B28-1,0)</f>
        <v>0</v>
      </c>
      <c r="C27" s="2" t="s">
        <v>10</v>
      </c>
    </row>
    <row r="28" spans="1:3" x14ac:dyDescent="0.2">
      <c r="A28" s="2"/>
      <c r="B28" s="5">
        <f>DATE(A2,12,25)</f>
        <v>43824</v>
      </c>
      <c r="C28" s="2" t="s">
        <v>22</v>
      </c>
    </row>
    <row r="29" spans="1:3" x14ac:dyDescent="0.2">
      <c r="A29" s="2"/>
      <c r="B29" s="4">
        <f>IF(WEEKDAY(B28,2)=4,B28+1,0)</f>
        <v>0</v>
      </c>
      <c r="C29" s="2" t="s">
        <v>10</v>
      </c>
    </row>
    <row r="30" spans="1:3" x14ac:dyDescent="0.2">
      <c r="B30" s="4">
        <f>IF(WEEKDAY(B31,2)=2,B31-1,0)</f>
        <v>0</v>
      </c>
      <c r="C30" s="2" t="s">
        <v>10</v>
      </c>
    </row>
    <row r="31" spans="1:3" x14ac:dyDescent="0.2">
      <c r="A31" s="1">
        <f>A2+1</f>
        <v>2020</v>
      </c>
      <c r="B31" s="5">
        <f>DATE(A31,1,1)</f>
        <v>43831</v>
      </c>
      <c r="C31" s="2" t="s">
        <v>11</v>
      </c>
    </row>
    <row r="32" spans="1:3" x14ac:dyDescent="0.2">
      <c r="A32" s="2"/>
      <c r="B32" s="4">
        <f>IF(WEEKDAY(B31,2)=4,B31+1,0)</f>
        <v>0</v>
      </c>
      <c r="C32" s="2" t="s">
        <v>10</v>
      </c>
    </row>
    <row r="33" spans="1:3" x14ac:dyDescent="0.2">
      <c r="A33" s="2"/>
      <c r="B33" s="5">
        <f>DATE(A31,IF((25-MOD((11*MOD(A31-1900,19)+4-INT((7*MOD(A31-1900,19)+1)/19)),29)-MOD(A31-1900+INT((A31-1900)/4)+31-MOD((11*MOD(A31-1900,19)+4-INT((7*MOD(A31-1900,19)+1)/19)),29),7))&gt;0,4,3),IF((25-MOD((11*MOD(A31-1900,19)+4-INT((7*MOD(A31-1900,19)+1)/19)),29)-MOD(A31-1900+INT((A31-1900)/4)+31-MOD((11*MOD(A31-1900,19)+4-INT((7*MOD(A31-1900,19)+1)/19)),29),7))&gt;0,(25-MOD((11*MOD(A31-1900,19)+4-INT((7*MOD(A31-1900,19)+1)/19)),29)-MOD(A31-1900+INT((A31-1900)/4)+31-MOD((11*MOD(A31-1900,19)+4-INT((7*MOD(A31-1900,19)+1)/19)),29),7)),31+(25-MOD((11*MOD(A31-1900,19)+4-INT((7*MOD(A31-1900,19)+1)/19)),29)-MOD(A31-1900+INT((A31-1900)/4)+31-MOD((11*MOD(A31-1900,19)+4-INT((7*MOD(A31-1900,19)+1)/19)),29),7))))</f>
        <v>43933</v>
      </c>
      <c r="C33" s="2" t="s">
        <v>12</v>
      </c>
    </row>
    <row r="34" spans="1:3" x14ac:dyDescent="0.2">
      <c r="A34" s="2"/>
      <c r="B34" s="5">
        <f>B33+1</f>
        <v>43934</v>
      </c>
      <c r="C34" s="2" t="s">
        <v>13</v>
      </c>
    </row>
    <row r="35" spans="1:3" x14ac:dyDescent="0.2">
      <c r="A35" s="2"/>
      <c r="B35" s="4">
        <f>IF(WEEKDAY(B36,2)=2,B36-1,0)</f>
        <v>0</v>
      </c>
      <c r="C35" s="2" t="s">
        <v>10</v>
      </c>
    </row>
    <row r="36" spans="1:3" x14ac:dyDescent="0.2">
      <c r="A36" s="2"/>
      <c r="B36" s="5">
        <f>DATE(A31,5,1)</f>
        <v>43952</v>
      </c>
      <c r="C36" s="2" t="s">
        <v>14</v>
      </c>
    </row>
    <row r="37" spans="1:3" x14ac:dyDescent="0.2">
      <c r="A37" s="2"/>
      <c r="B37" s="4">
        <f>IF(WEEKDAY(B36,2)=4,B36+1,0)</f>
        <v>0</v>
      </c>
      <c r="C37" s="2" t="s">
        <v>10</v>
      </c>
    </row>
    <row r="38" spans="1:3" x14ac:dyDescent="0.2">
      <c r="A38" s="2"/>
      <c r="B38" s="4">
        <f>IF(WEEKDAY(B39,2)=2,B39-1,0)</f>
        <v>0</v>
      </c>
      <c r="C38" s="2" t="s">
        <v>10</v>
      </c>
    </row>
    <row r="39" spans="1:3" x14ac:dyDescent="0.2">
      <c r="A39" s="2"/>
      <c r="B39" s="5">
        <f>DATE(A31,5,8)</f>
        <v>43959</v>
      </c>
      <c r="C39" s="2" t="s">
        <v>15</v>
      </c>
    </row>
    <row r="40" spans="1:3" x14ac:dyDescent="0.2">
      <c r="A40" s="2"/>
      <c r="B40" s="4">
        <f>IF(WEEKDAY(B39,2)=4,B39+1,0)</f>
        <v>0</v>
      </c>
      <c r="C40" s="2" t="s">
        <v>10</v>
      </c>
    </row>
    <row r="41" spans="1:3" x14ac:dyDescent="0.2">
      <c r="A41" s="2"/>
      <c r="B41" s="5">
        <f>B33+39</f>
        <v>43972</v>
      </c>
      <c r="C41" s="2" t="s">
        <v>16</v>
      </c>
    </row>
    <row r="42" spans="1:3" x14ac:dyDescent="0.2">
      <c r="A42" s="2"/>
      <c r="B42" s="4">
        <f>IF(WEEKDAY(B41,2)=4,B41+1,0)</f>
        <v>43973</v>
      </c>
      <c r="C42" s="2" t="s">
        <v>10</v>
      </c>
    </row>
    <row r="43" spans="1:3" x14ac:dyDescent="0.2">
      <c r="A43" s="2"/>
      <c r="B43" s="5">
        <f>B33+50</f>
        <v>43983</v>
      </c>
      <c r="C43" s="2" t="s">
        <v>17</v>
      </c>
    </row>
    <row r="44" spans="1:3" x14ac:dyDescent="0.2">
      <c r="A44" s="2"/>
      <c r="B44" s="4">
        <f>IF(WEEKDAY(B45,2)=2,B45-1,0)</f>
        <v>44025</v>
      </c>
      <c r="C44" s="2" t="s">
        <v>10</v>
      </c>
    </row>
    <row r="45" spans="1:3" x14ac:dyDescent="0.2">
      <c r="A45" s="2"/>
      <c r="B45" s="5">
        <f>DATE(A31,7,14)</f>
        <v>44026</v>
      </c>
      <c r="C45" s="2" t="s">
        <v>18</v>
      </c>
    </row>
    <row r="46" spans="1:3" x14ac:dyDescent="0.2">
      <c r="A46" s="2"/>
      <c r="B46" s="4">
        <f>IF(WEEKDAY(B45,2)=4,B45+1,0)</f>
        <v>0</v>
      </c>
      <c r="C46" s="2" t="s">
        <v>10</v>
      </c>
    </row>
    <row r="47" spans="1:3" x14ac:dyDescent="0.2">
      <c r="A47" s="2"/>
      <c r="B47" s="4">
        <f>IF(WEEKDAY(B48,2)=2,B48-1,0)</f>
        <v>0</v>
      </c>
      <c r="C47" s="2" t="s">
        <v>10</v>
      </c>
    </row>
    <row r="48" spans="1:3" x14ac:dyDescent="0.2">
      <c r="A48" s="2"/>
      <c r="B48" s="5">
        <f>DATE(A31,8,15)</f>
        <v>44058</v>
      </c>
      <c r="C48" s="2" t="s">
        <v>19</v>
      </c>
    </row>
    <row r="49" spans="1:3" x14ac:dyDescent="0.2">
      <c r="A49" s="2"/>
      <c r="B49" s="4">
        <f>IF(WEEKDAY(B48,2)=4,B48+1,0)</f>
        <v>0</v>
      </c>
      <c r="C49" s="2" t="s">
        <v>10</v>
      </c>
    </row>
    <row r="50" spans="1:3" x14ac:dyDescent="0.2">
      <c r="A50" s="2"/>
      <c r="B50" s="4">
        <f>IF(WEEKDAY(B51,2)=2,B51-1,0)</f>
        <v>0</v>
      </c>
      <c r="C50" s="2" t="s">
        <v>10</v>
      </c>
    </row>
    <row r="51" spans="1:3" x14ac:dyDescent="0.2">
      <c r="A51" s="2"/>
      <c r="B51" s="5">
        <f>DATE(A31,11,1)</f>
        <v>44136</v>
      </c>
      <c r="C51" s="2" t="s">
        <v>20</v>
      </c>
    </row>
    <row r="52" spans="1:3" x14ac:dyDescent="0.2">
      <c r="A52" s="2"/>
      <c r="B52" s="4">
        <f>IF(WEEKDAY(B51,2)=4,B51+1,0)</f>
        <v>0</v>
      </c>
      <c r="C52" s="2" t="s">
        <v>10</v>
      </c>
    </row>
    <row r="53" spans="1:3" x14ac:dyDescent="0.2">
      <c r="A53" s="2"/>
      <c r="B53" s="4">
        <f>IF(WEEKDAY(B54,2)=2,B54-1,0)</f>
        <v>0</v>
      </c>
      <c r="C53" s="2" t="s">
        <v>10</v>
      </c>
    </row>
    <row r="54" spans="1:3" x14ac:dyDescent="0.2">
      <c r="A54" s="2"/>
      <c r="B54" s="5">
        <f>DATE(A31,11,11)</f>
        <v>44146</v>
      </c>
      <c r="C54" s="2" t="s">
        <v>21</v>
      </c>
    </row>
    <row r="55" spans="1:3" x14ac:dyDescent="0.2">
      <c r="A55" s="2"/>
      <c r="B55" s="4">
        <f>IF(WEEKDAY(B54,2)=4,B54+1,0)</f>
        <v>0</v>
      </c>
      <c r="C55" s="2" t="s">
        <v>10</v>
      </c>
    </row>
    <row r="56" spans="1:3" x14ac:dyDescent="0.2">
      <c r="A56" s="2"/>
      <c r="B56" s="4">
        <f>IF(WEEKDAY(B57,2)=2,B57-1,0)</f>
        <v>0</v>
      </c>
      <c r="C56" s="2" t="s">
        <v>10</v>
      </c>
    </row>
    <row r="57" spans="1:3" x14ac:dyDescent="0.2">
      <c r="A57" s="2"/>
      <c r="B57" s="5">
        <f>DATE(A31,12,25)</f>
        <v>44190</v>
      </c>
      <c r="C57" s="2" t="s">
        <v>22</v>
      </c>
    </row>
    <row r="58" spans="1:3" x14ac:dyDescent="0.2">
      <c r="A58" s="2"/>
      <c r="B58" s="4">
        <f>IF(WEEKDAY(B57,2)=4,B57+1,0)</f>
        <v>0</v>
      </c>
      <c r="C58" s="2" t="s">
        <v>10</v>
      </c>
    </row>
    <row r="59" spans="1:3" x14ac:dyDescent="0.2">
      <c r="B59" s="4">
        <f>IF(WEEKDAY(B60,2)=2,B60-1,0)</f>
        <v>0</v>
      </c>
      <c r="C59" s="2" t="s">
        <v>10</v>
      </c>
    </row>
    <row r="60" spans="1:3" x14ac:dyDescent="0.2">
      <c r="A60" s="1">
        <f>A31+1</f>
        <v>2021</v>
      </c>
      <c r="B60" s="5">
        <f>DATE(A60,1,1)</f>
        <v>44197</v>
      </c>
      <c r="C60" s="2" t="s">
        <v>11</v>
      </c>
    </row>
    <row r="61" spans="1:3" x14ac:dyDescent="0.2">
      <c r="A61" s="2"/>
      <c r="B61" s="4">
        <f>IF(WEEKDAY(B60,2)=4,B60+1,0)</f>
        <v>0</v>
      </c>
      <c r="C61" s="2" t="s">
        <v>10</v>
      </c>
    </row>
    <row r="62" spans="1:3" x14ac:dyDescent="0.2">
      <c r="A62" s="2"/>
      <c r="B62" s="5">
        <f>DATE(A60,IF((25-MOD((11*MOD(A60-1900,19)+4-INT((7*MOD(A60-1900,19)+1)/19)),29)-MOD(A60-1900+INT((A60-1900)/4)+31-MOD((11*MOD(A60-1900,19)+4-INT((7*MOD(A60-1900,19)+1)/19)),29),7))&gt;0,4,3),IF((25-MOD((11*MOD(A60-1900,19)+4-INT((7*MOD(A60-1900,19)+1)/19)),29)-MOD(A60-1900+INT((A60-1900)/4)+31-MOD((11*MOD(A60-1900,19)+4-INT((7*MOD(A60-1900,19)+1)/19)),29),7))&gt;0,(25-MOD((11*MOD(A60-1900,19)+4-INT((7*MOD(A60-1900,19)+1)/19)),29)-MOD(A60-1900+INT((A60-1900)/4)+31-MOD((11*MOD(A60-1900,19)+4-INT((7*MOD(A60-1900,19)+1)/19)),29),7)),31+(25-MOD((11*MOD(A60-1900,19)+4-INT((7*MOD(A60-1900,19)+1)/19)),29)-MOD(A60-1900+INT((A60-1900)/4)+31-MOD((11*MOD(A60-1900,19)+4-INT((7*MOD(A60-1900,19)+1)/19)),29),7))))</f>
        <v>44290</v>
      </c>
      <c r="C62" s="2" t="s">
        <v>12</v>
      </c>
    </row>
    <row r="63" spans="1:3" x14ac:dyDescent="0.2">
      <c r="A63" s="2"/>
      <c r="B63" s="5">
        <f>B62+1</f>
        <v>44291</v>
      </c>
      <c r="C63" s="2" t="s">
        <v>13</v>
      </c>
    </row>
    <row r="64" spans="1:3" x14ac:dyDescent="0.2">
      <c r="A64" s="2"/>
      <c r="B64" s="4">
        <f>IF(WEEKDAY(B65,2)=2,B65-1,0)</f>
        <v>0</v>
      </c>
      <c r="C64" s="2" t="s">
        <v>10</v>
      </c>
    </row>
    <row r="65" spans="1:3" x14ac:dyDescent="0.2">
      <c r="A65" s="2"/>
      <c r="B65" s="5">
        <f>DATE(A60,5,1)</f>
        <v>44317</v>
      </c>
      <c r="C65" s="2" t="s">
        <v>14</v>
      </c>
    </row>
    <row r="66" spans="1:3" x14ac:dyDescent="0.2">
      <c r="A66" s="2"/>
      <c r="B66" s="4">
        <f>IF(WEEKDAY(B65,2)=4,B65+1,0)</f>
        <v>0</v>
      </c>
      <c r="C66" s="2" t="s">
        <v>10</v>
      </c>
    </row>
    <row r="67" spans="1:3" x14ac:dyDescent="0.2">
      <c r="A67" s="2"/>
      <c r="B67" s="4">
        <f>IF(WEEKDAY(B68,2)=2,B68-1,0)</f>
        <v>0</v>
      </c>
      <c r="C67" s="2" t="s">
        <v>10</v>
      </c>
    </row>
    <row r="68" spans="1:3" x14ac:dyDescent="0.2">
      <c r="A68" s="2"/>
      <c r="B68" s="5">
        <f>DATE(A60,5,8)</f>
        <v>44324</v>
      </c>
      <c r="C68" s="2" t="s">
        <v>15</v>
      </c>
    </row>
    <row r="69" spans="1:3" x14ac:dyDescent="0.2">
      <c r="A69" s="2"/>
      <c r="B69" s="4">
        <f>IF(WEEKDAY(B68,2)=4,B68+1,0)</f>
        <v>0</v>
      </c>
      <c r="C69" s="2" t="s">
        <v>10</v>
      </c>
    </row>
    <row r="70" spans="1:3" x14ac:dyDescent="0.2">
      <c r="A70" s="2"/>
      <c r="B70" s="5">
        <f>B62+39</f>
        <v>44329</v>
      </c>
      <c r="C70" s="2" t="s">
        <v>16</v>
      </c>
    </row>
    <row r="71" spans="1:3" x14ac:dyDescent="0.2">
      <c r="A71" s="2"/>
      <c r="B71" s="4">
        <f>IF(WEEKDAY(B70,2)=4,B70+1,0)</f>
        <v>44330</v>
      </c>
      <c r="C71" s="2" t="s">
        <v>10</v>
      </c>
    </row>
    <row r="72" spans="1:3" x14ac:dyDescent="0.2">
      <c r="A72" s="2"/>
      <c r="B72" s="5">
        <f>B62+50</f>
        <v>44340</v>
      </c>
      <c r="C72" s="2" t="s">
        <v>17</v>
      </c>
    </row>
    <row r="73" spans="1:3" x14ac:dyDescent="0.2">
      <c r="A73" s="2"/>
      <c r="B73" s="4">
        <f>IF(WEEKDAY(B74,2)=2,B74-1,0)</f>
        <v>0</v>
      </c>
      <c r="C73" s="2" t="s">
        <v>10</v>
      </c>
    </row>
    <row r="74" spans="1:3" x14ac:dyDescent="0.2">
      <c r="A74" s="2"/>
      <c r="B74" s="5">
        <f>DATE(A60,7,14)</f>
        <v>44391</v>
      </c>
      <c r="C74" s="2" t="s">
        <v>18</v>
      </c>
    </row>
    <row r="75" spans="1:3" x14ac:dyDescent="0.2">
      <c r="A75" s="2"/>
      <c r="B75" s="4">
        <f>IF(WEEKDAY(B74,2)=4,B74+1,0)</f>
        <v>0</v>
      </c>
      <c r="C75" s="2" t="s">
        <v>10</v>
      </c>
    </row>
    <row r="76" spans="1:3" x14ac:dyDescent="0.2">
      <c r="A76" s="2"/>
      <c r="B76" s="4">
        <f>IF(WEEKDAY(B77,2)=2,B77-1,0)</f>
        <v>0</v>
      </c>
      <c r="C76" s="2" t="s">
        <v>10</v>
      </c>
    </row>
    <row r="77" spans="1:3" x14ac:dyDescent="0.2">
      <c r="A77" s="2"/>
      <c r="B77" s="5">
        <f>DATE(A60,8,15)</f>
        <v>44423</v>
      </c>
      <c r="C77" s="2" t="s">
        <v>19</v>
      </c>
    </row>
    <row r="78" spans="1:3" x14ac:dyDescent="0.2">
      <c r="A78" s="2"/>
      <c r="B78" s="4">
        <f>IF(WEEKDAY(B77,2)=4,B77+1,0)</f>
        <v>0</v>
      </c>
      <c r="C78" s="2" t="s">
        <v>10</v>
      </c>
    </row>
    <row r="79" spans="1:3" x14ac:dyDescent="0.2">
      <c r="A79" s="2"/>
      <c r="B79" s="4">
        <f>IF(WEEKDAY(B80,2)=2,B80-1,0)</f>
        <v>0</v>
      </c>
      <c r="C79" s="2" t="s">
        <v>10</v>
      </c>
    </row>
    <row r="80" spans="1:3" x14ac:dyDescent="0.2">
      <c r="A80" s="2"/>
      <c r="B80" s="5">
        <f>DATE(A60,11,1)</f>
        <v>44501</v>
      </c>
      <c r="C80" s="2" t="s">
        <v>20</v>
      </c>
    </row>
    <row r="81" spans="1:3" x14ac:dyDescent="0.2">
      <c r="A81" s="2"/>
      <c r="B81" s="4">
        <f>IF(WEEKDAY(B80,2)=4,B80+1,0)</f>
        <v>0</v>
      </c>
      <c r="C81" s="2" t="s">
        <v>10</v>
      </c>
    </row>
    <row r="82" spans="1:3" x14ac:dyDescent="0.2">
      <c r="A82" s="2"/>
      <c r="B82" s="4">
        <f>IF(WEEKDAY(B83,2)=2,B83-1,0)</f>
        <v>0</v>
      </c>
      <c r="C82" s="2" t="s">
        <v>10</v>
      </c>
    </row>
    <row r="83" spans="1:3" x14ac:dyDescent="0.2">
      <c r="A83" s="2"/>
      <c r="B83" s="5">
        <f>DATE(A60,11,11)</f>
        <v>44511</v>
      </c>
      <c r="C83" s="2" t="s">
        <v>21</v>
      </c>
    </row>
    <row r="84" spans="1:3" x14ac:dyDescent="0.2">
      <c r="A84" s="2"/>
      <c r="B84" s="4">
        <f>IF(WEEKDAY(B83,2)=4,B83+1,0)</f>
        <v>44512</v>
      </c>
      <c r="C84" s="2" t="s">
        <v>10</v>
      </c>
    </row>
    <row r="85" spans="1:3" x14ac:dyDescent="0.2">
      <c r="A85" s="2"/>
      <c r="B85" s="4">
        <f>IF(WEEKDAY(B86,2)=2,B86-1,0)</f>
        <v>0</v>
      </c>
      <c r="C85" s="2" t="s">
        <v>10</v>
      </c>
    </row>
    <row r="86" spans="1:3" x14ac:dyDescent="0.2">
      <c r="A86" s="2"/>
      <c r="B86" s="5">
        <f>DATE(A60,12,25)</f>
        <v>44555</v>
      </c>
      <c r="C86" s="2" t="s">
        <v>22</v>
      </c>
    </row>
    <row r="87" spans="1:3" x14ac:dyDescent="0.2">
      <c r="A87" s="2"/>
      <c r="B87" s="4">
        <f>IF(WEEKDAY(B86,2)=4,B86+1,0)</f>
        <v>0</v>
      </c>
      <c r="C87" s="2" t="s">
        <v>10</v>
      </c>
    </row>
    <row r="88" spans="1:3" x14ac:dyDescent="0.2">
      <c r="B88" s="4">
        <f>IF(WEEKDAY(B89,2)=2,B89-1,0)</f>
        <v>0</v>
      </c>
      <c r="C88" s="2" t="s">
        <v>10</v>
      </c>
    </row>
    <row r="89" spans="1:3" x14ac:dyDescent="0.2">
      <c r="A89" s="1">
        <f>A60+1</f>
        <v>2022</v>
      </c>
      <c r="B89" s="5">
        <f>DATE(A89,1,1)</f>
        <v>44562</v>
      </c>
      <c r="C89" s="2" t="s">
        <v>11</v>
      </c>
    </row>
    <row r="90" spans="1:3" x14ac:dyDescent="0.2">
      <c r="A90" s="2"/>
      <c r="B90" s="4">
        <f>IF(WEEKDAY(B89,2)=4,B89+1,0)</f>
        <v>0</v>
      </c>
      <c r="C90" s="2" t="s">
        <v>10</v>
      </c>
    </row>
    <row r="91" spans="1:3" x14ac:dyDescent="0.2">
      <c r="A91" s="2"/>
      <c r="B91" s="5">
        <f>DATE(A89,IF((25-MOD((11*MOD(A89-1900,19)+4-INT((7*MOD(A89-1900,19)+1)/19)),29)-MOD(A89-1900+INT((A89-1900)/4)+31-MOD((11*MOD(A89-1900,19)+4-INT((7*MOD(A89-1900,19)+1)/19)),29),7))&gt;0,4,3),IF((25-MOD((11*MOD(A89-1900,19)+4-INT((7*MOD(A89-1900,19)+1)/19)),29)-MOD(A89-1900+INT((A89-1900)/4)+31-MOD((11*MOD(A89-1900,19)+4-INT((7*MOD(A89-1900,19)+1)/19)),29),7))&gt;0,(25-MOD((11*MOD(A89-1900,19)+4-INT((7*MOD(A89-1900,19)+1)/19)),29)-MOD(A89-1900+INT((A89-1900)/4)+31-MOD((11*MOD(A89-1900,19)+4-INT((7*MOD(A89-1900,19)+1)/19)),29),7)),31+(25-MOD((11*MOD(A89-1900,19)+4-INT((7*MOD(A89-1900,19)+1)/19)),29)-MOD(A89-1900+INT((A89-1900)/4)+31-MOD((11*MOD(A89-1900,19)+4-INT((7*MOD(A89-1900,19)+1)/19)),29),7))))</f>
        <v>44668</v>
      </c>
      <c r="C91" s="2" t="s">
        <v>12</v>
      </c>
    </row>
    <row r="92" spans="1:3" x14ac:dyDescent="0.2">
      <c r="A92" s="2"/>
      <c r="B92" s="5">
        <f>B91+1</f>
        <v>44669</v>
      </c>
      <c r="C92" s="2" t="s">
        <v>13</v>
      </c>
    </row>
    <row r="93" spans="1:3" x14ac:dyDescent="0.2">
      <c r="A93" s="2"/>
      <c r="B93" s="4">
        <f>IF(WEEKDAY(B94,2)=2,B94-1,0)</f>
        <v>0</v>
      </c>
      <c r="C93" s="2" t="s">
        <v>10</v>
      </c>
    </row>
    <row r="94" spans="1:3" x14ac:dyDescent="0.2">
      <c r="A94" s="2"/>
      <c r="B94" s="5">
        <f>DATE(A89,5,1)</f>
        <v>44682</v>
      </c>
      <c r="C94" s="2" t="s">
        <v>14</v>
      </c>
    </row>
    <row r="95" spans="1:3" x14ac:dyDescent="0.2">
      <c r="A95" s="2"/>
      <c r="B95" s="4">
        <f>IF(WEEKDAY(B94,2)=4,B94+1,0)</f>
        <v>0</v>
      </c>
      <c r="C95" s="2" t="s">
        <v>10</v>
      </c>
    </row>
    <row r="96" spans="1:3" x14ac:dyDescent="0.2">
      <c r="A96" s="2"/>
      <c r="B96" s="4">
        <f>IF(WEEKDAY(B97,2)=2,B97-1,0)</f>
        <v>0</v>
      </c>
      <c r="C96" s="2" t="s">
        <v>10</v>
      </c>
    </row>
    <row r="97" spans="1:3" x14ac:dyDescent="0.2">
      <c r="A97" s="2"/>
      <c r="B97" s="5">
        <f>DATE(A89,5,8)</f>
        <v>44689</v>
      </c>
      <c r="C97" s="2" t="s">
        <v>15</v>
      </c>
    </row>
    <row r="98" spans="1:3" x14ac:dyDescent="0.2">
      <c r="A98" s="2"/>
      <c r="B98" s="4">
        <f>IF(WEEKDAY(B97,2)=4,B97+1,0)</f>
        <v>0</v>
      </c>
      <c r="C98" s="2" t="s">
        <v>10</v>
      </c>
    </row>
    <row r="99" spans="1:3" x14ac:dyDescent="0.2">
      <c r="A99" s="2"/>
      <c r="B99" s="5">
        <f>B91+39</f>
        <v>44707</v>
      </c>
      <c r="C99" s="2" t="s">
        <v>16</v>
      </c>
    </row>
    <row r="100" spans="1:3" x14ac:dyDescent="0.2">
      <c r="A100" s="2"/>
      <c r="B100" s="4">
        <f>IF(WEEKDAY(B99,2)=4,B99+1,0)</f>
        <v>44708</v>
      </c>
      <c r="C100" s="2" t="s">
        <v>10</v>
      </c>
    </row>
    <row r="101" spans="1:3" x14ac:dyDescent="0.2">
      <c r="A101" s="2"/>
      <c r="B101" s="5">
        <f>B91+50</f>
        <v>44718</v>
      </c>
      <c r="C101" s="2" t="s">
        <v>17</v>
      </c>
    </row>
    <row r="102" spans="1:3" x14ac:dyDescent="0.2">
      <c r="A102" s="2"/>
      <c r="B102" s="4">
        <f>IF(WEEKDAY(B103,2)=2,B103-1,0)</f>
        <v>0</v>
      </c>
      <c r="C102" s="2" t="s">
        <v>10</v>
      </c>
    </row>
    <row r="103" spans="1:3" x14ac:dyDescent="0.2">
      <c r="A103" s="2"/>
      <c r="B103" s="5">
        <f>DATE(A89,7,14)</f>
        <v>44756</v>
      </c>
      <c r="C103" s="2" t="s">
        <v>18</v>
      </c>
    </row>
    <row r="104" spans="1:3" x14ac:dyDescent="0.2">
      <c r="A104" s="2"/>
      <c r="B104" s="4">
        <f>IF(WEEKDAY(B103,2)=4,B103+1,0)</f>
        <v>44757</v>
      </c>
      <c r="C104" s="2" t="s">
        <v>10</v>
      </c>
    </row>
    <row r="105" spans="1:3" x14ac:dyDescent="0.2">
      <c r="A105" s="2"/>
      <c r="B105" s="4">
        <f>IF(WEEKDAY(B106,2)=2,B106-1,0)</f>
        <v>0</v>
      </c>
      <c r="C105" s="2" t="s">
        <v>10</v>
      </c>
    </row>
    <row r="106" spans="1:3" x14ac:dyDescent="0.2">
      <c r="A106" s="2"/>
      <c r="B106" s="5">
        <f>DATE(A89,8,15)</f>
        <v>44788</v>
      </c>
      <c r="C106" s="2" t="s">
        <v>19</v>
      </c>
    </row>
    <row r="107" spans="1:3" x14ac:dyDescent="0.2">
      <c r="A107" s="2"/>
      <c r="B107" s="4">
        <f>IF(WEEKDAY(B106,2)=4,B106+1,0)</f>
        <v>0</v>
      </c>
      <c r="C107" s="2" t="s">
        <v>10</v>
      </c>
    </row>
    <row r="108" spans="1:3" x14ac:dyDescent="0.2">
      <c r="A108" s="2"/>
      <c r="B108" s="4">
        <f>IF(WEEKDAY(B109,2)=2,B109-1,0)</f>
        <v>44865</v>
      </c>
      <c r="C108" s="2" t="s">
        <v>10</v>
      </c>
    </row>
    <row r="109" spans="1:3" x14ac:dyDescent="0.2">
      <c r="A109" s="2"/>
      <c r="B109" s="5">
        <f>DATE(A89,11,1)</f>
        <v>44866</v>
      </c>
      <c r="C109" s="2" t="s">
        <v>20</v>
      </c>
    </row>
    <row r="110" spans="1:3" x14ac:dyDescent="0.2">
      <c r="A110" s="2"/>
      <c r="B110" s="4">
        <f>IF(WEEKDAY(B109,2)=4,B109+1,0)</f>
        <v>0</v>
      </c>
      <c r="C110" s="2" t="s">
        <v>10</v>
      </c>
    </row>
    <row r="111" spans="1:3" x14ac:dyDescent="0.2">
      <c r="A111" s="2"/>
      <c r="B111" s="4">
        <f>IF(WEEKDAY(B112,2)=2,B112-1,0)</f>
        <v>0</v>
      </c>
      <c r="C111" s="2" t="s">
        <v>10</v>
      </c>
    </row>
    <row r="112" spans="1:3" x14ac:dyDescent="0.2">
      <c r="A112" s="2"/>
      <c r="B112" s="5">
        <f>DATE(A89,11,11)</f>
        <v>44876</v>
      </c>
      <c r="C112" s="2" t="s">
        <v>21</v>
      </c>
    </row>
    <row r="113" spans="1:3" x14ac:dyDescent="0.2">
      <c r="A113" s="2"/>
      <c r="B113" s="4">
        <f>IF(WEEKDAY(B112,2)=4,B112+1,0)</f>
        <v>0</v>
      </c>
      <c r="C113" s="2" t="s">
        <v>10</v>
      </c>
    </row>
    <row r="114" spans="1:3" x14ac:dyDescent="0.2">
      <c r="A114" s="2"/>
      <c r="B114" s="4">
        <f>IF(WEEKDAY(B115,2)=2,B115-1,0)</f>
        <v>0</v>
      </c>
      <c r="C114" s="2" t="s">
        <v>10</v>
      </c>
    </row>
    <row r="115" spans="1:3" x14ac:dyDescent="0.2">
      <c r="A115" s="2"/>
      <c r="B115" s="5">
        <f>DATE(A89,12,25)</f>
        <v>44920</v>
      </c>
      <c r="C115" s="2" t="s">
        <v>22</v>
      </c>
    </row>
    <row r="116" spans="1:3" x14ac:dyDescent="0.2">
      <c r="A116" s="2"/>
      <c r="B116" s="4">
        <f>IF(WEEKDAY(B115,2)=4,B115+1,0)</f>
        <v>0</v>
      </c>
      <c r="C116" s="2" t="s">
        <v>10</v>
      </c>
    </row>
    <row r="117" spans="1:3" x14ac:dyDescent="0.2">
      <c r="A117" s="2"/>
      <c r="B117" s="4">
        <f>IF(WEEKDAY(B118,2)=2,B118-1,0)</f>
        <v>0</v>
      </c>
      <c r="C117" s="2" t="s">
        <v>10</v>
      </c>
    </row>
    <row r="118" spans="1:3" x14ac:dyDescent="0.2">
      <c r="A118" s="2"/>
      <c r="B118" s="5">
        <f>DATE(A89+1,1,1)</f>
        <v>44927</v>
      </c>
      <c r="C118" s="2" t="s">
        <v>11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Groupe | Responsable | Matière</vt:lpstr>
      <vt:lpstr>Data</vt:lpstr>
      <vt:lpstr>Hebdomadaire</vt:lpstr>
      <vt:lpstr>Mensuel</vt:lpstr>
      <vt:lpstr>Parametres</vt:lpstr>
      <vt:lpstr>JFP</vt:lpstr>
      <vt:lpstr>Liste</vt:lpstr>
      <vt:lpstr>masemaine</vt:lpstr>
      <vt:lpstr>rangsemaine</vt:lpstr>
      <vt:lpstr>semaine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</dc:creator>
  <cp:keywords/>
  <dc:description/>
  <cp:lastModifiedBy>p7</cp:lastModifiedBy>
  <cp:revision/>
  <cp:lastPrinted>2017-08-21T20:53:26Z</cp:lastPrinted>
  <dcterms:created xsi:type="dcterms:W3CDTF">2015-02-17T18:38:59Z</dcterms:created>
  <dcterms:modified xsi:type="dcterms:W3CDTF">2019-01-25T15:56:48Z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