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desousa\Desktop\"/>
    </mc:Choice>
  </mc:AlternateContent>
  <bookViews>
    <workbookView xWindow="0" yWindow="0" windowWidth="23040" windowHeight="8835" firstSheet="1" activeTab="1"/>
  </bookViews>
  <sheets>
    <sheet name="BD" sheetId="3" state="hidden" r:id="rId1"/>
    <sheet name="Feuil2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B22" i="3" l="1"/>
  <c r="B21" i="3"/>
  <c r="F7" i="3"/>
  <c r="G7" i="3" s="1"/>
  <c r="G8" i="3" s="1"/>
  <c r="F8" i="3" l="1"/>
  <c r="F16" i="3"/>
  <c r="F11" i="3"/>
  <c r="K7" i="3" s="1"/>
  <c r="E7" i="3"/>
  <c r="E8" i="3" s="1"/>
  <c r="J7" i="3" l="1"/>
  <c r="B30" i="3" s="1"/>
  <c r="F17" i="3"/>
  <c r="I7" i="3" s="1"/>
  <c r="B29" i="3" l="1"/>
  <c r="B24" i="3" s="1"/>
  <c r="B25" i="3" l="1"/>
  <c r="B26" i="3" s="1"/>
</calcChain>
</file>

<file path=xl/sharedStrings.xml><?xml version="1.0" encoding="utf-8"?>
<sst xmlns="http://schemas.openxmlformats.org/spreadsheetml/2006/main" count="24" uniqueCount="24">
  <si>
    <t>NB PAL à charger dans créneau en cours</t>
  </si>
  <si>
    <t>LUNDI-JEUDI</t>
  </si>
  <si>
    <t>CAPACITE</t>
  </si>
  <si>
    <t>VENDREDI</t>
  </si>
  <si>
    <t>NB PAL à rajouter</t>
  </si>
  <si>
    <t>CRENEAU HORAIRE</t>
  </si>
  <si>
    <t>MAINTENANT</t>
  </si>
  <si>
    <t>JOUR DE LA SEMAINE</t>
  </si>
  <si>
    <t>FAISABILITE CRENEAU EN COURS</t>
  </si>
  <si>
    <t>NB PAL à charger dans créneau C+2</t>
  </si>
  <si>
    <t>CRENEAU C+1</t>
  </si>
  <si>
    <t>NB PAL TOTAL A CHARGER CRENEAU EN COURS</t>
  </si>
  <si>
    <t>NB PAL TOTAL A CHARGER CRENEAU C+2</t>
  </si>
  <si>
    <t>CRENEAU C+2</t>
  </si>
  <si>
    <t>TEMPS RESTANT
DANS LE CRENEAU</t>
  </si>
  <si>
    <t>CRENEAU C</t>
  </si>
  <si>
    <t>CAPACITE
CRENEAU C</t>
  </si>
  <si>
    <t>CAPACITE
CRENEAU C+1</t>
  </si>
  <si>
    <t>CAPACITE
CRENEAU C+2</t>
  </si>
  <si>
    <t>FAISABILITE CRENEAU C+1 ET C+2</t>
  </si>
  <si>
    <t>CAPACITE TOTALE C</t>
  </si>
  <si>
    <t>CAPACITE TOTALE C+1 ET C+2</t>
  </si>
  <si>
    <t>CONSIGNE</t>
  </si>
  <si>
    <t>NB PAL à charger dans créneau C+1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</si>
</sst>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h: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7" xfId="0" applyFont="1" applyFill="1" applyBorder="1"/>
    <xf numFmtId="0" fontId="2" fillId="0" borderId="8" xfId="0" applyFont="1" applyFill="1" applyBorder="1"/>
    <xf numFmtId="0" fontId="2" fillId="0" borderId="9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22" fontId="0" fillId="4" borderId="11" xfId="0" applyNumberForma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164" fontId="0" fillId="4" borderId="11" xfId="0" applyNumberForma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4" fontId="0" fillId="5" borderId="1" xfId="0" applyNumberFormat="1" applyFill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/>
    </xf>
    <xf numFmtId="1" fontId="0" fillId="3" borderId="11" xfId="0" applyNumberForma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1" fontId="0" fillId="4" borderId="11" xfId="0" applyNumberForma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43" fontId="0" fillId="0" borderId="0" xfId="1" applyFont="1" applyFill="1" applyBorder="1" applyAlignment="1">
      <alignment horizontal="center" vertical="center"/>
    </xf>
    <xf numFmtId="164" fontId="1" fillId="4" borderId="11" xfId="0" applyNumberFormat="1" applyFont="1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476250</xdr:colOff>
          <xdr:row>13</xdr:row>
          <xdr:rowOff>38100</xdr:rowOff>
        </xdr:from>
        <xdr:to>
          <xdr:col>10</xdr:col>
          <xdr:colOff>295275</xdr:colOff>
          <xdr:row>18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0"/>
  <sheetViews>
    <sheetView workbookViewId="0">
      <selection activeCell="F4" sqref="F4"/>
    </sheetView>
  </sheetViews>
  <sheetFormatPr baseColWidth="10" defaultRowHeight="15" x14ac:dyDescent="0.25"/>
  <cols>
    <col min="1" max="1" width="42.7109375" customWidth="1"/>
    <col min="2" max="3" width="24.7109375" customWidth="1"/>
    <col min="5" max="5" width="18.7109375" customWidth="1"/>
    <col min="6" max="6" width="38.7109375" customWidth="1"/>
    <col min="7" max="7" width="18.7109375" customWidth="1"/>
    <col min="9" max="11" width="18.7109375" customWidth="1"/>
  </cols>
  <sheetData>
    <row r="1" spans="1:11" ht="34.5" thickBot="1" x14ac:dyDescent="0.55000000000000004">
      <c r="A1" s="1"/>
      <c r="B1" s="29" t="s">
        <v>2</v>
      </c>
      <c r="C1" s="30"/>
    </row>
    <row r="2" spans="1:11" ht="27" customHeight="1" thickBot="1" x14ac:dyDescent="0.3">
      <c r="A2" s="11" t="s">
        <v>5</v>
      </c>
      <c r="B2" s="12" t="s">
        <v>1</v>
      </c>
      <c r="C2" s="11" t="s">
        <v>3</v>
      </c>
      <c r="F2" s="13" t="s">
        <v>6</v>
      </c>
      <c r="I2" s="20">
        <v>4.1666666666666664E-2</v>
      </c>
    </row>
    <row r="3" spans="1:11" ht="27" customHeight="1" x14ac:dyDescent="0.4">
      <c r="A3" s="10">
        <v>6</v>
      </c>
      <c r="B3" s="4">
        <v>66</v>
      </c>
      <c r="C3" s="7">
        <v>66</v>
      </c>
      <c r="F3" s="16">
        <f ca="1">NOW()</f>
        <v>43481.509101041665</v>
      </c>
      <c r="I3" s="23"/>
    </row>
    <row r="4" spans="1:11" ht="26.25" x14ac:dyDescent="0.4">
      <c r="A4" s="2">
        <v>7</v>
      </c>
      <c r="B4" s="5">
        <v>66</v>
      </c>
      <c r="C4" s="8">
        <v>66</v>
      </c>
    </row>
    <row r="5" spans="1:11" ht="26.25" x14ac:dyDescent="0.4">
      <c r="A5" s="2">
        <v>8</v>
      </c>
      <c r="B5" s="5">
        <v>66</v>
      </c>
      <c r="C5" s="8">
        <v>33</v>
      </c>
    </row>
    <row r="6" spans="1:11" ht="42" x14ac:dyDescent="0.4">
      <c r="A6" s="2">
        <v>9</v>
      </c>
      <c r="B6" s="5">
        <v>66</v>
      </c>
      <c r="C6" s="8">
        <v>66</v>
      </c>
      <c r="E6" s="14" t="s">
        <v>15</v>
      </c>
      <c r="F6" s="14" t="s">
        <v>10</v>
      </c>
      <c r="G6" s="14" t="s">
        <v>13</v>
      </c>
      <c r="I6" s="19" t="s">
        <v>16</v>
      </c>
      <c r="J6" s="19" t="s">
        <v>17</v>
      </c>
      <c r="K6" s="19" t="s">
        <v>18</v>
      </c>
    </row>
    <row r="7" spans="1:11" ht="26.25" x14ac:dyDescent="0.4">
      <c r="A7" s="2">
        <v>10</v>
      </c>
      <c r="B7" s="5">
        <v>66</v>
      </c>
      <c r="C7" s="8">
        <v>66</v>
      </c>
      <c r="E7" s="18">
        <f ca="1">ROUNDDOWN(F3*1440/60,0)/1440*60</f>
        <v>43481.5</v>
      </c>
      <c r="F7" s="18">
        <f ca="1">ROUNDUP(F3*1440/60,0)/1440*60</f>
        <v>43481.541666666672</v>
      </c>
      <c r="G7" s="18">
        <f ca="1">F7+I2</f>
        <v>43481.583333333336</v>
      </c>
      <c r="I7" s="24">
        <f ca="1">F17*66</f>
        <v>51.583950009662658</v>
      </c>
      <c r="J7" s="17">
        <f ca="1">IF(E8&lt;17,IF(F11="VENDREDI",VLOOKUP(F8,A2:C13,3),VLOOKUP(F8,A2:C13,2)),"")</f>
        <v>66</v>
      </c>
      <c r="K7" s="17">
        <f ca="1">IF(G8&lt;17,IF(F11="VENDREDI",(VLOOKUP(G8,A3:C13,3)),(VLOOKUP(G8,A3:C13,2))),"")</f>
        <v>66</v>
      </c>
    </row>
    <row r="8" spans="1:11" ht="26.25" x14ac:dyDescent="0.4">
      <c r="A8" s="2">
        <v>11</v>
      </c>
      <c r="B8" s="5">
        <v>0</v>
      </c>
      <c r="C8" s="8">
        <v>66</v>
      </c>
      <c r="E8" s="22">
        <f ca="1">ROUND(((E7-INT(E7))*24),0)</f>
        <v>12</v>
      </c>
      <c r="F8" s="22">
        <f ca="1">ROUND(((F7-INT(F7))*24),0)</f>
        <v>13</v>
      </c>
      <c r="G8" s="22">
        <f ca="1">ROUND(((G7-INT(G7))*24),0)</f>
        <v>14</v>
      </c>
    </row>
    <row r="9" spans="1:11" ht="26.25" x14ac:dyDescent="0.4">
      <c r="A9" s="2">
        <v>12</v>
      </c>
      <c r="B9" s="5">
        <v>66</v>
      </c>
      <c r="C9" s="8">
        <v>66</v>
      </c>
    </row>
    <row r="10" spans="1:11" ht="26.25" x14ac:dyDescent="0.4">
      <c r="A10" s="2">
        <v>13</v>
      </c>
      <c r="B10" s="5">
        <v>66</v>
      </c>
      <c r="C10" s="8">
        <v>66</v>
      </c>
      <c r="F10" s="14" t="s">
        <v>7</v>
      </c>
    </row>
    <row r="11" spans="1:11" ht="26.25" x14ac:dyDescent="0.4">
      <c r="A11" s="2">
        <v>14</v>
      </c>
      <c r="B11" s="5">
        <v>66</v>
      </c>
      <c r="C11" s="8">
        <v>33</v>
      </c>
      <c r="F11" s="17" t="str">
        <f ca="1" xml:space="preserve"> CHOOSE(WEEKDAY(F3,2),"LUNDI","MARDI","MERCREDI","JEUDI","VENDREDI")</f>
        <v>MERCREDI</v>
      </c>
    </row>
    <row r="12" spans="1:11" ht="26.25" x14ac:dyDescent="0.4">
      <c r="A12" s="2">
        <v>15</v>
      </c>
      <c r="B12" s="5">
        <v>66</v>
      </c>
      <c r="C12" s="8">
        <v>66</v>
      </c>
    </row>
    <row r="13" spans="1:11" ht="27" thickBot="1" x14ac:dyDescent="0.45">
      <c r="A13" s="3">
        <v>16</v>
      </c>
      <c r="B13" s="6">
        <v>66</v>
      </c>
      <c r="C13" s="9">
        <v>66</v>
      </c>
    </row>
    <row r="15" spans="1:11" ht="52.5" x14ac:dyDescent="0.25">
      <c r="F15" s="15" t="s">
        <v>14</v>
      </c>
    </row>
    <row r="16" spans="1:11" x14ac:dyDescent="0.25">
      <c r="A16" t="s">
        <v>0</v>
      </c>
      <c r="B16" s="25">
        <v>60</v>
      </c>
      <c r="F16" s="18">
        <f ca="1">F7-F3</f>
        <v>3.2565625006100163E-2</v>
      </c>
    </row>
    <row r="17" spans="1:6" x14ac:dyDescent="0.25">
      <c r="A17" t="s">
        <v>23</v>
      </c>
      <c r="B17" s="25">
        <v>66</v>
      </c>
      <c r="F17" s="21">
        <f ca="1">(F16-INT(F16))*24</f>
        <v>0.78157500014640391</v>
      </c>
    </row>
    <row r="18" spans="1:6" x14ac:dyDescent="0.25">
      <c r="A18" t="s">
        <v>9</v>
      </c>
      <c r="B18" s="25">
        <v>66</v>
      </c>
    </row>
    <row r="19" spans="1:6" x14ac:dyDescent="0.25">
      <c r="A19" t="s">
        <v>4</v>
      </c>
      <c r="B19" s="25">
        <v>30</v>
      </c>
    </row>
    <row r="20" spans="1:6" x14ac:dyDescent="0.25">
      <c r="B20" s="26"/>
    </row>
    <row r="21" spans="1:6" x14ac:dyDescent="0.25">
      <c r="A21" t="s">
        <v>11</v>
      </c>
      <c r="B21" s="17">
        <f>B16+B17+B19</f>
        <v>156</v>
      </c>
    </row>
    <row r="22" spans="1:6" x14ac:dyDescent="0.25">
      <c r="A22" t="s">
        <v>12</v>
      </c>
      <c r="B22" s="17">
        <f>B17+B18+B19</f>
        <v>162</v>
      </c>
    </row>
    <row r="24" spans="1:6" x14ac:dyDescent="0.25">
      <c r="A24" t="s">
        <v>8</v>
      </c>
      <c r="B24" s="27" t="str">
        <f ca="1">IF(B21&lt;=B29,E7,"NON")</f>
        <v>NON</v>
      </c>
    </row>
    <row r="25" spans="1:6" x14ac:dyDescent="0.25">
      <c r="A25" t="s">
        <v>19</v>
      </c>
      <c r="B25" s="27" t="str">
        <f ca="1">IF(B24="NON",IF(B22&lt;=B30,F7,"NON"),"")</f>
        <v>NON</v>
      </c>
    </row>
    <row r="26" spans="1:6" x14ac:dyDescent="0.25">
      <c r="A26" t="s">
        <v>22</v>
      </c>
      <c r="B26" s="28" t="str">
        <f ca="1">IF(B24="NON",IF(B25="NON","CONTACTER SUPERVISEUR",B25),B24)</f>
        <v>CONTACTER SUPERVISEUR</v>
      </c>
    </row>
    <row r="29" spans="1:6" x14ac:dyDescent="0.25">
      <c r="A29" t="s">
        <v>20</v>
      </c>
      <c r="B29" s="24">
        <f ca="1">I7+J7</f>
        <v>117.58395000966266</v>
      </c>
    </row>
    <row r="30" spans="1:6" x14ac:dyDescent="0.25">
      <c r="A30" t="s">
        <v>21</v>
      </c>
      <c r="B30" s="24">
        <f ca="1">K7+J7</f>
        <v>132</v>
      </c>
    </row>
  </sheetData>
  <mergeCells count="1">
    <mergeCell ref="B1:C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19" sqref="E1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7</xdr:col>
                <xdr:colOff>476250</xdr:colOff>
                <xdr:row>13</xdr:row>
                <xdr:rowOff>38100</xdr:rowOff>
              </from>
              <to>
                <xdr:col>10</xdr:col>
                <xdr:colOff>295275</xdr:colOff>
                <xdr:row>18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ACHAINTRE, Boramy</dc:creator>
  <cp:lastModifiedBy>DE SOUSA, David</cp:lastModifiedBy>
  <dcterms:created xsi:type="dcterms:W3CDTF">2019-01-11T10:26:04Z</dcterms:created>
  <dcterms:modified xsi:type="dcterms:W3CDTF">2019-01-16T11:13:32Z</dcterms:modified>
</cp:coreProperties>
</file>