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ochevallier\Documents\04 Point d'équipes\"/>
    </mc:Choice>
  </mc:AlternateContent>
  <bookViews>
    <workbookView xWindow="480" yWindow="708" windowWidth="14112" windowHeight="6636" tabRatio="707"/>
  </bookViews>
  <sheets>
    <sheet name="Données " sheetId="6" r:id="rId1"/>
    <sheet name="Gestion Projets Commandés" sheetId="7" r:id="rId2"/>
    <sheet name="Gestion Projets Prévisionnels" sheetId="21" r:id="rId3"/>
    <sheet name="Listes" sheetId="8" r:id="rId4"/>
  </sheets>
  <definedNames>
    <definedName name="_xlnm._FilterDatabase" localSheetId="1" hidden="1">'Gestion Projets Commandés'!$A$4:$BB$12</definedName>
    <definedName name="eti_COEFINT">Listes!$R$2</definedName>
    <definedName name="Fériés">Listes!$O$3:$O$15</definedName>
  </definedNames>
  <calcPr calcId="162913"/>
</workbook>
</file>

<file path=xl/calcChain.xml><?xml version="1.0" encoding="utf-8"?>
<calcChain xmlns="http://schemas.openxmlformats.org/spreadsheetml/2006/main">
  <c r="L8" i="8" l="1"/>
  <c r="L9" i="8"/>
  <c r="M17" i="7"/>
  <c r="P17" i="7" s="1"/>
  <c r="S17" i="7" s="1"/>
  <c r="V17" i="7" s="1"/>
  <c r="Y17" i="7" s="1"/>
  <c r="AB17" i="7" s="1"/>
  <c r="AE17" i="7" s="1"/>
  <c r="AH17" i="7" s="1"/>
  <c r="AK17" i="7" s="1"/>
  <c r="AN17" i="7" s="1"/>
  <c r="AQ17" i="7" s="1"/>
  <c r="AT17" i="7" s="1"/>
  <c r="J17" i="7"/>
  <c r="I17" i="7"/>
  <c r="H17" i="7"/>
  <c r="G17" i="7"/>
  <c r="M16" i="7"/>
  <c r="P16" i="7" s="1"/>
  <c r="S16" i="7" s="1"/>
  <c r="V16" i="7" s="1"/>
  <c r="Y16" i="7" s="1"/>
  <c r="AB16" i="7" s="1"/>
  <c r="AE16" i="7" s="1"/>
  <c r="AH16" i="7" s="1"/>
  <c r="AK16" i="7" s="1"/>
  <c r="AN16" i="7" s="1"/>
  <c r="AQ16" i="7" s="1"/>
  <c r="AT16" i="7" s="1"/>
  <c r="J16" i="7"/>
  <c r="I16" i="7"/>
  <c r="H16" i="7"/>
  <c r="G16" i="7"/>
  <c r="M15" i="7"/>
  <c r="P15" i="7" s="1"/>
  <c r="S15" i="7" s="1"/>
  <c r="V15" i="7" s="1"/>
  <c r="Y15" i="7" s="1"/>
  <c r="AB15" i="7" s="1"/>
  <c r="AE15" i="7" s="1"/>
  <c r="AH15" i="7" s="1"/>
  <c r="AK15" i="7" s="1"/>
  <c r="AN15" i="7" s="1"/>
  <c r="AQ15" i="7" s="1"/>
  <c r="AT15" i="7" s="1"/>
  <c r="J15" i="7"/>
  <c r="I15" i="7"/>
  <c r="H15" i="7"/>
  <c r="G15" i="7"/>
  <c r="M14" i="7"/>
  <c r="P14" i="7" s="1"/>
  <c r="S14" i="7" s="1"/>
  <c r="V14" i="7" s="1"/>
  <c r="Y14" i="7" s="1"/>
  <c r="AB14" i="7" s="1"/>
  <c r="AE14" i="7" s="1"/>
  <c r="AH14" i="7" s="1"/>
  <c r="AK14" i="7" s="1"/>
  <c r="AN14" i="7" s="1"/>
  <c r="AQ14" i="7" s="1"/>
  <c r="AT14" i="7" s="1"/>
  <c r="J14" i="7"/>
  <c r="I14" i="7"/>
  <c r="H14" i="7"/>
  <c r="G14" i="7"/>
  <c r="M13" i="7"/>
  <c r="P13" i="7" s="1"/>
  <c r="S13" i="7" s="1"/>
  <c r="V13" i="7" s="1"/>
  <c r="Y13" i="7" s="1"/>
  <c r="AB13" i="7" s="1"/>
  <c r="AE13" i="7" s="1"/>
  <c r="AH13" i="7" s="1"/>
  <c r="AK13" i="7" s="1"/>
  <c r="AN13" i="7" s="1"/>
  <c r="AQ13" i="7" s="1"/>
  <c r="AT13" i="7" s="1"/>
  <c r="J13" i="7"/>
  <c r="I13" i="7"/>
  <c r="H13" i="7"/>
  <c r="G13" i="7"/>
  <c r="F12" i="7"/>
  <c r="K17" i="7" l="1"/>
  <c r="J12" i="7"/>
  <c r="K12" i="7" s="1"/>
  <c r="D12" i="7"/>
  <c r="K13" i="7"/>
  <c r="K14" i="7"/>
  <c r="N14" i="7" s="1"/>
  <c r="Q14" i="7" s="1"/>
  <c r="T14" i="7" s="1"/>
  <c r="W14" i="7" s="1"/>
  <c r="Z14" i="7" s="1"/>
  <c r="AC14" i="7" s="1"/>
  <c r="AF14" i="7" s="1"/>
  <c r="AI14" i="7" s="1"/>
  <c r="AL14" i="7" s="1"/>
  <c r="AO14" i="7" s="1"/>
  <c r="AR14" i="7" s="1"/>
  <c r="K15" i="7"/>
  <c r="N15" i="7" s="1"/>
  <c r="Q15" i="7" s="1"/>
  <c r="T15" i="7" s="1"/>
  <c r="W15" i="7" s="1"/>
  <c r="Z15" i="7" s="1"/>
  <c r="AC15" i="7" s="1"/>
  <c r="AF15" i="7" s="1"/>
  <c r="AI15" i="7" s="1"/>
  <c r="AL15" i="7" s="1"/>
  <c r="AO15" i="7" s="1"/>
  <c r="AR15" i="7" s="1"/>
  <c r="K16" i="7"/>
  <c r="N16" i="7" s="1"/>
  <c r="Q16" i="7" s="1"/>
  <c r="T16" i="7" s="1"/>
  <c r="W16" i="7" s="1"/>
  <c r="Z16" i="7" s="1"/>
  <c r="AC16" i="7" s="1"/>
  <c r="AF16" i="7" s="1"/>
  <c r="AI16" i="7" s="1"/>
  <c r="AL16" i="7" s="1"/>
  <c r="AO16" i="7" s="1"/>
  <c r="AR16" i="7" s="1"/>
  <c r="N13" i="7"/>
  <c r="Q13" i="7" s="1"/>
  <c r="T13" i="7" s="1"/>
  <c r="W13" i="7" s="1"/>
  <c r="Z13" i="7" s="1"/>
  <c r="AC13" i="7" s="1"/>
  <c r="AF13" i="7" s="1"/>
  <c r="AI13" i="7" s="1"/>
  <c r="AL13" i="7" s="1"/>
  <c r="AO13" i="7" s="1"/>
  <c r="AR13" i="7" s="1"/>
  <c r="N17" i="7"/>
  <c r="Q17" i="7" s="1"/>
  <c r="T17" i="7" s="1"/>
  <c r="W17" i="7" s="1"/>
  <c r="Z17" i="7" s="1"/>
  <c r="AC17" i="7" s="1"/>
  <c r="AF17" i="7" s="1"/>
  <c r="AI17" i="7" s="1"/>
  <c r="AL17" i="7" s="1"/>
  <c r="AO17" i="7" s="1"/>
  <c r="AR17" i="7" s="1"/>
  <c r="M17" i="21" l="1"/>
  <c r="P17" i="21" s="1"/>
  <c r="S17" i="21" s="1"/>
  <c r="V17" i="21" s="1"/>
  <c r="Y17" i="21" s="1"/>
  <c r="AB17" i="21" s="1"/>
  <c r="AE17" i="21" s="1"/>
  <c r="AH17" i="21" s="1"/>
  <c r="AK17" i="21" s="1"/>
  <c r="AN17" i="21" s="1"/>
  <c r="AQ17" i="21" s="1"/>
  <c r="AT17" i="21" s="1"/>
  <c r="J17" i="21"/>
  <c r="I17" i="21"/>
  <c r="H17" i="21"/>
  <c r="G17" i="21"/>
  <c r="M16" i="21"/>
  <c r="P16" i="21" s="1"/>
  <c r="S16" i="21" s="1"/>
  <c r="V16" i="21" s="1"/>
  <c r="Y16" i="21" s="1"/>
  <c r="AB16" i="21" s="1"/>
  <c r="AE16" i="21" s="1"/>
  <c r="AH16" i="21" s="1"/>
  <c r="AK16" i="21" s="1"/>
  <c r="AN16" i="21" s="1"/>
  <c r="AQ16" i="21" s="1"/>
  <c r="AT16" i="21" s="1"/>
  <c r="J16" i="21"/>
  <c r="I16" i="21"/>
  <c r="H16" i="21"/>
  <c r="G16" i="21"/>
  <c r="M15" i="21"/>
  <c r="P15" i="21" s="1"/>
  <c r="S15" i="21" s="1"/>
  <c r="V15" i="21" s="1"/>
  <c r="Y15" i="21" s="1"/>
  <c r="AB15" i="21" s="1"/>
  <c r="AE15" i="21" s="1"/>
  <c r="AH15" i="21" s="1"/>
  <c r="AK15" i="21" s="1"/>
  <c r="AN15" i="21" s="1"/>
  <c r="AQ15" i="21" s="1"/>
  <c r="AT15" i="21" s="1"/>
  <c r="J15" i="21"/>
  <c r="I15" i="21"/>
  <c r="H15" i="21"/>
  <c r="G15" i="21"/>
  <c r="M14" i="21"/>
  <c r="P14" i="21" s="1"/>
  <c r="S14" i="21" s="1"/>
  <c r="V14" i="21" s="1"/>
  <c r="Y14" i="21" s="1"/>
  <c r="AB14" i="21" s="1"/>
  <c r="AE14" i="21" s="1"/>
  <c r="AH14" i="21" s="1"/>
  <c r="AK14" i="21" s="1"/>
  <c r="AN14" i="21" s="1"/>
  <c r="AQ14" i="21" s="1"/>
  <c r="AT14" i="21" s="1"/>
  <c r="J14" i="21"/>
  <c r="I14" i="21"/>
  <c r="H14" i="21"/>
  <c r="G14" i="21"/>
  <c r="M13" i="21"/>
  <c r="P13" i="21" s="1"/>
  <c r="S13" i="21" s="1"/>
  <c r="V13" i="21" s="1"/>
  <c r="Y13" i="21" s="1"/>
  <c r="AB13" i="21" s="1"/>
  <c r="AE13" i="21" s="1"/>
  <c r="AH13" i="21" s="1"/>
  <c r="AK13" i="21" s="1"/>
  <c r="AN13" i="21" s="1"/>
  <c r="AQ13" i="21" s="1"/>
  <c r="AT13" i="21" s="1"/>
  <c r="J13" i="21"/>
  <c r="I13" i="21"/>
  <c r="H13" i="21"/>
  <c r="G13" i="21"/>
  <c r="F12" i="21"/>
  <c r="J12" i="21" l="1"/>
  <c r="K12" i="21" s="1"/>
  <c r="K16" i="21"/>
  <c r="N16" i="21" s="1"/>
  <c r="Q16" i="21" s="1"/>
  <c r="T16" i="21" s="1"/>
  <c r="W16" i="21" s="1"/>
  <c r="Z16" i="21" s="1"/>
  <c r="AC16" i="21" s="1"/>
  <c r="AF16" i="21" s="1"/>
  <c r="AI16" i="21" s="1"/>
  <c r="AL16" i="21" s="1"/>
  <c r="AO16" i="21" s="1"/>
  <c r="AR16" i="21" s="1"/>
  <c r="D12" i="21"/>
  <c r="K13" i="21"/>
  <c r="N13" i="21" s="1"/>
  <c r="Q13" i="21" s="1"/>
  <c r="T13" i="21" s="1"/>
  <c r="W13" i="21" s="1"/>
  <c r="Z13" i="21" s="1"/>
  <c r="AC13" i="21" s="1"/>
  <c r="AF13" i="21" s="1"/>
  <c r="AI13" i="21" s="1"/>
  <c r="AL13" i="21" s="1"/>
  <c r="AO13" i="21" s="1"/>
  <c r="AR13" i="21" s="1"/>
  <c r="K14" i="21"/>
  <c r="N14" i="21" s="1"/>
  <c r="Q14" i="21" s="1"/>
  <c r="T14" i="21" s="1"/>
  <c r="W14" i="21" s="1"/>
  <c r="Z14" i="21" s="1"/>
  <c r="AC14" i="21" s="1"/>
  <c r="AF14" i="21" s="1"/>
  <c r="AI14" i="21" s="1"/>
  <c r="AL14" i="21" s="1"/>
  <c r="AO14" i="21" s="1"/>
  <c r="AR14" i="21" s="1"/>
  <c r="K15" i="21"/>
  <c r="N15" i="21" s="1"/>
  <c r="Q15" i="21" s="1"/>
  <c r="T15" i="21" s="1"/>
  <c r="W15" i="21" s="1"/>
  <c r="Z15" i="21" s="1"/>
  <c r="AC15" i="21" s="1"/>
  <c r="AF15" i="21" s="1"/>
  <c r="AI15" i="21" s="1"/>
  <c r="AL15" i="21" s="1"/>
  <c r="AO15" i="21" s="1"/>
  <c r="AR15" i="21" s="1"/>
  <c r="K17" i="21"/>
  <c r="N17" i="21" s="1"/>
  <c r="Q17" i="21" s="1"/>
  <c r="T17" i="21" s="1"/>
  <c r="W17" i="21" s="1"/>
  <c r="Z17" i="21" s="1"/>
  <c r="AC17" i="21" s="1"/>
  <c r="AF17" i="21" s="1"/>
  <c r="AI17" i="21" s="1"/>
  <c r="AL17" i="21" s="1"/>
  <c r="AO17" i="21" s="1"/>
  <c r="AR17" i="21" s="1"/>
  <c r="L3" i="8" l="1"/>
  <c r="L4" i="8"/>
  <c r="L5" i="8"/>
  <c r="L6" i="8"/>
  <c r="L7" i="8"/>
  <c r="L2" i="8"/>
  <c r="F6" i="21"/>
  <c r="M11" i="7"/>
  <c r="P11" i="7" s="1"/>
  <c r="S11" i="7" s="1"/>
  <c r="V11" i="7" s="1"/>
  <c r="Y11" i="7" s="1"/>
  <c r="AB11" i="7" s="1"/>
  <c r="AE11" i="7" s="1"/>
  <c r="AH11" i="7" s="1"/>
  <c r="AK11" i="7" s="1"/>
  <c r="AN11" i="7" s="1"/>
  <c r="AQ11" i="7" s="1"/>
  <c r="AT11" i="7" s="1"/>
  <c r="J11" i="7"/>
  <c r="I11" i="7"/>
  <c r="H11" i="7"/>
  <c r="G11" i="7"/>
  <c r="M10" i="7"/>
  <c r="P10" i="7" s="1"/>
  <c r="S10" i="7" s="1"/>
  <c r="V10" i="7" s="1"/>
  <c r="Y10" i="7" s="1"/>
  <c r="AB10" i="7" s="1"/>
  <c r="AE10" i="7" s="1"/>
  <c r="AH10" i="7" s="1"/>
  <c r="AK10" i="7" s="1"/>
  <c r="AN10" i="7" s="1"/>
  <c r="AQ10" i="7" s="1"/>
  <c r="AT10" i="7" s="1"/>
  <c r="J10" i="7"/>
  <c r="I10" i="7"/>
  <c r="H10" i="7"/>
  <c r="G10" i="7"/>
  <c r="M9" i="7"/>
  <c r="P9" i="7" s="1"/>
  <c r="S9" i="7" s="1"/>
  <c r="V9" i="7" s="1"/>
  <c r="Y9" i="7" s="1"/>
  <c r="AB9" i="7" s="1"/>
  <c r="AE9" i="7" s="1"/>
  <c r="AH9" i="7" s="1"/>
  <c r="AK9" i="7" s="1"/>
  <c r="AN9" i="7" s="1"/>
  <c r="AQ9" i="7" s="1"/>
  <c r="AT9" i="7" s="1"/>
  <c r="J9" i="7"/>
  <c r="I9" i="7"/>
  <c r="H9" i="7"/>
  <c r="G9" i="7"/>
  <c r="M8" i="7"/>
  <c r="P8" i="7" s="1"/>
  <c r="S8" i="7" s="1"/>
  <c r="V8" i="7" s="1"/>
  <c r="Y8" i="7" s="1"/>
  <c r="AB8" i="7" s="1"/>
  <c r="AE8" i="7" s="1"/>
  <c r="AH8" i="7" s="1"/>
  <c r="AK8" i="7" s="1"/>
  <c r="AN8" i="7" s="1"/>
  <c r="AQ8" i="7" s="1"/>
  <c r="AT8" i="7" s="1"/>
  <c r="J8" i="7"/>
  <c r="H8" i="7"/>
  <c r="G8" i="7"/>
  <c r="M7" i="7"/>
  <c r="P7" i="7" s="1"/>
  <c r="S7" i="7" s="1"/>
  <c r="V7" i="7" s="1"/>
  <c r="Y7" i="7" s="1"/>
  <c r="AB7" i="7" s="1"/>
  <c r="AE7" i="7" s="1"/>
  <c r="AH7" i="7" s="1"/>
  <c r="AK7" i="7" s="1"/>
  <c r="AN7" i="7" s="1"/>
  <c r="AQ7" i="7" s="1"/>
  <c r="AT7" i="7" s="1"/>
  <c r="J7" i="7"/>
  <c r="H7" i="7"/>
  <c r="G7" i="7"/>
  <c r="F6" i="7"/>
  <c r="I8" i="7" l="1"/>
  <c r="I7" i="7"/>
  <c r="J6" i="7"/>
  <c r="K6" i="7" s="1"/>
  <c r="D6" i="7"/>
  <c r="K11" i="7"/>
  <c r="N11" i="7" s="1"/>
  <c r="Q11" i="7" s="1"/>
  <c r="T11" i="7" s="1"/>
  <c r="W11" i="7" s="1"/>
  <c r="Z11" i="7" s="1"/>
  <c r="AC11" i="7" s="1"/>
  <c r="AF11" i="7" s="1"/>
  <c r="AI11" i="7" s="1"/>
  <c r="AL11" i="7" s="1"/>
  <c r="AO11" i="7" s="1"/>
  <c r="AR11" i="7" s="1"/>
  <c r="K7" i="7"/>
  <c r="N7" i="7" s="1"/>
  <c r="Q7" i="7" s="1"/>
  <c r="T7" i="7" s="1"/>
  <c r="W7" i="7" s="1"/>
  <c r="Z7" i="7" s="1"/>
  <c r="AC7" i="7" s="1"/>
  <c r="AF7" i="7" s="1"/>
  <c r="AI7" i="7" s="1"/>
  <c r="AL7" i="7" s="1"/>
  <c r="AO7" i="7" s="1"/>
  <c r="AR7" i="7" s="1"/>
  <c r="K8" i="7"/>
  <c r="N8" i="7" s="1"/>
  <c r="K9" i="7"/>
  <c r="N9" i="7" s="1"/>
  <c r="Q9" i="7" s="1"/>
  <c r="T9" i="7" s="1"/>
  <c r="W9" i="7" s="1"/>
  <c r="Z9" i="7" s="1"/>
  <c r="AC9" i="7" s="1"/>
  <c r="AF9" i="7" s="1"/>
  <c r="AI9" i="7" s="1"/>
  <c r="AL9" i="7" s="1"/>
  <c r="AO9" i="7" s="1"/>
  <c r="AR9" i="7" s="1"/>
  <c r="K10" i="7"/>
  <c r="N10" i="7" s="1"/>
  <c r="Q10" i="7" s="1"/>
  <c r="T10" i="7" s="1"/>
  <c r="W10" i="7" s="1"/>
  <c r="Z10" i="7" s="1"/>
  <c r="AC10" i="7" s="1"/>
  <c r="AF10" i="7" s="1"/>
  <c r="AI10" i="7" s="1"/>
  <c r="AL10" i="7" s="1"/>
  <c r="AO10" i="7" s="1"/>
  <c r="AR10" i="7" s="1"/>
  <c r="Q8" i="7" l="1"/>
  <c r="T8" i="7" s="1"/>
  <c r="W8" i="7" s="1"/>
  <c r="Z8" i="7" s="1"/>
  <c r="AC8" i="7" s="1"/>
  <c r="AF8" i="7" s="1"/>
  <c r="AI8" i="7" s="1"/>
  <c r="AL8" i="7" s="1"/>
  <c r="AO8" i="7" s="1"/>
  <c r="AR8" i="7" s="1"/>
  <c r="H14" i="6" l="1"/>
  <c r="M11" i="21" l="1"/>
  <c r="P11" i="21" s="1"/>
  <c r="S11" i="21" s="1"/>
  <c r="V11" i="21" s="1"/>
  <c r="Y11" i="21" s="1"/>
  <c r="AB11" i="21" s="1"/>
  <c r="AE11" i="21" s="1"/>
  <c r="AH11" i="21" s="1"/>
  <c r="AK11" i="21" s="1"/>
  <c r="AN11" i="21" s="1"/>
  <c r="AQ11" i="21" s="1"/>
  <c r="AT11" i="21" s="1"/>
  <c r="J11" i="21"/>
  <c r="I11" i="21"/>
  <c r="H11" i="21"/>
  <c r="G11" i="21"/>
  <c r="M10" i="21"/>
  <c r="P10" i="21" s="1"/>
  <c r="S10" i="21" s="1"/>
  <c r="V10" i="21" s="1"/>
  <c r="Y10" i="21" s="1"/>
  <c r="AB10" i="21" s="1"/>
  <c r="AE10" i="21" s="1"/>
  <c r="AH10" i="21" s="1"/>
  <c r="AK10" i="21" s="1"/>
  <c r="AN10" i="21" s="1"/>
  <c r="AQ10" i="21" s="1"/>
  <c r="AT10" i="21" s="1"/>
  <c r="J10" i="21"/>
  <c r="I10" i="21"/>
  <c r="H10" i="21"/>
  <c r="G10" i="21"/>
  <c r="M9" i="21"/>
  <c r="P9" i="21" s="1"/>
  <c r="S9" i="21" s="1"/>
  <c r="V9" i="21" s="1"/>
  <c r="Y9" i="21" s="1"/>
  <c r="AB9" i="21" s="1"/>
  <c r="AE9" i="21" s="1"/>
  <c r="AH9" i="21" s="1"/>
  <c r="AK9" i="21" s="1"/>
  <c r="AN9" i="21" s="1"/>
  <c r="AQ9" i="21" s="1"/>
  <c r="AT9" i="21" s="1"/>
  <c r="J9" i="21"/>
  <c r="H9" i="21"/>
  <c r="G9" i="21"/>
  <c r="M8" i="21"/>
  <c r="P8" i="21" s="1"/>
  <c r="S8" i="21" s="1"/>
  <c r="V8" i="21" s="1"/>
  <c r="Y8" i="21" s="1"/>
  <c r="AB8" i="21" s="1"/>
  <c r="AE8" i="21" s="1"/>
  <c r="AH8" i="21" s="1"/>
  <c r="AK8" i="21" s="1"/>
  <c r="AN8" i="21" s="1"/>
  <c r="AQ8" i="21" s="1"/>
  <c r="AT8" i="21" s="1"/>
  <c r="J8" i="21"/>
  <c r="H8" i="21"/>
  <c r="G8" i="21"/>
  <c r="M7" i="21"/>
  <c r="P7" i="21" s="1"/>
  <c r="S7" i="21" s="1"/>
  <c r="V7" i="21" s="1"/>
  <c r="Y7" i="21" s="1"/>
  <c r="AB7" i="21" s="1"/>
  <c r="AE7" i="21" s="1"/>
  <c r="AH7" i="21" s="1"/>
  <c r="AK7" i="21" s="1"/>
  <c r="AN7" i="21" s="1"/>
  <c r="AQ7" i="21" s="1"/>
  <c r="AT7" i="21" s="1"/>
  <c r="J7" i="21"/>
  <c r="H7" i="21"/>
  <c r="G7" i="21"/>
  <c r="D6" i="21" l="1"/>
  <c r="I7" i="21"/>
  <c r="J6" i="21"/>
  <c r="K6" i="21" s="1"/>
  <c r="K7" i="21"/>
  <c r="I9" i="21"/>
  <c r="K9" i="21" s="1"/>
  <c r="N9" i="21" s="1"/>
  <c r="Q9" i="21" s="1"/>
  <c r="T9" i="21" s="1"/>
  <c r="W9" i="21" s="1"/>
  <c r="Z9" i="21" s="1"/>
  <c r="AC9" i="21" s="1"/>
  <c r="AF9" i="21" s="1"/>
  <c r="AI9" i="21" s="1"/>
  <c r="AL9" i="21" s="1"/>
  <c r="AO9" i="21" s="1"/>
  <c r="AR9" i="21" s="1"/>
  <c r="K11" i="21"/>
  <c r="N11" i="21" s="1"/>
  <c r="Q11" i="21" s="1"/>
  <c r="T11" i="21" s="1"/>
  <c r="W11" i="21" s="1"/>
  <c r="Z11" i="21" s="1"/>
  <c r="AC11" i="21" s="1"/>
  <c r="AF11" i="21" s="1"/>
  <c r="AI11" i="21" s="1"/>
  <c r="AL11" i="21" s="1"/>
  <c r="AO11" i="21" s="1"/>
  <c r="AR11" i="21" s="1"/>
  <c r="I8" i="21"/>
  <c r="K8" i="21" s="1"/>
  <c r="N8" i="21" s="1"/>
  <c r="Q8" i="21" s="1"/>
  <c r="T8" i="21" s="1"/>
  <c r="K10" i="21"/>
  <c r="N10" i="21" s="1"/>
  <c r="Q10" i="21" s="1"/>
  <c r="T10" i="21" s="1"/>
  <c r="W10" i="21" s="1"/>
  <c r="Z10" i="21" s="1"/>
  <c r="AC10" i="21" s="1"/>
  <c r="AF10" i="21" s="1"/>
  <c r="AI10" i="21" s="1"/>
  <c r="AL10" i="21" s="1"/>
  <c r="AO10" i="21" s="1"/>
  <c r="AR10" i="21" s="1"/>
  <c r="W8" i="21" l="1"/>
  <c r="Z8" i="21" s="1"/>
  <c r="AC8" i="21" s="1"/>
  <c r="AF8" i="21" s="1"/>
  <c r="AI8" i="21" s="1"/>
  <c r="AL8" i="21" s="1"/>
  <c r="AO8" i="21" s="1"/>
  <c r="AR8" i="21" s="1"/>
  <c r="N7" i="21"/>
  <c r="Q7" i="21" l="1"/>
  <c r="T7" i="21" l="1"/>
  <c r="W7" i="21" l="1"/>
  <c r="Z7" i="21" l="1"/>
  <c r="AC7" i="21" l="1"/>
  <c r="AF7" i="21" l="1"/>
  <c r="AI7" i="21" l="1"/>
  <c r="AL7" i="21" l="1"/>
  <c r="AO7" i="21" l="1"/>
  <c r="AR7" i="21" l="1"/>
  <c r="J14" i="6" l="1"/>
  <c r="I14" i="6"/>
  <c r="O15" i="8" l="1"/>
  <c r="O7" i="8" l="1"/>
  <c r="O12" i="8"/>
  <c r="O4" i="8"/>
  <c r="O10" i="8" s="1"/>
  <c r="O13" i="8"/>
  <c r="O6" i="8"/>
  <c r="O14" i="8"/>
  <c r="O3" i="8"/>
  <c r="O11" i="8"/>
  <c r="O8" i="8" l="1"/>
  <c r="O9" i="8"/>
  <c r="O5" i="8"/>
</calcChain>
</file>

<file path=xl/sharedStrings.xml><?xml version="1.0" encoding="utf-8"?>
<sst xmlns="http://schemas.openxmlformats.org/spreadsheetml/2006/main" count="269" uniqueCount="130">
  <si>
    <t>Besoin</t>
  </si>
  <si>
    <t>Etat</t>
  </si>
  <si>
    <t>Ressource n° 1</t>
  </si>
  <si>
    <t>Ressource n° 2</t>
  </si>
  <si>
    <t>Ressource n° 3</t>
  </si>
  <si>
    <t>Commentaire(s)/Action(s)</t>
  </si>
  <si>
    <t>Autre …</t>
  </si>
  <si>
    <t>Prestation</t>
  </si>
  <si>
    <t>A Statuer</t>
  </si>
  <si>
    <t>Proposition Envoyée</t>
  </si>
  <si>
    <t>Proposition Acceptée</t>
  </si>
  <si>
    <t>Etat Proposition</t>
  </si>
  <si>
    <t>Refus Client</t>
  </si>
  <si>
    <t>Client à Relancer</t>
  </si>
  <si>
    <t>Ressources</t>
  </si>
  <si>
    <t>Prévision</t>
  </si>
  <si>
    <t>Nb Jours</t>
  </si>
  <si>
    <t>Date Début</t>
  </si>
  <si>
    <t>Date Fin</t>
  </si>
  <si>
    <t>Réel</t>
  </si>
  <si>
    <t>Année</t>
  </si>
  <si>
    <t>Jour de l'An</t>
  </si>
  <si>
    <t>Lundi de Pâques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</si>
  <si>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</si>
  <si>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</si>
  <si>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</si>
  <si>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</si>
  <si>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</si>
  <si>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</si>
  <si>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</si>
  <si>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</si>
  <si>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</si>
  <si>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</si>
  <si>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Fête du Travail</t>
  </si>
  <si>
    <t>Janv.</t>
  </si>
  <si>
    <t>Févr.</t>
  </si>
  <si>
    <t>Mars</t>
  </si>
  <si>
    <t>Avr.</t>
  </si>
  <si>
    <t>Mai</t>
  </si>
  <si>
    <t>Juin</t>
  </si>
  <si>
    <t>Juil.</t>
  </si>
  <si>
    <t>Août</t>
  </si>
  <si>
    <t>Oct.</t>
  </si>
  <si>
    <t>Sept.</t>
  </si>
  <si>
    <t>Nov.</t>
  </si>
  <si>
    <t>Déc.</t>
  </si>
  <si>
    <t>Nb Jours
Consommé</t>
  </si>
  <si>
    <t>Montant Total
Projet</t>
  </si>
  <si>
    <t>Prév.</t>
  </si>
  <si>
    <t>TIM Min.</t>
  </si>
  <si>
    <t>TIM Reco.</t>
  </si>
  <si>
    <t>Fériés</t>
  </si>
  <si>
    <t>Ressource(s)</t>
  </si>
  <si>
    <t>Montant Total
Interne Réalisé</t>
  </si>
  <si>
    <t>Projet</t>
  </si>
  <si>
    <t>Type de Mission</t>
  </si>
  <si>
    <t>Récurrente</t>
  </si>
  <si>
    <t>Ponctuelle</t>
  </si>
  <si>
    <t>Nb Mois</t>
  </si>
  <si>
    <t>Reste</t>
  </si>
  <si>
    <t>Modèle [00xxxx]</t>
  </si>
  <si>
    <t>Charge</t>
  </si>
  <si>
    <t>Ressource n° 4</t>
  </si>
  <si>
    <t>Ressource n° 5</t>
  </si>
  <si>
    <t>Total</t>
  </si>
  <si>
    <t>Montant</t>
  </si>
  <si>
    <r>
      <rPr>
        <b/>
        <sz val="18"/>
        <color theme="2"/>
        <rFont val="Calibri"/>
        <family val="2"/>
        <scheme val="minor"/>
      </rPr>
      <t>Payment Security –</t>
    </r>
    <r>
      <rPr>
        <b/>
        <sz val="18"/>
        <color theme="1"/>
        <rFont val="Calibri"/>
        <family val="2"/>
        <scheme val="minor"/>
      </rPr>
      <t xml:space="preserve"> </t>
    </r>
    <r>
      <rPr>
        <b/>
        <sz val="18"/>
        <color rgb="FF0070C0"/>
        <rFont val="Calibri"/>
        <family val="2"/>
        <scheme val="minor"/>
      </rPr>
      <t>Gestion Projets Commandés</t>
    </r>
  </si>
  <si>
    <t>Proposition à Rédiger</t>
  </si>
  <si>
    <t>Charge
R. n° 1</t>
  </si>
  <si>
    <t>Charge
R. n° 2</t>
  </si>
  <si>
    <t>Charge
R. n° 3</t>
  </si>
  <si>
    <t>Charge
R. n° 4</t>
  </si>
  <si>
    <t>Charge
R. n° 5</t>
  </si>
  <si>
    <r>
      <rPr>
        <b/>
        <sz val="18"/>
        <color theme="2"/>
        <rFont val="Calibri"/>
        <family val="2"/>
        <scheme val="minor"/>
      </rPr>
      <t>Payment Security –</t>
    </r>
    <r>
      <rPr>
        <b/>
        <sz val="18"/>
        <color theme="1"/>
        <rFont val="Calibri"/>
        <family val="2"/>
        <scheme val="minor"/>
      </rPr>
      <t xml:space="preserve"> </t>
    </r>
    <r>
      <rPr>
        <b/>
        <sz val="18"/>
        <color rgb="FF0070C0"/>
        <rFont val="Calibri"/>
        <family val="2"/>
        <scheme val="minor"/>
      </rPr>
      <t>Gestion Projets Prévisionnels</t>
    </r>
  </si>
  <si>
    <t xml:space="preserve">Janv. </t>
  </si>
  <si>
    <t>En attente</t>
  </si>
  <si>
    <t>Client à relancer - Proposition</t>
  </si>
  <si>
    <t>TJM Réel</t>
  </si>
  <si>
    <r>
      <rPr>
        <b/>
        <sz val="18"/>
        <color theme="2"/>
        <rFont val="Calibri"/>
        <family val="2"/>
        <scheme val="minor"/>
      </rPr>
      <t>HELLO –</t>
    </r>
    <r>
      <rPr>
        <b/>
        <sz val="18"/>
        <color theme="1"/>
        <rFont val="Calibri"/>
        <family val="2"/>
        <scheme val="minor"/>
      </rPr>
      <t xml:space="preserve"> </t>
    </r>
    <r>
      <rPr>
        <b/>
        <sz val="18"/>
        <color rgb="FF0070C0"/>
        <rFont val="Calibri"/>
        <family val="2"/>
        <scheme val="minor"/>
      </rPr>
      <t xml:space="preserve">Données </t>
    </r>
  </si>
  <si>
    <t xml:space="preserve">Données 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</si>
  <si>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</si>
  <si>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</si>
  <si>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</si>
  <si>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</si>
  <si>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</si>
  <si>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</si>
  <si>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</si>
  <si>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</si>
  <si>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</si>
  <si>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 xml:space="preserve">Catégorie </t>
  </si>
  <si>
    <t>catégorie 1</t>
  </si>
  <si>
    <t>catégorie 2</t>
  </si>
  <si>
    <t>catégorie 3</t>
  </si>
  <si>
    <t>catégorie 4</t>
  </si>
  <si>
    <t>catégorie 5</t>
  </si>
  <si>
    <t>catégorie 6</t>
  </si>
  <si>
    <t>Besoin 1</t>
  </si>
  <si>
    <t>Besoin 2</t>
  </si>
  <si>
    <t>Besoin 3</t>
  </si>
  <si>
    <t>Besoin 4</t>
  </si>
  <si>
    <t>Besoin 5</t>
  </si>
  <si>
    <t>Besoin 6</t>
  </si>
  <si>
    <t>Prestation 1</t>
  </si>
  <si>
    <t>Prestation 2</t>
  </si>
  <si>
    <t>Code</t>
  </si>
  <si>
    <t xml:space="preserve">N° </t>
  </si>
  <si>
    <t>Planning début</t>
  </si>
  <si>
    <t>Planning Fin</t>
  </si>
  <si>
    <t>Fev.</t>
  </si>
  <si>
    <t>Dec.</t>
  </si>
  <si>
    <t>Refus</t>
  </si>
  <si>
    <t>A</t>
  </si>
  <si>
    <t>B</t>
  </si>
  <si>
    <t>C</t>
  </si>
  <si>
    <t>D</t>
  </si>
  <si>
    <t>E</t>
  </si>
  <si>
    <t>F</t>
  </si>
  <si>
    <t>G</t>
  </si>
  <si>
    <t>H</t>
  </si>
  <si>
    <t>Donnés 1</t>
  </si>
  <si>
    <t>Données 3</t>
  </si>
  <si>
    <t>Montant 1</t>
  </si>
  <si>
    <t>Montant 2</t>
  </si>
  <si>
    <t>Montant 3</t>
  </si>
  <si>
    <t>Montant 4</t>
  </si>
  <si>
    <t>Montant 5</t>
  </si>
  <si>
    <t>Montant 6</t>
  </si>
  <si>
    <t>Montant 7</t>
  </si>
  <si>
    <t>Montant 8</t>
  </si>
  <si>
    <t>Montant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</si>
</sst>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d\-mmm\-yy;@"/>
    <numFmt numFmtId="166" formatCode="_-* #,##0.00\ [$€-40C]_-;\-* #,##0.00\ [$€-40C]_-;_-* &quot;-&quot;??\ [$€-40C]_-;_-@_-"/>
    <numFmt numFmtId="167" formatCode="[$-40C]mmm\-yy;@"/>
  </numFmts>
  <fonts count="18" x14ac:knownFonts="1">
    <font>
      <sz val="10"/>
      <color theme="1"/>
      <name val="Calibri"/>
      <family val="2"/>
      <scheme val="minor"/>
    </font>
    <font>
      <b/>
      <sz val="18"/>
      <color theme="2"/>
      <name val="Calibri"/>
      <family val="2"/>
      <scheme val="minor"/>
    </font>
    <font>
      <sz val="8"/>
      <color theme="2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theme="1"/>
      <name val="Calibri"/>
      <family val="2"/>
      <scheme val="minor"/>
    </font>
    <font>
      <b/>
      <sz val="18"/>
      <color theme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theme="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2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2"/>
      <name val="Calibri"/>
      <family val="2"/>
      <scheme val="minor"/>
    </font>
    <font>
      <sz val="8"/>
      <color theme="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medium">
        <color theme="6"/>
      </left>
      <right/>
      <top style="medium">
        <color theme="6"/>
      </top>
      <bottom/>
      <diagonal/>
    </border>
    <border>
      <left/>
      <right/>
      <top style="medium">
        <color theme="6"/>
      </top>
      <bottom/>
      <diagonal/>
    </border>
    <border>
      <left/>
      <right style="medium">
        <color theme="6"/>
      </right>
      <top style="medium">
        <color theme="6"/>
      </top>
      <bottom/>
      <diagonal/>
    </border>
    <border>
      <left style="medium">
        <color theme="6"/>
      </left>
      <right/>
      <top/>
      <bottom/>
      <diagonal/>
    </border>
    <border>
      <left/>
      <right style="medium">
        <color theme="6"/>
      </right>
      <top/>
      <bottom/>
      <diagonal/>
    </border>
    <border>
      <left style="medium">
        <color theme="6"/>
      </left>
      <right/>
      <top/>
      <bottom style="medium">
        <color theme="6"/>
      </bottom>
      <diagonal/>
    </border>
    <border>
      <left style="hair">
        <color theme="6"/>
      </left>
      <right style="hair">
        <color theme="6"/>
      </right>
      <top style="medium">
        <color theme="6"/>
      </top>
      <bottom style="hair">
        <color theme="6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medium">
        <color theme="6"/>
      </bottom>
      <diagonal/>
    </border>
    <border>
      <left style="hair">
        <color theme="6"/>
      </left>
      <right style="hair">
        <color theme="6"/>
      </right>
      <top style="medium">
        <color theme="6"/>
      </top>
      <bottom/>
      <diagonal/>
    </border>
    <border>
      <left/>
      <right/>
      <top style="medium">
        <color theme="6"/>
      </top>
      <bottom style="hair">
        <color theme="6"/>
      </bottom>
      <diagonal/>
    </border>
    <border>
      <left style="hair">
        <color theme="6"/>
      </left>
      <right style="hair">
        <color theme="6"/>
      </right>
      <top/>
      <bottom/>
      <diagonal/>
    </border>
    <border>
      <left style="hair">
        <color theme="6"/>
      </left>
      <right style="hair">
        <color theme="6"/>
      </right>
      <top/>
      <bottom style="medium">
        <color theme="6"/>
      </bottom>
      <diagonal/>
    </border>
    <border>
      <left/>
      <right style="hair">
        <color theme="6"/>
      </right>
      <top/>
      <bottom style="medium">
        <color theme="6"/>
      </bottom>
      <diagonal/>
    </border>
    <border>
      <left/>
      <right style="hair">
        <color theme="6"/>
      </right>
      <top/>
      <bottom/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medium">
        <color theme="6"/>
      </bottom>
      <diagonal/>
    </border>
    <border>
      <left style="hair">
        <color theme="6"/>
      </left>
      <right style="thin">
        <color theme="6"/>
      </right>
      <top style="medium">
        <color theme="6"/>
      </top>
      <bottom style="hair">
        <color theme="6"/>
      </bottom>
      <diagonal/>
    </border>
    <border>
      <left style="hair">
        <color theme="6"/>
      </left>
      <right style="thin">
        <color theme="6"/>
      </right>
      <top style="hair">
        <color theme="6"/>
      </top>
      <bottom style="hair">
        <color theme="6"/>
      </bottom>
      <diagonal/>
    </border>
    <border>
      <left style="hair">
        <color theme="6"/>
      </left>
      <right style="thin">
        <color theme="6"/>
      </right>
      <top style="hair">
        <color theme="6"/>
      </top>
      <bottom style="medium">
        <color theme="6"/>
      </bottom>
      <diagonal/>
    </border>
    <border>
      <left style="hair">
        <color theme="0"/>
      </left>
      <right/>
      <top style="medium">
        <color theme="6"/>
      </top>
      <bottom/>
      <diagonal/>
    </border>
    <border>
      <left/>
      <right style="hair">
        <color theme="0"/>
      </right>
      <top style="medium">
        <color theme="6"/>
      </top>
      <bottom/>
      <diagonal/>
    </border>
    <border>
      <left style="hair">
        <color theme="0"/>
      </left>
      <right/>
      <top/>
      <bottom style="medium">
        <color theme="6"/>
      </bottom>
      <diagonal/>
    </border>
    <border>
      <left/>
      <right style="hair">
        <color theme="0"/>
      </right>
      <top/>
      <bottom style="medium">
        <color theme="6"/>
      </bottom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 style="hair">
        <color theme="6"/>
      </left>
      <right/>
      <top style="hair">
        <color theme="6"/>
      </top>
      <bottom style="medium">
        <color theme="6"/>
      </bottom>
      <diagonal/>
    </border>
    <border>
      <left style="thin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6"/>
      </left>
      <right style="hair">
        <color theme="6"/>
      </right>
      <top style="hair">
        <color theme="6"/>
      </top>
      <bottom style="medium">
        <color theme="6"/>
      </bottom>
      <diagonal/>
    </border>
    <border>
      <left style="hair">
        <color theme="6"/>
      </left>
      <right style="medium">
        <color theme="6"/>
      </right>
      <top style="hair">
        <color theme="6"/>
      </top>
      <bottom style="hair">
        <color theme="6"/>
      </bottom>
      <diagonal/>
    </border>
    <border>
      <left style="hair">
        <color theme="6"/>
      </left>
      <right style="medium">
        <color theme="6"/>
      </right>
      <top style="hair">
        <color theme="6"/>
      </top>
      <bottom style="medium">
        <color theme="6"/>
      </bottom>
      <diagonal/>
    </border>
    <border>
      <left style="thin">
        <color theme="0"/>
      </left>
      <right/>
      <top style="medium">
        <color theme="6"/>
      </top>
      <bottom/>
      <diagonal/>
    </border>
    <border>
      <left style="thin">
        <color theme="0"/>
      </left>
      <right/>
      <top/>
      <bottom style="medium">
        <color theme="6"/>
      </bottom>
      <diagonal/>
    </border>
    <border>
      <left style="thin">
        <color theme="6"/>
      </left>
      <right/>
      <top style="medium">
        <color theme="6"/>
      </top>
      <bottom style="hair">
        <color theme="6"/>
      </bottom>
      <diagonal/>
    </border>
    <border>
      <left/>
      <right style="medium">
        <color theme="6"/>
      </right>
      <top style="medium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medium">
        <color theme="6"/>
      </top>
      <bottom/>
      <diagonal/>
    </border>
    <border>
      <left style="thin">
        <color theme="0"/>
      </left>
      <right style="thin">
        <color theme="0"/>
      </right>
      <top/>
      <bottom style="medium">
        <color theme="6"/>
      </bottom>
      <diagonal/>
    </border>
    <border>
      <left style="hair">
        <color theme="6"/>
      </left>
      <right/>
      <top style="medium">
        <color theme="6"/>
      </top>
      <bottom style="hair">
        <color theme="6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/>
      <top style="hair">
        <color theme="6"/>
      </top>
      <bottom style="medium">
        <color theme="6"/>
      </bottom>
      <diagonal/>
    </border>
    <border>
      <left style="hair">
        <color theme="0"/>
      </left>
      <right style="hair">
        <color theme="0"/>
      </right>
      <top style="medium">
        <color theme="6"/>
      </top>
      <bottom/>
      <diagonal/>
    </border>
    <border>
      <left style="hair">
        <color theme="0"/>
      </left>
      <right style="hair">
        <color theme="0"/>
      </right>
      <top/>
      <bottom style="medium">
        <color theme="6"/>
      </bottom>
      <diagonal/>
    </border>
    <border>
      <left/>
      <right style="medium">
        <color theme="6"/>
      </right>
      <top style="hair">
        <color theme="6"/>
      </top>
      <bottom style="hair">
        <color theme="6"/>
      </bottom>
      <diagonal/>
    </border>
    <border>
      <left/>
      <right style="medium">
        <color theme="6"/>
      </right>
      <top style="hair">
        <color theme="6"/>
      </top>
      <bottom style="medium">
        <color theme="6"/>
      </bottom>
      <diagonal/>
    </border>
    <border>
      <left/>
      <right style="medium">
        <color theme="6"/>
      </right>
      <top/>
      <bottom style="medium">
        <color theme="6"/>
      </bottom>
      <diagonal/>
    </border>
  </borders>
  <cellStyleXfs count="15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/>
    <xf numFmtId="0" fontId="5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9" fontId="5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13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Alignment="1">
      <alignment vertical="center"/>
    </xf>
    <xf numFmtId="0" fontId="11" fillId="0" borderId="0" xfId="0" applyFont="1" applyFill="1" applyAlignment="1">
      <alignment vertical="center"/>
    </xf>
    <xf numFmtId="165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Fill="1" applyAlignment="1">
      <alignment vertical="center"/>
    </xf>
    <xf numFmtId="0" fontId="9" fillId="0" borderId="0" xfId="0" applyNumberFormat="1" applyFont="1" applyFill="1" applyAlignment="1">
      <alignment vertical="center"/>
    </xf>
    <xf numFmtId="0" fontId="0" fillId="0" borderId="0" xfId="0" applyNumberFormat="1" applyAlignment="1">
      <alignment vertical="center"/>
    </xf>
    <xf numFmtId="0" fontId="8" fillId="0" borderId="0" xfId="0" applyNumberFormat="1" applyFont="1" applyAlignment="1">
      <alignment vertical="center"/>
    </xf>
    <xf numFmtId="0" fontId="7" fillId="0" borderId="0" xfId="0" applyNumberFormat="1" applyFont="1" applyAlignment="1">
      <alignment vertical="center"/>
    </xf>
    <xf numFmtId="0" fontId="0" fillId="0" borderId="0" xfId="0" applyNumberFormat="1" applyFill="1" applyAlignment="1">
      <alignment vertical="center"/>
    </xf>
    <xf numFmtId="0" fontId="1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 vertical="center"/>
    </xf>
    <xf numFmtId="44" fontId="2" fillId="0" borderId="0" xfId="14" applyFont="1" applyAlignment="1">
      <alignment vertical="center"/>
    </xf>
    <xf numFmtId="166" fontId="0" fillId="0" borderId="0" xfId="0" applyNumberFormat="1" applyAlignment="1">
      <alignment vertical="center"/>
    </xf>
    <xf numFmtId="166" fontId="2" fillId="0" borderId="0" xfId="0" applyNumberFormat="1" applyFont="1" applyAlignment="1">
      <alignment vertical="center"/>
    </xf>
    <xf numFmtId="0" fontId="12" fillId="0" borderId="0" xfId="0" applyNumberFormat="1" applyFont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12" fillId="0" borderId="0" xfId="0" applyNumberFormat="1" applyFont="1" applyAlignment="1">
      <alignment horizontal="center" vertical="center" wrapText="1"/>
    </xf>
    <xf numFmtId="166" fontId="1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0" fontId="9" fillId="0" borderId="0" xfId="0" applyNumberFormat="1" applyFont="1" applyFill="1" applyAlignment="1" applyProtection="1">
      <alignment vertical="center"/>
      <protection locked="0"/>
    </xf>
    <xf numFmtId="0" fontId="8" fillId="0" borderId="0" xfId="0" applyNumberFormat="1" applyFont="1" applyAlignment="1" applyProtection="1">
      <alignment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NumberFormat="1" applyFon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2" fillId="0" borderId="0" xfId="0" applyNumberFormat="1" applyFont="1" applyFill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2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2" fontId="12" fillId="2" borderId="36" xfId="0" applyNumberFormat="1" applyFont="1" applyFill="1" applyBorder="1" applyAlignment="1" applyProtection="1">
      <alignment horizontal="center" vertical="center"/>
      <protection locked="0"/>
    </xf>
    <xf numFmtId="0" fontId="12" fillId="2" borderId="36" xfId="0" applyNumberFormat="1" applyFont="1" applyFill="1" applyBorder="1" applyAlignment="1" applyProtection="1">
      <alignment horizontal="center" vertical="center"/>
      <protection locked="0"/>
    </xf>
    <xf numFmtId="0" fontId="12" fillId="2" borderId="32" xfId="0" applyNumberFormat="1" applyFont="1" applyFill="1" applyBorder="1" applyAlignment="1" applyProtection="1">
      <alignment horizontal="center" vertical="center"/>
      <protection locked="0"/>
    </xf>
    <xf numFmtId="0" fontId="12" fillId="2" borderId="24" xfId="0" applyNumberFormat="1" applyFont="1" applyFill="1" applyBorder="1" applyAlignment="1" applyProtection="1">
      <alignment horizontal="center" vertical="center"/>
      <protection locked="0"/>
    </xf>
    <xf numFmtId="0" fontId="12" fillId="2" borderId="23" xfId="0" applyNumberFormat="1" applyFont="1" applyFill="1" applyBorder="1" applyAlignment="1" applyProtection="1">
      <alignment horizontal="center" vertical="center"/>
      <protection locked="0"/>
    </xf>
    <xf numFmtId="0" fontId="12" fillId="2" borderId="0" xfId="0" applyNumberFormat="1" applyFont="1" applyFill="1" applyBorder="1" applyAlignment="1" applyProtection="1">
      <alignment horizontal="center" vertical="center"/>
      <protection locked="0"/>
    </xf>
    <xf numFmtId="0" fontId="12" fillId="2" borderId="5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vertical="center"/>
      <protection locked="0"/>
    </xf>
    <xf numFmtId="44" fontId="14" fillId="4" borderId="10" xfId="14" applyFont="1" applyFill="1" applyBorder="1" applyAlignment="1" applyProtection="1">
      <alignment vertical="center"/>
      <protection locked="0"/>
    </xf>
    <xf numFmtId="44" fontId="14" fillId="3" borderId="2" xfId="14" applyFont="1" applyFill="1" applyBorder="1" applyAlignment="1" applyProtection="1">
      <alignment vertical="center"/>
      <protection locked="0"/>
    </xf>
    <xf numFmtId="2" fontId="2" fillId="4" borderId="7" xfId="0" applyNumberFormat="1" applyFont="1" applyFill="1" applyBorder="1" applyAlignment="1" applyProtection="1">
      <alignment horizontal="center" vertical="center"/>
      <protection locked="0"/>
    </xf>
    <xf numFmtId="167" fontId="2" fillId="4" borderId="7" xfId="0" applyNumberFormat="1" applyFont="1" applyFill="1" applyBorder="1" applyAlignment="1" applyProtection="1">
      <alignment horizontal="center" vertical="center"/>
      <protection locked="0"/>
    </xf>
    <xf numFmtId="167" fontId="2" fillId="4" borderId="37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 applyProtection="1">
      <alignment vertical="center"/>
      <protection locked="0"/>
    </xf>
    <xf numFmtId="0" fontId="2" fillId="4" borderId="12" xfId="0" applyNumberFormat="1" applyFont="1" applyFill="1" applyBorder="1" applyAlignment="1" applyProtection="1">
      <alignment vertical="center"/>
      <protection locked="0"/>
    </xf>
    <xf numFmtId="0" fontId="2" fillId="4" borderId="15" xfId="0" applyNumberFormat="1" applyFont="1" applyFill="1" applyBorder="1" applyAlignment="1" applyProtection="1">
      <alignment vertical="center"/>
      <protection locked="0"/>
    </xf>
    <xf numFmtId="0" fontId="2" fillId="4" borderId="8" xfId="0" applyNumberFormat="1" applyFont="1" applyFill="1" applyBorder="1" applyAlignment="1" applyProtection="1">
      <alignment horizontal="center" vertical="center"/>
      <protection locked="0"/>
    </xf>
    <xf numFmtId="2" fontId="2" fillId="4" borderId="8" xfId="0" applyNumberFormat="1" applyFont="1" applyFill="1" applyBorder="1" applyAlignment="1" applyProtection="1">
      <alignment horizontal="center" vertical="center"/>
      <protection locked="0"/>
    </xf>
    <xf numFmtId="2" fontId="2" fillId="4" borderId="25" xfId="0" applyNumberFormat="1" applyFont="1" applyFill="1" applyBorder="1" applyAlignment="1" applyProtection="1">
      <alignment horizontal="center" vertical="center"/>
      <protection locked="0"/>
    </xf>
    <xf numFmtId="0" fontId="2" fillId="4" borderId="6" xfId="0" applyNumberFormat="1" applyFont="1" applyFill="1" applyBorder="1" applyAlignment="1" applyProtection="1">
      <alignment horizontal="right" vertical="center"/>
      <protection locked="0"/>
    </xf>
    <xf numFmtId="0" fontId="2" fillId="4" borderId="13" xfId="0" applyNumberFormat="1" applyFont="1" applyFill="1" applyBorder="1" applyAlignment="1" applyProtection="1">
      <alignment vertical="center"/>
      <protection locked="0"/>
    </xf>
    <xf numFmtId="0" fontId="2" fillId="4" borderId="14" xfId="0" applyNumberFormat="1" applyFont="1" applyFill="1" applyBorder="1" applyAlignment="1" applyProtection="1">
      <alignment vertical="center"/>
      <protection locked="0"/>
    </xf>
    <xf numFmtId="2" fontId="2" fillId="4" borderId="9" xfId="0" applyNumberFormat="1" applyFont="1" applyFill="1" applyBorder="1" applyAlignment="1" applyProtection="1">
      <alignment horizontal="center" vertical="center"/>
      <protection locked="0"/>
    </xf>
    <xf numFmtId="2" fontId="2" fillId="4" borderId="26" xfId="0" applyNumberFormat="1" applyFont="1" applyFill="1" applyBorder="1" applyAlignment="1" applyProtection="1">
      <alignment horizontal="center" vertical="center"/>
      <protection locked="0"/>
    </xf>
    <xf numFmtId="0" fontId="15" fillId="4" borderId="8" xfId="0" applyNumberFormat="1" applyFont="1" applyFill="1" applyBorder="1" applyAlignment="1" applyProtection="1">
      <alignment horizontal="center" vertical="center"/>
    </xf>
    <xf numFmtId="0" fontId="15" fillId="4" borderId="25" xfId="0" applyNumberFormat="1" applyFont="1" applyFill="1" applyBorder="1" applyAlignment="1" applyProtection="1">
      <alignment horizontal="center" vertical="center"/>
    </xf>
    <xf numFmtId="0" fontId="15" fillId="4" borderId="9" xfId="0" applyNumberFormat="1" applyFont="1" applyFill="1" applyBorder="1" applyAlignment="1" applyProtection="1">
      <alignment horizontal="center" vertical="center"/>
    </xf>
    <xf numFmtId="0" fontId="15" fillId="4" borderId="26" xfId="0" applyNumberFormat="1" applyFont="1" applyFill="1" applyBorder="1" applyAlignment="1" applyProtection="1">
      <alignment horizontal="center" vertical="center"/>
    </xf>
    <xf numFmtId="2" fontId="2" fillId="3" borderId="18" xfId="0" applyNumberFormat="1" applyFont="1" applyFill="1" applyBorder="1" applyAlignment="1" applyProtection="1">
      <alignment horizontal="center" vertical="center"/>
    </xf>
    <xf numFmtId="2" fontId="2" fillId="3" borderId="19" xfId="0" applyNumberFormat="1" applyFont="1" applyFill="1" applyBorder="1" applyAlignment="1" applyProtection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</xf>
    <xf numFmtId="2" fontId="2" fillId="3" borderId="16" xfId="0" applyNumberFormat="1" applyFont="1" applyFill="1" applyBorder="1" applyAlignment="1" applyProtection="1">
      <alignment horizontal="center" vertical="center"/>
    </xf>
    <xf numFmtId="2" fontId="2" fillId="3" borderId="17" xfId="0" applyNumberFormat="1" applyFont="1" applyFill="1" applyBorder="1" applyAlignment="1" applyProtection="1">
      <alignment horizontal="center" vertical="center"/>
    </xf>
    <xf numFmtId="2" fontId="2" fillId="4" borderId="38" xfId="0" applyNumberFormat="1" applyFont="1" applyFill="1" applyBorder="1" applyAlignment="1" applyProtection="1">
      <alignment horizontal="center" vertical="center"/>
    </xf>
    <xf numFmtId="2" fontId="2" fillId="3" borderId="27" xfId="0" applyNumberFormat="1" applyFont="1" applyFill="1" applyBorder="1" applyAlignment="1" applyProtection="1">
      <alignment horizontal="center" vertical="center"/>
    </xf>
    <xf numFmtId="2" fontId="2" fillId="4" borderId="39" xfId="0" applyNumberFormat="1" applyFont="1" applyFill="1" applyBorder="1" applyAlignment="1" applyProtection="1">
      <alignment horizontal="center" vertical="center"/>
    </xf>
    <xf numFmtId="2" fontId="2" fillId="3" borderId="28" xfId="0" applyNumberFormat="1" applyFont="1" applyFill="1" applyBorder="1" applyAlignment="1" applyProtection="1">
      <alignment horizontal="center" vertical="center"/>
    </xf>
    <xf numFmtId="2" fontId="2" fillId="4" borderId="42" xfId="0" applyNumberFormat="1" applyFont="1" applyFill="1" applyBorder="1" applyAlignment="1" applyProtection="1">
      <alignment horizontal="center" vertical="center"/>
    </xf>
    <xf numFmtId="2" fontId="2" fillId="4" borderId="43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0" fontId="2" fillId="3" borderId="7" xfId="0" applyNumberFormat="1" applyFont="1" applyFill="1" applyBorder="1" applyAlignment="1" applyProtection="1">
      <alignment horizontal="center" vertical="center"/>
      <protection locked="0"/>
    </xf>
    <xf numFmtId="0" fontId="2" fillId="4" borderId="9" xfId="0" applyNumberFormat="1" applyFont="1" applyFill="1" applyBorder="1" applyAlignment="1" applyProtection="1">
      <alignment horizontal="center" vertical="center"/>
      <protection locked="0"/>
    </xf>
    <xf numFmtId="2" fontId="0" fillId="0" borderId="0" xfId="14" applyNumberFormat="1" applyFont="1" applyAlignment="1">
      <alignment vertical="center"/>
    </xf>
    <xf numFmtId="2" fontId="12" fillId="0" borderId="0" xfId="14" applyNumberFormat="1" applyFont="1" applyAlignment="1">
      <alignment horizontal="center" vertical="center" wrapText="1"/>
    </xf>
    <xf numFmtId="2" fontId="2" fillId="0" borderId="0" xfId="14" applyNumberFormat="1" applyFont="1" applyAlignment="1">
      <alignment vertical="center"/>
    </xf>
    <xf numFmtId="2" fontId="2" fillId="4" borderId="29" xfId="0" applyNumberFormat="1" applyFont="1" applyFill="1" applyBorder="1" applyAlignment="1" applyProtection="1">
      <alignment horizontal="center" vertical="center"/>
      <protection locked="0"/>
    </xf>
    <xf numFmtId="2" fontId="2" fillId="4" borderId="30" xfId="0" applyNumberFormat="1" applyFont="1" applyFill="1" applyBorder="1" applyAlignment="1" applyProtection="1">
      <alignment horizontal="center" vertical="center"/>
      <protection locked="0"/>
    </xf>
    <xf numFmtId="44" fontId="16" fillId="0" borderId="0" xfId="14" applyFont="1" applyAlignment="1">
      <alignment vertical="center"/>
    </xf>
    <xf numFmtId="2" fontId="2" fillId="3" borderId="3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12" fillId="2" borderId="36" xfId="0" applyNumberFormat="1" applyFont="1" applyFill="1" applyBorder="1" applyAlignment="1" applyProtection="1">
      <alignment horizontal="center" vertical="center"/>
      <protection locked="0"/>
    </xf>
    <xf numFmtId="0" fontId="12" fillId="2" borderId="32" xfId="0" applyNumberFormat="1" applyFont="1" applyFill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2" fillId="0" borderId="1" xfId="0" applyNumberFormat="1" applyFont="1" applyFill="1" applyBorder="1" applyAlignment="1" applyProtection="1">
      <alignment vertical="center"/>
      <protection locked="0"/>
    </xf>
    <xf numFmtId="0" fontId="2" fillId="0" borderId="4" xfId="0" applyNumberFormat="1" applyFont="1" applyFill="1" applyBorder="1" applyAlignment="1" applyProtection="1">
      <alignment vertical="center"/>
      <protection locked="0"/>
    </xf>
    <xf numFmtId="0" fontId="2" fillId="0" borderId="6" xfId="0" applyNumberFormat="1" applyFont="1" applyFill="1" applyBorder="1" applyAlignment="1" applyProtection="1">
      <alignment horizontal="right" vertical="center"/>
      <protection locked="0"/>
    </xf>
    <xf numFmtId="166" fontId="17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 wrapText="1"/>
    </xf>
    <xf numFmtId="2" fontId="2" fillId="3" borderId="34" xfId="0" applyNumberFormat="1" applyFont="1" applyFill="1" applyBorder="1" applyAlignment="1" applyProtection="1">
      <alignment horizontal="center" vertical="center"/>
      <protection locked="0"/>
    </xf>
    <xf numFmtId="44" fontId="2" fillId="0" borderId="0" xfId="0" applyNumberFormat="1" applyFont="1" applyAlignment="1">
      <alignment vertical="center"/>
    </xf>
    <xf numFmtId="2" fontId="2" fillId="3" borderId="34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2" fontId="17" fillId="0" borderId="0" xfId="0" applyNumberFormat="1" applyFont="1" applyAlignment="1">
      <alignment vertical="center"/>
    </xf>
    <xf numFmtId="0" fontId="2" fillId="0" borderId="0" xfId="0" quotePrefix="1" applyNumberFormat="1" applyFont="1" applyAlignment="1">
      <alignment vertical="center"/>
    </xf>
    <xf numFmtId="2" fontId="2" fillId="3" borderId="34" xfId="0" applyNumberFormat="1" applyFont="1" applyFill="1" applyBorder="1" applyAlignment="1" applyProtection="1">
      <alignment horizontal="center" vertical="center"/>
      <protection locked="0"/>
    </xf>
    <xf numFmtId="44" fontId="17" fillId="0" borderId="0" xfId="14" applyFont="1" applyAlignment="1">
      <alignment vertical="center"/>
    </xf>
    <xf numFmtId="0" fontId="12" fillId="2" borderId="3" xfId="0" applyNumberFormat="1" applyFont="1" applyFill="1" applyBorder="1" applyAlignment="1" applyProtection="1">
      <alignment horizontal="center" vertical="center"/>
      <protection locked="0"/>
    </xf>
    <xf numFmtId="0" fontId="12" fillId="2" borderId="44" xfId="0" applyNumberFormat="1" applyFont="1" applyFill="1" applyBorder="1" applyAlignment="1" applyProtection="1">
      <alignment horizontal="center" vertical="center"/>
      <protection locked="0"/>
    </xf>
    <xf numFmtId="0" fontId="12" fillId="2" borderId="40" xfId="0" applyNumberFormat="1" applyFont="1" applyFill="1" applyBorder="1" applyAlignment="1" applyProtection="1">
      <alignment horizontal="center" vertical="center"/>
      <protection locked="0"/>
    </xf>
    <xf numFmtId="0" fontId="12" fillId="2" borderId="41" xfId="0" applyNumberFormat="1" applyFont="1" applyFill="1" applyBorder="1" applyAlignment="1" applyProtection="1">
      <alignment horizontal="center" vertical="center"/>
      <protection locked="0"/>
    </xf>
    <xf numFmtId="0" fontId="12" fillId="2" borderId="2" xfId="0" applyNumberFormat="1" applyFont="1" applyFill="1" applyBorder="1" applyAlignment="1" applyProtection="1">
      <alignment horizontal="center" vertical="center"/>
      <protection locked="0"/>
    </xf>
    <xf numFmtId="0" fontId="12" fillId="2" borderId="21" xfId="0" applyNumberFormat="1" applyFont="1" applyFill="1" applyBorder="1" applyAlignment="1" applyProtection="1">
      <alignment horizontal="center" vertical="center"/>
      <protection locked="0"/>
    </xf>
    <xf numFmtId="0" fontId="12" fillId="2" borderId="22" xfId="0" applyNumberFormat="1" applyFont="1" applyFill="1" applyBorder="1" applyAlignment="1" applyProtection="1">
      <alignment horizontal="center" vertical="center"/>
      <protection locked="0"/>
    </xf>
    <xf numFmtId="0" fontId="12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2" borderId="4" xfId="0" applyNumberFormat="1" applyFont="1" applyFill="1" applyBorder="1" applyAlignment="1" applyProtection="1">
      <alignment horizontal="center" vertical="center"/>
      <protection locked="0"/>
    </xf>
    <xf numFmtId="2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12" fillId="2" borderId="0" xfId="0" applyNumberFormat="1" applyFont="1" applyFill="1" applyBorder="1" applyAlignment="1" applyProtection="1">
      <alignment horizontal="center" vertical="center"/>
      <protection locked="0"/>
    </xf>
    <xf numFmtId="0" fontId="12" fillId="2" borderId="35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36" xfId="0" applyNumberFormat="1" applyFont="1" applyFill="1" applyBorder="1" applyAlignment="1" applyProtection="1">
      <alignment horizontal="center" vertical="center"/>
      <protection locked="0"/>
    </xf>
    <xf numFmtId="0" fontId="12" fillId="2" borderId="35" xfId="0" applyNumberFormat="1" applyFont="1" applyFill="1" applyBorder="1" applyAlignment="1" applyProtection="1">
      <alignment horizontal="center" vertical="center"/>
      <protection locked="0"/>
    </xf>
    <xf numFmtId="0" fontId="12" fillId="2" borderId="31" xfId="0" applyNumberFormat="1" applyFont="1" applyFill="1" applyBorder="1" applyAlignment="1" applyProtection="1">
      <alignment horizontal="center" vertical="center"/>
      <protection locked="0"/>
    </xf>
    <xf numFmtId="0" fontId="12" fillId="2" borderId="32" xfId="0" applyNumberFormat="1" applyFont="1" applyFill="1" applyBorder="1" applyAlignment="1" applyProtection="1">
      <alignment horizontal="center" vertical="center"/>
      <protection locked="0"/>
    </xf>
    <xf numFmtId="2" fontId="2" fillId="3" borderId="33" xfId="0" applyNumberFormat="1" applyFont="1" applyFill="1" applyBorder="1" applyAlignment="1" applyProtection="1">
      <alignment horizontal="center" vertical="center"/>
      <protection locked="0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2" fontId="2" fillId="3" borderId="3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</cellXfs>
  <cellStyles count="15">
    <cellStyle name="Lien hypertexte 2" xfId="8"/>
    <cellStyle name="Milliers 2" xfId="5"/>
    <cellStyle name="Milliers 3" xfId="12"/>
    <cellStyle name="Milliers 3 2" xfId="13"/>
    <cellStyle name="Monétaire" xfId="14" builtinId="4"/>
    <cellStyle name="Normal" xfId="0" builtinId="0"/>
    <cellStyle name="Normal 2" xfId="3"/>
    <cellStyle name="Normal 2 2" xfId="9"/>
    <cellStyle name="Normal 2 3" xfId="4"/>
    <cellStyle name="Normal 3" xfId="7"/>
    <cellStyle name="Normal 4" xfId="11"/>
    <cellStyle name="Normal 5" xfId="1"/>
    <cellStyle name="Pourcentage 2" xfId="6"/>
    <cellStyle name="Pourcentage 2 2" xfId="10"/>
    <cellStyle name="Pourcentage 3" xfId="2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16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16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2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499984740745262"/>
        </patternFill>
      </fill>
    </dxf>
    <dxf>
      <border>
        <top style="thin">
          <color theme="7"/>
        </top>
        <bottom style="thin">
          <color theme="7"/>
        </bottom>
      </border>
    </dxf>
    <dxf>
      <border>
        <bottom style="medium">
          <color theme="7"/>
        </bottom>
      </border>
    </dxf>
  </dxfs>
  <tableStyles count="1" defaultTableStyle="TableStyleMedium2" defaultPivotStyle="PivotStyleLight16">
    <tableStyle name="Style de tableau 1" pivot="0" count="2">
      <tableStyleElement type="headerRow" dxfId="60"/>
      <tableStyleElement type="totalRow" dxfId="5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1" displayName="Tableau1" ref="B3:X14" totalsRowCount="1" headerRowDxfId="52" dataDxfId="51">
  <autoFilter ref="B3:X13"/>
  <tableColumns count="23">
    <tableColumn id="1" name="Données " totalsRowLabel="Total" dataDxfId="50" totalsRowDxfId="22"/>
    <tableColumn id="2" name="Catégorie " dataDxfId="49" totalsRowDxfId="21"/>
    <tableColumn id="13" name="Type de Mission" dataDxfId="48" totalsRowDxfId="20"/>
    <tableColumn id="3" name="Besoin" dataDxfId="47" totalsRowDxfId="19"/>
    <tableColumn id="4" name="Prestation" dataDxfId="46" totalsRowDxfId="18"/>
    <tableColumn id="22" name="Code" dataDxfId="45" totalsRowDxfId="17"/>
    <tableColumn id="5" name="N° " totalsRowFunction="count" dataDxfId="44" totalsRowDxfId="16"/>
    <tableColumn id="6" name="Montant" totalsRowFunction="sum" dataDxfId="43" totalsRowDxfId="15"/>
    <tableColumn id="14" name="Charge" totalsRowFunction="sum" dataDxfId="42" totalsRowDxfId="14" dataCellStyle="Monétaire"/>
    <tableColumn id="8" name="Etat" dataDxfId="41" totalsRowDxfId="13"/>
    <tableColumn id="23" name="Planning début" dataDxfId="40" totalsRowDxfId="12"/>
    <tableColumn id="15" name="Planning Fin" dataDxfId="39" totalsRowDxfId="11"/>
    <tableColumn id="9" name="Ressource n° 1" dataDxfId="38" totalsRowDxfId="10"/>
    <tableColumn id="7" name="Charge_x000a_R. n° 1" dataDxfId="37" totalsRowDxfId="9"/>
    <tableColumn id="10" name="Ressource n° 2" dataDxfId="36" totalsRowDxfId="8"/>
    <tableColumn id="18" name="Charge_x000a_R. n° 2" dataDxfId="35" totalsRowDxfId="7"/>
    <tableColumn id="11" name="Ressource n° 3" dataDxfId="34" totalsRowDxfId="6"/>
    <tableColumn id="19" name="Charge_x000a_R. n° 3" dataDxfId="33" totalsRowDxfId="5"/>
    <tableColumn id="16" name="Ressource n° 4" dataDxfId="32" totalsRowDxfId="4"/>
    <tableColumn id="20" name="Charge_x000a_R. n° 4" dataDxfId="31" totalsRowDxfId="3"/>
    <tableColumn id="17" name="Ressource n° 5" dataDxfId="30" totalsRowDxfId="2"/>
    <tableColumn id="21" name="Charge_x000a_R. n° 5" dataDxfId="29" totalsRowDxfId="1"/>
    <tableColumn id="12" name="Commentaire(s)/Action(s)" dataDxfId="28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I1:L10" totalsRowShown="0" headerRowDxfId="27">
  <tableColumns count="4">
    <tableColumn id="1" name="Ressources" dataDxfId="26"/>
    <tableColumn id="2" name="TIM Min." dataDxfId="25" dataCellStyle="Monétaire"/>
    <tableColumn id="3" name="TIM Reco." dataDxfId="24" dataCellStyle="Monétaire"/>
    <tableColumn id="4" name="TJM Réel" dataDxfId="23" dataCellStyle="Monétaire">
      <calculatedColumnFormula>AVERAGE(Tableau4[[#This Row],[TIM Min.]:[TIM Reco.]])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_Galitt_BUSO">
  <a:themeElements>
    <a:clrScheme name="Galitt">
      <a:dk1>
        <a:sysClr val="windowText" lastClr="000000"/>
      </a:dk1>
      <a:lt1>
        <a:sysClr val="window" lastClr="FFFFFF"/>
      </a:lt1>
      <a:dk2>
        <a:srgbClr val="595959"/>
      </a:dk2>
      <a:lt2>
        <a:srgbClr val="8D7D74"/>
      </a:lt2>
      <a:accent1>
        <a:srgbClr val="D40028"/>
      </a:accent1>
      <a:accent2>
        <a:srgbClr val="00BCE0"/>
      </a:accent2>
      <a:accent3>
        <a:srgbClr val="1E71B8"/>
      </a:accent3>
      <a:accent4>
        <a:srgbClr val="9F579E"/>
      </a:accent4>
      <a:accent5>
        <a:srgbClr val="96AE24"/>
      </a:accent5>
      <a:accent6>
        <a:srgbClr val="E87C28"/>
      </a:accent6>
      <a:hlink>
        <a:srgbClr val="604A3F"/>
      </a:hlink>
      <a:folHlink>
        <a:srgbClr val="A18E87"/>
      </a:folHlink>
    </a:clrScheme>
    <a:fontScheme name="Office Them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Them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553"/>
  <sheetViews>
    <sheetView showGridLines="0" tabSelected="1" zoomScaleNormal="100" workbookViewId="0">
      <pane xSplit="2" topLeftCell="H1" activePane="topRight" state="frozenSplit"/>
      <selection pane="topRight" activeCell="J4" sqref="J4"/>
    </sheetView>
  </sheetViews>
  <sheetFormatPr baseColWidth="10" defaultColWidth="11.44140625" defaultRowHeight="13.8" x14ac:dyDescent="0.3"/>
  <cols>
    <col min="1" max="1" width="2.88671875" style="14" customWidth="1"/>
    <col min="2" max="2" width="31.109375" style="17" customWidth="1"/>
    <col min="3" max="4" width="12.33203125" style="14" customWidth="1"/>
    <col min="5" max="5" width="24.33203125" style="14" customWidth="1"/>
    <col min="6" max="7" width="11.44140625" style="14" customWidth="1"/>
    <col min="8" max="8" width="14.5546875" style="19" customWidth="1"/>
    <col min="9" max="9" width="12.88671875" style="21" customWidth="1"/>
    <col min="10" max="10" width="7.109375" style="81" customWidth="1"/>
    <col min="11" max="12" width="15.44140625" style="14" customWidth="1"/>
    <col min="13" max="13" width="15.44140625" style="19" customWidth="1"/>
    <col min="14" max="23" width="9.33203125" style="19" customWidth="1"/>
    <col min="24" max="24" width="34.6640625" style="14" customWidth="1"/>
    <col min="25" max="16384" width="11.44140625" style="14"/>
  </cols>
  <sheetData>
    <row r="1" spans="1:47" ht="23.4" x14ac:dyDescent="0.3">
      <c r="A1" s="13" t="s">
        <v>78</v>
      </c>
      <c r="E1" s="15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</row>
    <row r="2" spans="1:47" ht="15" customHeight="1" x14ac:dyDescent="0.3">
      <c r="E2" s="18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</row>
    <row r="3" spans="1:47" s="23" customFormat="1" ht="30" customHeight="1" x14ac:dyDescent="0.3">
      <c r="B3" s="24" t="s">
        <v>79</v>
      </c>
      <c r="C3" s="25" t="s">
        <v>89</v>
      </c>
      <c r="D3" s="25" t="s">
        <v>55</v>
      </c>
      <c r="E3" s="23" t="s">
        <v>0</v>
      </c>
      <c r="F3" s="25" t="s">
        <v>7</v>
      </c>
      <c r="G3" s="25" t="s">
        <v>104</v>
      </c>
      <c r="H3" s="25" t="s">
        <v>105</v>
      </c>
      <c r="I3" s="26" t="s">
        <v>65</v>
      </c>
      <c r="J3" s="82" t="s">
        <v>61</v>
      </c>
      <c r="K3" s="23" t="s">
        <v>1</v>
      </c>
      <c r="L3" s="23" t="s">
        <v>106</v>
      </c>
      <c r="M3" s="23" t="s">
        <v>107</v>
      </c>
      <c r="N3" s="25" t="s">
        <v>2</v>
      </c>
      <c r="O3" s="25" t="s">
        <v>68</v>
      </c>
      <c r="P3" s="25" t="s">
        <v>3</v>
      </c>
      <c r="Q3" s="25" t="s">
        <v>69</v>
      </c>
      <c r="R3" s="25" t="s">
        <v>4</v>
      </c>
      <c r="S3" s="25" t="s">
        <v>70</v>
      </c>
      <c r="T3" s="25" t="s">
        <v>62</v>
      </c>
      <c r="U3" s="25" t="s">
        <v>71</v>
      </c>
      <c r="V3" s="25" t="s">
        <v>63</v>
      </c>
      <c r="W3" s="25" t="s">
        <v>72</v>
      </c>
      <c r="X3" s="23" t="s">
        <v>5</v>
      </c>
    </row>
    <row r="4" spans="1:47" s="10" customFormat="1" ht="15" customHeight="1" x14ac:dyDescent="0.3">
      <c r="B4" s="12" t="s">
        <v>80</v>
      </c>
      <c r="C4" s="10" t="s">
        <v>90</v>
      </c>
      <c r="D4" s="10" t="s">
        <v>57</v>
      </c>
      <c r="E4" s="10" t="s">
        <v>96</v>
      </c>
      <c r="F4" s="10" t="s">
        <v>102</v>
      </c>
      <c r="H4" s="96"/>
      <c r="I4" s="22" t="s">
        <v>121</v>
      </c>
      <c r="J4" s="83">
        <v>11</v>
      </c>
      <c r="K4" s="10" t="s">
        <v>10</v>
      </c>
      <c r="L4" s="27" t="s">
        <v>108</v>
      </c>
      <c r="M4" s="27" t="s">
        <v>37</v>
      </c>
      <c r="N4" s="27" t="s">
        <v>111</v>
      </c>
      <c r="O4" s="91">
        <v>5</v>
      </c>
      <c r="P4" s="27" t="s">
        <v>115</v>
      </c>
      <c r="Q4" s="91">
        <v>6</v>
      </c>
      <c r="R4" s="27"/>
      <c r="S4" s="91"/>
      <c r="T4" s="27"/>
      <c r="U4" s="91"/>
      <c r="V4" s="27"/>
      <c r="W4" s="91"/>
    </row>
    <row r="5" spans="1:47" s="10" customFormat="1" ht="15" customHeight="1" x14ac:dyDescent="0.3">
      <c r="B5" s="12" t="s">
        <v>81</v>
      </c>
      <c r="C5" s="10" t="s">
        <v>90</v>
      </c>
      <c r="H5" s="11"/>
      <c r="I5" s="22" t="s">
        <v>122</v>
      </c>
      <c r="J5" s="83"/>
      <c r="K5" s="10" t="s">
        <v>75</v>
      </c>
      <c r="L5" s="27"/>
      <c r="M5" s="11"/>
      <c r="N5" s="27"/>
      <c r="O5" s="91"/>
      <c r="P5" s="27"/>
      <c r="Q5" s="91"/>
      <c r="R5" s="27"/>
      <c r="S5" s="91"/>
      <c r="T5" s="27"/>
      <c r="U5" s="91"/>
      <c r="V5" s="27"/>
      <c r="W5" s="91"/>
    </row>
    <row r="6" spans="1:47" s="10" customFormat="1" ht="15" customHeight="1" x14ac:dyDescent="0.3">
      <c r="B6" s="12" t="s">
        <v>82</v>
      </c>
      <c r="C6" s="10" t="s">
        <v>90</v>
      </c>
      <c r="D6" s="10" t="s">
        <v>56</v>
      </c>
      <c r="E6" s="10" t="s">
        <v>98</v>
      </c>
      <c r="F6" s="10" t="s">
        <v>102</v>
      </c>
      <c r="G6" s="104"/>
      <c r="H6" s="11"/>
      <c r="I6" s="22" t="s">
        <v>123</v>
      </c>
      <c r="J6" s="83">
        <v>11</v>
      </c>
      <c r="K6" s="10" t="s">
        <v>10</v>
      </c>
      <c r="L6" s="27" t="s">
        <v>108</v>
      </c>
      <c r="M6" s="27" t="s">
        <v>37</v>
      </c>
      <c r="N6" s="27" t="s">
        <v>111</v>
      </c>
      <c r="O6" s="91">
        <v>6.5</v>
      </c>
      <c r="P6" s="27" t="s">
        <v>113</v>
      </c>
      <c r="Q6" s="91">
        <v>6.5</v>
      </c>
      <c r="R6" s="27"/>
      <c r="S6" s="91"/>
      <c r="T6" s="27"/>
      <c r="U6" s="91"/>
      <c r="V6" s="27"/>
      <c r="W6" s="91"/>
    </row>
    <row r="7" spans="1:47" s="10" customFormat="1" ht="15" customHeight="1" x14ac:dyDescent="0.3">
      <c r="B7" s="12" t="s">
        <v>83</v>
      </c>
      <c r="C7" s="10" t="s">
        <v>91</v>
      </c>
      <c r="D7" s="10" t="s">
        <v>57</v>
      </c>
      <c r="E7" s="10" t="s">
        <v>97</v>
      </c>
      <c r="F7" s="10" t="s">
        <v>103</v>
      </c>
      <c r="G7" s="104"/>
      <c r="H7" s="27"/>
      <c r="I7" s="22" t="s">
        <v>124</v>
      </c>
      <c r="J7" s="83">
        <v>70</v>
      </c>
      <c r="K7" s="10" t="s">
        <v>10</v>
      </c>
      <c r="L7" s="27" t="s">
        <v>74</v>
      </c>
      <c r="M7" s="27" t="s">
        <v>109</v>
      </c>
      <c r="N7" s="27" t="s">
        <v>112</v>
      </c>
      <c r="O7" s="91">
        <v>60</v>
      </c>
      <c r="P7" s="27" t="s">
        <v>113</v>
      </c>
      <c r="Q7" s="91">
        <v>10</v>
      </c>
      <c r="R7" s="27"/>
      <c r="S7" s="91"/>
      <c r="T7" s="27"/>
      <c r="U7" s="91"/>
      <c r="V7" s="27"/>
      <c r="W7" s="91"/>
    </row>
    <row r="8" spans="1:47" s="10" customFormat="1" ht="15" customHeight="1" x14ac:dyDescent="0.3">
      <c r="B8" s="12" t="s">
        <v>84</v>
      </c>
      <c r="C8" s="10" t="s">
        <v>90</v>
      </c>
      <c r="D8" s="10" t="s">
        <v>57</v>
      </c>
      <c r="E8" s="10" t="s">
        <v>100</v>
      </c>
      <c r="F8" s="10" t="s">
        <v>102</v>
      </c>
      <c r="G8" s="104"/>
      <c r="H8" s="27"/>
      <c r="I8" s="22" t="s">
        <v>125</v>
      </c>
      <c r="J8" s="83">
        <v>2</v>
      </c>
      <c r="K8" s="10" t="s">
        <v>10</v>
      </c>
      <c r="L8" s="27" t="s">
        <v>34</v>
      </c>
      <c r="M8" s="27" t="s">
        <v>34</v>
      </c>
      <c r="N8" s="27" t="s">
        <v>111</v>
      </c>
      <c r="O8" s="91">
        <v>1</v>
      </c>
      <c r="P8" s="27" t="s">
        <v>112</v>
      </c>
      <c r="Q8" s="91">
        <v>1</v>
      </c>
      <c r="R8" s="27"/>
      <c r="S8" s="91"/>
      <c r="T8" s="27"/>
      <c r="U8" s="91"/>
      <c r="V8" s="27"/>
      <c r="W8" s="91"/>
    </row>
    <row r="9" spans="1:47" s="10" customFormat="1" ht="15" customHeight="1" x14ac:dyDescent="0.3">
      <c r="B9" s="12" t="s">
        <v>85</v>
      </c>
      <c r="C9" s="10" t="s">
        <v>90</v>
      </c>
      <c r="D9" s="10" t="s">
        <v>56</v>
      </c>
      <c r="E9" s="10" t="s">
        <v>96</v>
      </c>
      <c r="F9" s="10" t="s">
        <v>102</v>
      </c>
      <c r="H9" s="11"/>
      <c r="I9" s="22" t="s">
        <v>126</v>
      </c>
      <c r="J9" s="83"/>
      <c r="K9" s="10" t="s">
        <v>75</v>
      </c>
      <c r="L9" s="27" t="s">
        <v>44</v>
      </c>
      <c r="M9" s="11" t="s">
        <v>44</v>
      </c>
      <c r="N9" s="27"/>
      <c r="O9" s="91"/>
      <c r="P9" s="27"/>
      <c r="Q9" s="91"/>
      <c r="R9" s="27"/>
      <c r="S9" s="91"/>
      <c r="T9" s="27"/>
      <c r="U9" s="91"/>
      <c r="V9" s="27"/>
      <c r="W9" s="91"/>
    </row>
    <row r="10" spans="1:47" s="10" customFormat="1" ht="15" customHeight="1" x14ac:dyDescent="0.3">
      <c r="B10" s="12" t="s">
        <v>86</v>
      </c>
      <c r="C10" s="10" t="s">
        <v>95</v>
      </c>
      <c r="D10" s="10" t="s">
        <v>57</v>
      </c>
      <c r="E10" s="10" t="s">
        <v>101</v>
      </c>
      <c r="F10" s="10" t="s">
        <v>102</v>
      </c>
      <c r="H10" s="27"/>
      <c r="I10" s="22" t="s">
        <v>127</v>
      </c>
      <c r="J10" s="83"/>
      <c r="K10" s="10" t="s">
        <v>13</v>
      </c>
      <c r="L10" s="27"/>
      <c r="M10" s="11"/>
      <c r="N10" s="27"/>
      <c r="O10" s="91"/>
      <c r="P10" s="27"/>
      <c r="Q10" s="91"/>
      <c r="R10" s="27"/>
      <c r="S10" s="91"/>
      <c r="T10" s="27"/>
      <c r="U10" s="91"/>
      <c r="V10" s="27"/>
      <c r="W10" s="91"/>
    </row>
    <row r="11" spans="1:47" s="10" customFormat="1" ht="15" customHeight="1" x14ac:dyDescent="0.3">
      <c r="B11" s="12" t="s">
        <v>87</v>
      </c>
      <c r="C11" s="10" t="s">
        <v>92</v>
      </c>
      <c r="D11" s="10" t="s">
        <v>57</v>
      </c>
      <c r="E11" s="10" t="s">
        <v>97</v>
      </c>
      <c r="F11" s="10" t="s">
        <v>103</v>
      </c>
      <c r="G11" s="104"/>
      <c r="H11" s="27"/>
      <c r="I11" s="22" t="s">
        <v>128</v>
      </c>
      <c r="J11" s="83">
        <v>60</v>
      </c>
      <c r="K11" s="10" t="s">
        <v>10</v>
      </c>
      <c r="L11" s="27" t="s">
        <v>74</v>
      </c>
      <c r="M11" s="27" t="s">
        <v>109</v>
      </c>
      <c r="N11" s="27" t="s">
        <v>111</v>
      </c>
      <c r="O11" s="91">
        <v>60</v>
      </c>
      <c r="P11" s="27"/>
      <c r="Q11" s="91"/>
      <c r="R11" s="27"/>
      <c r="S11" s="91"/>
      <c r="T11" s="27"/>
      <c r="U11" s="91"/>
      <c r="V11" s="27"/>
      <c r="W11" s="91"/>
    </row>
    <row r="12" spans="1:47" s="10" customFormat="1" ht="15" customHeight="1" x14ac:dyDescent="0.3">
      <c r="B12" s="12" t="s">
        <v>88</v>
      </c>
      <c r="C12" s="10" t="s">
        <v>93</v>
      </c>
      <c r="D12" s="10" t="s">
        <v>56</v>
      </c>
      <c r="E12" s="10" t="s">
        <v>100</v>
      </c>
      <c r="F12" s="10" t="s">
        <v>102</v>
      </c>
      <c r="G12" s="104"/>
      <c r="H12" s="27"/>
      <c r="I12" s="22" t="s">
        <v>129</v>
      </c>
      <c r="J12" s="83">
        <v>15.5</v>
      </c>
      <c r="K12" s="10" t="s">
        <v>10</v>
      </c>
      <c r="L12" s="27" t="s">
        <v>108</v>
      </c>
      <c r="M12" s="27" t="s">
        <v>37</v>
      </c>
      <c r="N12" s="27" t="s">
        <v>111</v>
      </c>
      <c r="O12" s="91">
        <v>7.5</v>
      </c>
      <c r="P12" s="27" t="s">
        <v>115</v>
      </c>
      <c r="Q12" s="91">
        <v>8</v>
      </c>
      <c r="R12" s="27"/>
      <c r="S12" s="91"/>
      <c r="T12" s="27"/>
      <c r="U12" s="91"/>
      <c r="V12" s="27"/>
      <c r="W12" s="91"/>
    </row>
    <row r="13" spans="1:47" ht="15" customHeight="1" x14ac:dyDescent="0.3">
      <c r="B13" s="12"/>
      <c r="C13" s="10"/>
      <c r="D13" s="10"/>
      <c r="E13" s="10"/>
      <c r="F13" s="10"/>
      <c r="G13" s="10"/>
      <c r="H13" s="27"/>
      <c r="I13" s="22"/>
      <c r="J13" s="83"/>
      <c r="K13" s="10"/>
      <c r="L13" s="10"/>
      <c r="M13" s="11"/>
      <c r="N13" s="27"/>
      <c r="O13" s="91"/>
      <c r="P13" s="27"/>
      <c r="Q13" s="91"/>
      <c r="R13" s="27"/>
      <c r="S13" s="91"/>
      <c r="T13" s="27"/>
      <c r="U13" s="91"/>
      <c r="V13" s="27"/>
      <c r="W13" s="91"/>
      <c r="X13" s="10"/>
    </row>
    <row r="14" spans="1:47" ht="15" customHeight="1" x14ac:dyDescent="0.3">
      <c r="B14" s="100" t="s">
        <v>64</v>
      </c>
      <c r="C14" s="101"/>
      <c r="D14" s="101"/>
      <c r="E14" s="101"/>
      <c r="F14" s="101"/>
      <c r="G14" s="101"/>
      <c r="H14" s="102">
        <f>SUBTOTAL(103,Tableau1[[N° ]])</f>
        <v>0</v>
      </c>
      <c r="I14" s="95">
        <f>SUBTOTAL(109,Tableau1[Montant])</f>
        <v>0</v>
      </c>
      <c r="J14" s="103">
        <f>SUBTOTAL(109,Tableau1[Charge])</f>
        <v>169.5</v>
      </c>
      <c r="K14" s="101"/>
      <c r="L14" s="101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1"/>
    </row>
    <row r="15" spans="1:47" ht="15" customHeight="1" x14ac:dyDescent="0.3"/>
    <row r="16" spans="1:47" ht="15" customHeight="1" x14ac:dyDescent="0.3"/>
    <row r="17" ht="15" customHeight="1" x14ac:dyDescent="0.3"/>
    <row r="18" ht="15" customHeight="1" x14ac:dyDescent="0.3"/>
    <row r="19" ht="15" customHeight="1" x14ac:dyDescent="0.3"/>
    <row r="20" ht="15" customHeight="1" x14ac:dyDescent="0.3"/>
    <row r="21" ht="15" customHeight="1" x14ac:dyDescent="0.3"/>
    <row r="22" ht="15" customHeight="1" x14ac:dyDescent="0.3"/>
    <row r="23" ht="15" customHeight="1" x14ac:dyDescent="0.3"/>
    <row r="24" ht="15" customHeight="1" x14ac:dyDescent="0.3"/>
    <row r="25" ht="15" customHeight="1" x14ac:dyDescent="0.3"/>
    <row r="26" ht="15" customHeight="1" x14ac:dyDescent="0.3"/>
    <row r="27" ht="15" customHeight="1" x14ac:dyDescent="0.3"/>
    <row r="28" ht="15" customHeight="1" x14ac:dyDescent="0.3"/>
    <row r="29" ht="15" customHeight="1" x14ac:dyDescent="0.3"/>
    <row r="30" ht="15" customHeight="1" x14ac:dyDescent="0.3"/>
    <row r="31" ht="15" customHeight="1" x14ac:dyDescent="0.3"/>
    <row r="32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  <row r="224" ht="15" customHeight="1" x14ac:dyDescent="0.3"/>
    <row r="225" ht="15" customHeight="1" x14ac:dyDescent="0.3"/>
    <row r="226" ht="15" customHeight="1" x14ac:dyDescent="0.3"/>
    <row r="227" ht="15" customHeight="1" x14ac:dyDescent="0.3"/>
    <row r="228" ht="15" customHeight="1" x14ac:dyDescent="0.3"/>
    <row r="229" ht="15" customHeight="1" x14ac:dyDescent="0.3"/>
    <row r="230" ht="15" customHeight="1" x14ac:dyDescent="0.3"/>
    <row r="231" ht="15" customHeight="1" x14ac:dyDescent="0.3"/>
    <row r="232" ht="15" customHeight="1" x14ac:dyDescent="0.3"/>
    <row r="233" ht="15" customHeight="1" x14ac:dyDescent="0.3"/>
    <row r="234" ht="15" customHeight="1" x14ac:dyDescent="0.3"/>
    <row r="235" ht="15" customHeight="1" x14ac:dyDescent="0.3"/>
    <row r="236" ht="15" customHeight="1" x14ac:dyDescent="0.3"/>
    <row r="237" ht="15" customHeight="1" x14ac:dyDescent="0.3"/>
    <row r="238" ht="15" customHeight="1" x14ac:dyDescent="0.3"/>
    <row r="239" ht="15" customHeight="1" x14ac:dyDescent="0.3"/>
    <row r="240" ht="15" customHeight="1" x14ac:dyDescent="0.3"/>
    <row r="241" ht="15" customHeight="1" x14ac:dyDescent="0.3"/>
    <row r="242" ht="15" customHeight="1" x14ac:dyDescent="0.3"/>
    <row r="243" ht="15" customHeight="1" x14ac:dyDescent="0.3"/>
    <row r="244" ht="15" customHeight="1" x14ac:dyDescent="0.3"/>
    <row r="245" ht="15" customHeight="1" x14ac:dyDescent="0.3"/>
    <row r="246" ht="15" customHeight="1" x14ac:dyDescent="0.3"/>
    <row r="247" ht="15" customHeight="1" x14ac:dyDescent="0.3"/>
    <row r="248" ht="15" customHeight="1" x14ac:dyDescent="0.3"/>
    <row r="249" ht="15" customHeight="1" x14ac:dyDescent="0.3"/>
    <row r="250" ht="15" customHeight="1" x14ac:dyDescent="0.3"/>
    <row r="251" ht="15" customHeight="1" x14ac:dyDescent="0.3"/>
    <row r="252" ht="15" customHeight="1" x14ac:dyDescent="0.3"/>
    <row r="253" ht="15" customHeight="1" x14ac:dyDescent="0.3"/>
    <row r="254" ht="15" customHeight="1" x14ac:dyDescent="0.3"/>
    <row r="255" ht="15" customHeight="1" x14ac:dyDescent="0.3"/>
    <row r="256" ht="15" customHeight="1" x14ac:dyDescent="0.3"/>
    <row r="257" ht="15" customHeight="1" x14ac:dyDescent="0.3"/>
    <row r="258" ht="15" customHeight="1" x14ac:dyDescent="0.3"/>
    <row r="259" ht="15" customHeight="1" x14ac:dyDescent="0.3"/>
    <row r="260" ht="15" customHeight="1" x14ac:dyDescent="0.3"/>
    <row r="261" ht="15" customHeight="1" x14ac:dyDescent="0.3"/>
    <row r="262" ht="15" customHeight="1" x14ac:dyDescent="0.3"/>
    <row r="263" ht="15" customHeight="1" x14ac:dyDescent="0.3"/>
    <row r="264" ht="15" customHeight="1" x14ac:dyDescent="0.3"/>
    <row r="265" ht="15" customHeight="1" x14ac:dyDescent="0.3"/>
    <row r="266" ht="15" customHeight="1" x14ac:dyDescent="0.3"/>
    <row r="267" ht="15" customHeight="1" x14ac:dyDescent="0.3"/>
    <row r="268" ht="15" customHeight="1" x14ac:dyDescent="0.3"/>
    <row r="269" ht="15" customHeight="1" x14ac:dyDescent="0.3"/>
    <row r="270" ht="15" customHeight="1" x14ac:dyDescent="0.3"/>
    <row r="271" ht="15" customHeight="1" x14ac:dyDescent="0.3"/>
    <row r="272" ht="15" customHeight="1" x14ac:dyDescent="0.3"/>
    <row r="273" ht="15" customHeight="1" x14ac:dyDescent="0.3"/>
    <row r="274" ht="15" customHeight="1" x14ac:dyDescent="0.3"/>
    <row r="275" ht="15" customHeight="1" x14ac:dyDescent="0.3"/>
    <row r="276" ht="15" customHeight="1" x14ac:dyDescent="0.3"/>
    <row r="277" ht="15" customHeight="1" x14ac:dyDescent="0.3"/>
    <row r="278" ht="15" customHeight="1" x14ac:dyDescent="0.3"/>
    <row r="279" ht="15" customHeight="1" x14ac:dyDescent="0.3"/>
    <row r="280" ht="15" customHeight="1" x14ac:dyDescent="0.3"/>
    <row r="281" ht="15" customHeight="1" x14ac:dyDescent="0.3"/>
    <row r="282" ht="15" customHeight="1" x14ac:dyDescent="0.3"/>
    <row r="283" ht="15" customHeight="1" x14ac:dyDescent="0.3"/>
    <row r="284" ht="15" customHeight="1" x14ac:dyDescent="0.3"/>
    <row r="285" ht="15" customHeight="1" x14ac:dyDescent="0.3"/>
    <row r="286" ht="15" customHeight="1" x14ac:dyDescent="0.3"/>
    <row r="287" ht="15" customHeight="1" x14ac:dyDescent="0.3"/>
    <row r="288" ht="15" customHeight="1" x14ac:dyDescent="0.3"/>
    <row r="289" ht="15" customHeight="1" x14ac:dyDescent="0.3"/>
    <row r="290" ht="15" customHeight="1" x14ac:dyDescent="0.3"/>
    <row r="291" ht="15" customHeight="1" x14ac:dyDescent="0.3"/>
    <row r="292" ht="15" customHeight="1" x14ac:dyDescent="0.3"/>
    <row r="293" ht="15" customHeight="1" x14ac:dyDescent="0.3"/>
    <row r="294" ht="15" customHeight="1" x14ac:dyDescent="0.3"/>
    <row r="295" ht="15" customHeight="1" x14ac:dyDescent="0.3"/>
    <row r="296" ht="15" customHeight="1" x14ac:dyDescent="0.3"/>
    <row r="297" ht="15" customHeight="1" x14ac:dyDescent="0.3"/>
    <row r="298" ht="15" customHeight="1" x14ac:dyDescent="0.3"/>
    <row r="299" ht="15" customHeight="1" x14ac:dyDescent="0.3"/>
    <row r="300" ht="15" customHeight="1" x14ac:dyDescent="0.3"/>
    <row r="301" ht="15" customHeight="1" x14ac:dyDescent="0.3"/>
    <row r="302" ht="15" customHeight="1" x14ac:dyDescent="0.3"/>
    <row r="303" ht="15" customHeight="1" x14ac:dyDescent="0.3"/>
    <row r="304" ht="15" customHeight="1" x14ac:dyDescent="0.3"/>
    <row r="305" ht="15" customHeight="1" x14ac:dyDescent="0.3"/>
    <row r="306" ht="15" customHeight="1" x14ac:dyDescent="0.3"/>
    <row r="307" ht="15" customHeight="1" x14ac:dyDescent="0.3"/>
    <row r="308" ht="15" customHeight="1" x14ac:dyDescent="0.3"/>
    <row r="309" ht="15" customHeight="1" x14ac:dyDescent="0.3"/>
    <row r="310" ht="15" customHeight="1" x14ac:dyDescent="0.3"/>
    <row r="311" ht="15" customHeight="1" x14ac:dyDescent="0.3"/>
    <row r="312" ht="15" customHeight="1" x14ac:dyDescent="0.3"/>
    <row r="313" ht="15" customHeight="1" x14ac:dyDescent="0.3"/>
    <row r="314" ht="15" customHeight="1" x14ac:dyDescent="0.3"/>
    <row r="315" ht="15" customHeight="1" x14ac:dyDescent="0.3"/>
    <row r="316" ht="15" customHeight="1" x14ac:dyDescent="0.3"/>
    <row r="317" ht="15" customHeight="1" x14ac:dyDescent="0.3"/>
    <row r="318" ht="15" customHeight="1" x14ac:dyDescent="0.3"/>
    <row r="319" ht="15" customHeight="1" x14ac:dyDescent="0.3"/>
    <row r="320" ht="15" customHeight="1" x14ac:dyDescent="0.3"/>
    <row r="321" ht="15" customHeight="1" x14ac:dyDescent="0.3"/>
    <row r="322" ht="15" customHeight="1" x14ac:dyDescent="0.3"/>
    <row r="323" ht="15" customHeight="1" x14ac:dyDescent="0.3"/>
    <row r="324" ht="15" customHeight="1" x14ac:dyDescent="0.3"/>
    <row r="325" ht="15" customHeight="1" x14ac:dyDescent="0.3"/>
    <row r="326" ht="15" customHeight="1" x14ac:dyDescent="0.3"/>
    <row r="327" ht="15" customHeight="1" x14ac:dyDescent="0.3"/>
    <row r="328" ht="15" customHeight="1" x14ac:dyDescent="0.3"/>
    <row r="329" ht="15" customHeight="1" x14ac:dyDescent="0.3"/>
    <row r="330" ht="15" customHeight="1" x14ac:dyDescent="0.3"/>
    <row r="331" ht="15" customHeight="1" x14ac:dyDescent="0.3"/>
    <row r="332" ht="15" customHeight="1" x14ac:dyDescent="0.3"/>
    <row r="333" ht="15" customHeight="1" x14ac:dyDescent="0.3"/>
    <row r="334" ht="15" customHeight="1" x14ac:dyDescent="0.3"/>
    <row r="335" ht="15" customHeight="1" x14ac:dyDescent="0.3"/>
    <row r="336" ht="15" customHeight="1" x14ac:dyDescent="0.3"/>
    <row r="337" ht="15" customHeight="1" x14ac:dyDescent="0.3"/>
    <row r="338" ht="15" customHeight="1" x14ac:dyDescent="0.3"/>
    <row r="339" ht="15" customHeight="1" x14ac:dyDescent="0.3"/>
    <row r="340" ht="15" customHeight="1" x14ac:dyDescent="0.3"/>
    <row r="341" ht="15" customHeight="1" x14ac:dyDescent="0.3"/>
    <row r="342" ht="15" customHeight="1" x14ac:dyDescent="0.3"/>
    <row r="343" ht="15" customHeight="1" x14ac:dyDescent="0.3"/>
    <row r="344" ht="15" customHeight="1" x14ac:dyDescent="0.3"/>
    <row r="345" ht="15" customHeight="1" x14ac:dyDescent="0.3"/>
    <row r="346" ht="15" customHeight="1" x14ac:dyDescent="0.3"/>
    <row r="347" ht="15" customHeight="1" x14ac:dyDescent="0.3"/>
    <row r="348" ht="15" customHeight="1" x14ac:dyDescent="0.3"/>
    <row r="349" ht="15" customHeight="1" x14ac:dyDescent="0.3"/>
    <row r="350" ht="15" customHeight="1" x14ac:dyDescent="0.3"/>
    <row r="351" ht="15" customHeight="1" x14ac:dyDescent="0.3"/>
    <row r="352" ht="15" customHeight="1" x14ac:dyDescent="0.3"/>
    <row r="353" ht="15" customHeight="1" x14ac:dyDescent="0.3"/>
    <row r="354" ht="15" customHeight="1" x14ac:dyDescent="0.3"/>
    <row r="355" ht="15" customHeight="1" x14ac:dyDescent="0.3"/>
    <row r="356" ht="15" customHeight="1" x14ac:dyDescent="0.3"/>
    <row r="357" ht="15" customHeight="1" x14ac:dyDescent="0.3"/>
    <row r="358" ht="15" customHeight="1" x14ac:dyDescent="0.3"/>
    <row r="359" ht="15" customHeight="1" x14ac:dyDescent="0.3"/>
    <row r="360" ht="15" customHeight="1" x14ac:dyDescent="0.3"/>
    <row r="361" ht="15" customHeight="1" x14ac:dyDescent="0.3"/>
    <row r="362" ht="15" customHeight="1" x14ac:dyDescent="0.3"/>
    <row r="363" ht="15" customHeight="1" x14ac:dyDescent="0.3"/>
    <row r="364" ht="15" customHeight="1" x14ac:dyDescent="0.3"/>
    <row r="365" ht="15" customHeight="1" x14ac:dyDescent="0.3"/>
    <row r="366" ht="15" customHeight="1" x14ac:dyDescent="0.3"/>
    <row r="367" ht="15" customHeight="1" x14ac:dyDescent="0.3"/>
    <row r="368" ht="15" customHeight="1" x14ac:dyDescent="0.3"/>
    <row r="369" ht="15" customHeight="1" x14ac:dyDescent="0.3"/>
    <row r="370" ht="15" customHeight="1" x14ac:dyDescent="0.3"/>
    <row r="371" ht="15" customHeight="1" x14ac:dyDescent="0.3"/>
    <row r="372" ht="15" customHeight="1" x14ac:dyDescent="0.3"/>
    <row r="373" ht="15" customHeight="1" x14ac:dyDescent="0.3"/>
    <row r="374" ht="15" customHeight="1" x14ac:dyDescent="0.3"/>
    <row r="375" ht="15" customHeight="1" x14ac:dyDescent="0.3"/>
    <row r="376" ht="15" customHeight="1" x14ac:dyDescent="0.3"/>
    <row r="377" ht="15" customHeight="1" x14ac:dyDescent="0.3"/>
    <row r="378" ht="15" customHeight="1" x14ac:dyDescent="0.3"/>
    <row r="379" ht="15" customHeight="1" x14ac:dyDescent="0.3"/>
    <row r="380" ht="15" customHeight="1" x14ac:dyDescent="0.3"/>
    <row r="381" ht="15" customHeight="1" x14ac:dyDescent="0.3"/>
    <row r="382" ht="15" customHeight="1" x14ac:dyDescent="0.3"/>
    <row r="383" ht="15" customHeight="1" x14ac:dyDescent="0.3"/>
    <row r="384" ht="15" customHeight="1" x14ac:dyDescent="0.3"/>
    <row r="385" ht="15" customHeight="1" x14ac:dyDescent="0.3"/>
    <row r="386" ht="15" customHeight="1" x14ac:dyDescent="0.3"/>
    <row r="387" ht="15" customHeight="1" x14ac:dyDescent="0.3"/>
    <row r="388" ht="15" customHeight="1" x14ac:dyDescent="0.3"/>
    <row r="389" ht="15" customHeight="1" x14ac:dyDescent="0.3"/>
    <row r="390" ht="15" customHeight="1" x14ac:dyDescent="0.3"/>
    <row r="391" ht="15" customHeight="1" x14ac:dyDescent="0.3"/>
    <row r="392" ht="15" customHeight="1" x14ac:dyDescent="0.3"/>
    <row r="393" ht="15" customHeight="1" x14ac:dyDescent="0.3"/>
    <row r="394" ht="15" customHeight="1" x14ac:dyDescent="0.3"/>
    <row r="395" ht="15" customHeight="1" x14ac:dyDescent="0.3"/>
    <row r="396" ht="15" customHeight="1" x14ac:dyDescent="0.3"/>
    <row r="397" ht="15" customHeight="1" x14ac:dyDescent="0.3"/>
    <row r="398" ht="15" customHeight="1" x14ac:dyDescent="0.3"/>
    <row r="399" ht="15" customHeight="1" x14ac:dyDescent="0.3"/>
    <row r="400" ht="15" customHeight="1" x14ac:dyDescent="0.3"/>
    <row r="401" ht="15" customHeight="1" x14ac:dyDescent="0.3"/>
    <row r="402" ht="15" customHeight="1" x14ac:dyDescent="0.3"/>
    <row r="403" ht="15" customHeight="1" x14ac:dyDescent="0.3"/>
    <row r="404" ht="15" customHeight="1" x14ac:dyDescent="0.3"/>
    <row r="405" ht="15" customHeight="1" x14ac:dyDescent="0.3"/>
    <row r="406" ht="15" customHeight="1" x14ac:dyDescent="0.3"/>
    <row r="407" ht="15" customHeight="1" x14ac:dyDescent="0.3"/>
    <row r="408" ht="15" customHeight="1" x14ac:dyDescent="0.3"/>
    <row r="409" ht="15" customHeight="1" x14ac:dyDescent="0.3"/>
    <row r="410" ht="15" customHeight="1" x14ac:dyDescent="0.3"/>
    <row r="411" ht="15" customHeight="1" x14ac:dyDescent="0.3"/>
    <row r="412" ht="15" customHeight="1" x14ac:dyDescent="0.3"/>
    <row r="413" ht="15" customHeight="1" x14ac:dyDescent="0.3"/>
    <row r="414" ht="15" customHeight="1" x14ac:dyDescent="0.3"/>
    <row r="415" ht="15" customHeight="1" x14ac:dyDescent="0.3"/>
    <row r="416" ht="15" customHeight="1" x14ac:dyDescent="0.3"/>
    <row r="417" ht="15" customHeight="1" x14ac:dyDescent="0.3"/>
    <row r="418" ht="15" customHeight="1" x14ac:dyDescent="0.3"/>
    <row r="419" ht="15" customHeight="1" x14ac:dyDescent="0.3"/>
    <row r="420" ht="15" customHeight="1" x14ac:dyDescent="0.3"/>
    <row r="421" ht="15" customHeight="1" x14ac:dyDescent="0.3"/>
    <row r="422" ht="15" customHeight="1" x14ac:dyDescent="0.3"/>
    <row r="423" ht="15" customHeight="1" x14ac:dyDescent="0.3"/>
    <row r="424" ht="15" customHeight="1" x14ac:dyDescent="0.3"/>
    <row r="425" ht="15" customHeight="1" x14ac:dyDescent="0.3"/>
    <row r="426" ht="15" customHeight="1" x14ac:dyDescent="0.3"/>
    <row r="427" ht="15" customHeight="1" x14ac:dyDescent="0.3"/>
    <row r="428" ht="15" customHeight="1" x14ac:dyDescent="0.3"/>
    <row r="429" ht="15" customHeight="1" x14ac:dyDescent="0.3"/>
    <row r="430" ht="15" customHeight="1" x14ac:dyDescent="0.3"/>
    <row r="431" ht="15" customHeight="1" x14ac:dyDescent="0.3"/>
    <row r="432" ht="15" customHeight="1" x14ac:dyDescent="0.3"/>
    <row r="433" ht="15" customHeight="1" x14ac:dyDescent="0.3"/>
    <row r="434" ht="15" customHeight="1" x14ac:dyDescent="0.3"/>
    <row r="435" ht="15" customHeight="1" x14ac:dyDescent="0.3"/>
    <row r="436" ht="15" customHeight="1" x14ac:dyDescent="0.3"/>
    <row r="437" ht="15" customHeight="1" x14ac:dyDescent="0.3"/>
    <row r="438" ht="15" customHeight="1" x14ac:dyDescent="0.3"/>
    <row r="439" ht="15" customHeight="1" x14ac:dyDescent="0.3"/>
    <row r="440" ht="15" customHeight="1" x14ac:dyDescent="0.3"/>
    <row r="441" ht="15" customHeight="1" x14ac:dyDescent="0.3"/>
    <row r="442" ht="15" customHeight="1" x14ac:dyDescent="0.3"/>
    <row r="443" ht="15" customHeight="1" x14ac:dyDescent="0.3"/>
    <row r="444" ht="15" customHeight="1" x14ac:dyDescent="0.3"/>
    <row r="445" ht="15" customHeight="1" x14ac:dyDescent="0.3"/>
    <row r="446" ht="15" customHeight="1" x14ac:dyDescent="0.3"/>
    <row r="447" ht="15" customHeight="1" x14ac:dyDescent="0.3"/>
    <row r="448" ht="15" customHeight="1" x14ac:dyDescent="0.3"/>
    <row r="449" ht="15" customHeight="1" x14ac:dyDescent="0.3"/>
    <row r="450" ht="15" customHeight="1" x14ac:dyDescent="0.3"/>
    <row r="451" ht="15" customHeight="1" x14ac:dyDescent="0.3"/>
    <row r="452" ht="15" customHeight="1" x14ac:dyDescent="0.3"/>
    <row r="453" ht="15" customHeight="1" x14ac:dyDescent="0.3"/>
    <row r="454" ht="15" customHeight="1" x14ac:dyDescent="0.3"/>
    <row r="455" ht="15" customHeight="1" x14ac:dyDescent="0.3"/>
    <row r="456" ht="15" customHeight="1" x14ac:dyDescent="0.3"/>
    <row r="457" ht="15" customHeight="1" x14ac:dyDescent="0.3"/>
    <row r="458" ht="15" customHeight="1" x14ac:dyDescent="0.3"/>
    <row r="459" ht="15" customHeight="1" x14ac:dyDescent="0.3"/>
    <row r="460" ht="15" customHeight="1" x14ac:dyDescent="0.3"/>
    <row r="461" ht="15" customHeight="1" x14ac:dyDescent="0.3"/>
    <row r="462" ht="15" customHeight="1" x14ac:dyDescent="0.3"/>
    <row r="463" ht="15" customHeight="1" x14ac:dyDescent="0.3"/>
    <row r="464" ht="15" customHeight="1" x14ac:dyDescent="0.3"/>
    <row r="465" ht="15" customHeight="1" x14ac:dyDescent="0.3"/>
    <row r="466" ht="15" customHeight="1" x14ac:dyDescent="0.3"/>
    <row r="467" ht="15" customHeight="1" x14ac:dyDescent="0.3"/>
    <row r="468" ht="15" customHeight="1" x14ac:dyDescent="0.3"/>
    <row r="469" ht="15" customHeight="1" x14ac:dyDescent="0.3"/>
    <row r="470" ht="15" customHeight="1" x14ac:dyDescent="0.3"/>
    <row r="471" ht="15" customHeight="1" x14ac:dyDescent="0.3"/>
    <row r="472" ht="15" customHeight="1" x14ac:dyDescent="0.3"/>
    <row r="473" ht="15" customHeight="1" x14ac:dyDescent="0.3"/>
    <row r="474" ht="15" customHeight="1" x14ac:dyDescent="0.3"/>
    <row r="475" ht="15" customHeight="1" x14ac:dyDescent="0.3"/>
    <row r="476" ht="15" customHeight="1" x14ac:dyDescent="0.3"/>
    <row r="477" ht="15" customHeight="1" x14ac:dyDescent="0.3"/>
    <row r="478" ht="15" customHeight="1" x14ac:dyDescent="0.3"/>
    <row r="479" ht="15" customHeight="1" x14ac:dyDescent="0.3"/>
    <row r="480" ht="15" customHeight="1" x14ac:dyDescent="0.3"/>
    <row r="481" ht="15" customHeight="1" x14ac:dyDescent="0.3"/>
    <row r="482" ht="15" customHeight="1" x14ac:dyDescent="0.3"/>
    <row r="483" ht="15" customHeight="1" x14ac:dyDescent="0.3"/>
    <row r="484" ht="15" customHeight="1" x14ac:dyDescent="0.3"/>
    <row r="485" ht="15" customHeight="1" x14ac:dyDescent="0.3"/>
    <row r="486" ht="15" customHeight="1" x14ac:dyDescent="0.3"/>
    <row r="487" ht="15" customHeight="1" x14ac:dyDescent="0.3"/>
    <row r="488" ht="15" customHeight="1" x14ac:dyDescent="0.3"/>
    <row r="489" ht="15" customHeight="1" x14ac:dyDescent="0.3"/>
    <row r="490" ht="15" customHeight="1" x14ac:dyDescent="0.3"/>
    <row r="491" ht="15" customHeight="1" x14ac:dyDescent="0.3"/>
    <row r="492" ht="15" customHeight="1" x14ac:dyDescent="0.3"/>
    <row r="493" ht="15" customHeight="1" x14ac:dyDescent="0.3"/>
    <row r="494" ht="15" customHeight="1" x14ac:dyDescent="0.3"/>
    <row r="495" ht="15" customHeight="1" x14ac:dyDescent="0.3"/>
    <row r="496" ht="15" customHeight="1" x14ac:dyDescent="0.3"/>
    <row r="497" ht="15" customHeight="1" x14ac:dyDescent="0.3"/>
    <row r="498" ht="15" customHeight="1" x14ac:dyDescent="0.3"/>
    <row r="499" ht="15" customHeight="1" x14ac:dyDescent="0.3"/>
    <row r="500" ht="15" customHeight="1" x14ac:dyDescent="0.3"/>
    <row r="501" ht="15" customHeight="1" x14ac:dyDescent="0.3"/>
    <row r="502" ht="15" customHeight="1" x14ac:dyDescent="0.3"/>
    <row r="503" ht="15" customHeight="1" x14ac:dyDescent="0.3"/>
    <row r="504" ht="15" customHeight="1" x14ac:dyDescent="0.3"/>
    <row r="505" ht="15" customHeight="1" x14ac:dyDescent="0.3"/>
    <row r="506" ht="15" customHeight="1" x14ac:dyDescent="0.3"/>
    <row r="507" ht="15" customHeight="1" x14ac:dyDescent="0.3"/>
    <row r="508" ht="15" customHeight="1" x14ac:dyDescent="0.3"/>
    <row r="509" ht="15" customHeight="1" x14ac:dyDescent="0.3"/>
    <row r="510" ht="15" customHeight="1" x14ac:dyDescent="0.3"/>
    <row r="511" ht="15" customHeight="1" x14ac:dyDescent="0.3"/>
    <row r="512" ht="15" customHeight="1" x14ac:dyDescent="0.3"/>
    <row r="513" ht="15" customHeight="1" x14ac:dyDescent="0.3"/>
    <row r="514" ht="15" customHeight="1" x14ac:dyDescent="0.3"/>
    <row r="515" ht="15" customHeight="1" x14ac:dyDescent="0.3"/>
    <row r="516" ht="15" customHeight="1" x14ac:dyDescent="0.3"/>
    <row r="517" ht="15" customHeight="1" x14ac:dyDescent="0.3"/>
    <row r="518" ht="15" customHeight="1" x14ac:dyDescent="0.3"/>
    <row r="519" ht="15" customHeight="1" x14ac:dyDescent="0.3"/>
    <row r="520" ht="15" customHeight="1" x14ac:dyDescent="0.3"/>
    <row r="521" ht="15" customHeight="1" x14ac:dyDescent="0.3"/>
    <row r="522" ht="15" customHeight="1" x14ac:dyDescent="0.3"/>
    <row r="523" ht="15" customHeight="1" x14ac:dyDescent="0.3"/>
    <row r="524" ht="15" customHeight="1" x14ac:dyDescent="0.3"/>
    <row r="525" ht="15" customHeight="1" x14ac:dyDescent="0.3"/>
    <row r="526" ht="15" customHeight="1" x14ac:dyDescent="0.3"/>
    <row r="527" ht="15" customHeight="1" x14ac:dyDescent="0.3"/>
    <row r="528" ht="15" customHeight="1" x14ac:dyDescent="0.3"/>
    <row r="529" ht="15" customHeight="1" x14ac:dyDescent="0.3"/>
    <row r="530" ht="15" customHeight="1" x14ac:dyDescent="0.3"/>
    <row r="531" ht="15" customHeight="1" x14ac:dyDescent="0.3"/>
    <row r="532" ht="15" customHeight="1" x14ac:dyDescent="0.3"/>
    <row r="533" ht="15" customHeight="1" x14ac:dyDescent="0.3"/>
    <row r="534" ht="15" customHeight="1" x14ac:dyDescent="0.3"/>
    <row r="535" ht="15" customHeight="1" x14ac:dyDescent="0.3"/>
    <row r="536" ht="15" customHeight="1" x14ac:dyDescent="0.3"/>
    <row r="537" ht="15" customHeight="1" x14ac:dyDescent="0.3"/>
    <row r="538" ht="15" customHeight="1" x14ac:dyDescent="0.3"/>
    <row r="539" ht="15" customHeight="1" x14ac:dyDescent="0.3"/>
    <row r="540" ht="15" customHeight="1" x14ac:dyDescent="0.3"/>
    <row r="541" ht="15" customHeight="1" x14ac:dyDescent="0.3"/>
    <row r="542" ht="15" customHeight="1" x14ac:dyDescent="0.3"/>
    <row r="543" ht="15" customHeight="1" x14ac:dyDescent="0.3"/>
    <row r="544" ht="15" customHeight="1" x14ac:dyDescent="0.3"/>
    <row r="545" ht="15" customHeight="1" x14ac:dyDescent="0.3"/>
    <row r="546" ht="15" customHeight="1" x14ac:dyDescent="0.3"/>
    <row r="547" ht="15" customHeight="1" x14ac:dyDescent="0.3"/>
    <row r="548" ht="15" customHeight="1" x14ac:dyDescent="0.3"/>
    <row r="549" ht="15" customHeight="1" x14ac:dyDescent="0.3"/>
    <row r="550" ht="15" customHeight="1" x14ac:dyDescent="0.3"/>
    <row r="551" ht="15" customHeight="1" x14ac:dyDescent="0.3"/>
    <row r="552" ht="15" customHeight="1" x14ac:dyDescent="0.3"/>
    <row r="553" ht="15" customHeight="1" x14ac:dyDescent="0.3"/>
  </sheetData>
  <conditionalFormatting sqref="B4:B13">
    <cfRule type="expression" dxfId="58" priority="144">
      <formula>OR(K4="Refus Galitt",K4="Refus Client")</formula>
    </cfRule>
    <cfRule type="expression" dxfId="57" priority="145">
      <formula>K4="A Statuer"</formula>
    </cfRule>
  </conditionalFormatting>
  <conditionalFormatting sqref="B4:B12">
    <cfRule type="expression" dxfId="56" priority="13">
      <formula>K4="Proposition Envoyée"</formula>
    </cfRule>
    <cfRule type="expression" dxfId="55" priority="14">
      <formula>K4="proposition Acceptée"</formula>
    </cfRule>
    <cfRule type="expression" dxfId="54" priority="15">
      <formula>K4="Proposition à Rédiger"</formula>
    </cfRule>
    <cfRule type="expression" dxfId="53" priority="16">
      <formula>K4="Client à Relancer"</formula>
    </cfRule>
  </conditionalFormatting>
  <dataValidations count="2">
    <dataValidation type="list" allowBlank="1" showInputMessage="1" showErrorMessage="1" sqref="D4:D13">
      <formula1>"Ponctuelle,Récurrente"</formula1>
    </dataValidation>
    <dataValidation allowBlank="1" showInputMessage="1" showErrorMessage="1" sqref="S4:S13 W4:W13 U4:U13 O4:O13"/>
  </dataValidations>
  <printOptions horizontalCentered="1"/>
  <pageMargins left="0.19685039370078741" right="0.19685039370078741" top="0.59055118110236227" bottom="0.39370078740157483" header="0.19685039370078741" footer="0.19685039370078741"/>
  <pageSetup paperSize="9" orientation="landscape" r:id="rId1"/>
  <headerFooter scaleWithDoc="0" alignWithMargins="0">
    <oddHeader>&amp;L&amp;G&amp;R&amp;8&amp;D</oddHeader>
    <oddFooter>&amp;L&amp;8&amp;F&amp;C&amp;8© Galitt - Confidentiel&amp;R&amp;8Page &amp;P/[Pages]</odd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Listes!$G$2:$G$10</xm:f>
          </x14:formula1>
          <xm:sqref>K4:K12</xm:sqref>
        </x14:dataValidation>
        <x14:dataValidation type="list" allowBlank="1" showInputMessage="1" showErrorMessage="1">
          <x14:formula1>
            <xm:f>Listes!$G$2:$G$9</xm:f>
          </x14:formula1>
          <xm:sqref>K13:L13</xm:sqref>
        </x14:dataValidation>
        <x14:dataValidation type="list" allowBlank="1" showInputMessage="1" showErrorMessage="1">
          <x14:formula1>
            <xm:f>Listes!$A$2:$A$7</xm:f>
          </x14:formula1>
          <xm:sqref>C4:C13</xm:sqref>
        </x14:dataValidation>
        <x14:dataValidation type="list" allowBlank="1" showInputMessage="1" showErrorMessage="1">
          <x14:formula1>
            <xm:f>Listes!$C$2:$C$7</xm:f>
          </x14:formula1>
          <xm:sqref>E4:E13</xm:sqref>
        </x14:dataValidation>
        <x14:dataValidation type="list" allowBlank="1" showInputMessage="1" showErrorMessage="1">
          <x14:formula1>
            <xm:f>Listes!$E$2:$E$3</xm:f>
          </x14:formula1>
          <xm:sqref>F4:F13</xm:sqref>
        </x14:dataValidation>
        <x14:dataValidation type="list" allowBlank="1" showInputMessage="1" showErrorMessage="1">
          <x14:formula1>
            <xm:f>Listes!$I$2:$I$10</xm:f>
          </x14:formula1>
          <xm:sqref>P4:P13 R4:R13 V4:V13 T4:T13 N4:N13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B17"/>
  <sheetViews>
    <sheetView showGridLines="0" workbookViewId="0">
      <pane xSplit="10" ySplit="5" topLeftCell="K6" activePane="bottomRight" state="frozenSplit"/>
      <selection pane="topRight" activeCell="I1" sqref="I1"/>
      <selection pane="bottomLeft" activeCell="A6" sqref="A6"/>
      <selection pane="bottomRight" activeCell="G9" sqref="G9"/>
    </sheetView>
  </sheetViews>
  <sheetFormatPr baseColWidth="10" defaultColWidth="11.44140625" defaultRowHeight="10.199999999999999" x14ac:dyDescent="0.3"/>
  <cols>
    <col min="1" max="1" width="2" style="35" customWidth="1"/>
    <col min="2" max="2" width="30.5546875" style="36" customWidth="1"/>
    <col min="3" max="3" width="13.44140625" style="36" customWidth="1"/>
    <col min="4" max="4" width="13.44140625" style="36" hidden="1" customWidth="1"/>
    <col min="5" max="5" width="10.6640625" style="38" customWidth="1"/>
    <col min="6" max="6" width="8.5546875" style="37" customWidth="1"/>
    <col min="7" max="7" width="11.44140625" style="38"/>
    <col min="8" max="8" width="11.6640625" style="38" customWidth="1"/>
    <col min="9" max="9" width="9.44140625" style="38" hidden="1" customWidth="1"/>
    <col min="10" max="10" width="10.109375" style="37" customWidth="1"/>
    <col min="11" max="12" width="6" style="38" customWidth="1"/>
    <col min="13" max="13" width="6" style="38" hidden="1" customWidth="1"/>
    <col min="14" max="15" width="6" style="38" customWidth="1"/>
    <col min="16" max="16" width="6" style="38" hidden="1" customWidth="1"/>
    <col min="17" max="18" width="6" style="38" customWidth="1"/>
    <col min="19" max="19" width="6" style="38" hidden="1" customWidth="1"/>
    <col min="20" max="20" width="5.6640625" style="38" customWidth="1"/>
    <col min="21" max="21" width="6" style="38" customWidth="1"/>
    <col min="22" max="22" width="6" style="38" hidden="1" customWidth="1"/>
    <col min="23" max="24" width="6" style="38" customWidth="1"/>
    <col min="25" max="25" width="6" style="38" hidden="1" customWidth="1"/>
    <col min="26" max="27" width="6" style="38" customWidth="1"/>
    <col min="28" max="28" width="6" style="38" hidden="1" customWidth="1"/>
    <col min="29" max="30" width="6" style="38" customWidth="1"/>
    <col min="31" max="31" width="6" style="38" hidden="1" customWidth="1"/>
    <col min="32" max="33" width="6" style="38" customWidth="1"/>
    <col min="34" max="34" width="6" style="38" hidden="1" customWidth="1"/>
    <col min="35" max="36" width="6" style="38" customWidth="1"/>
    <col min="37" max="37" width="6" style="38" hidden="1" customWidth="1"/>
    <col min="38" max="39" width="6" style="38" customWidth="1"/>
    <col min="40" max="40" width="6" style="38" hidden="1" customWidth="1"/>
    <col min="41" max="42" width="6" style="38" customWidth="1"/>
    <col min="43" max="43" width="6" style="38" hidden="1" customWidth="1"/>
    <col min="44" max="45" width="6" style="38" customWidth="1"/>
    <col min="46" max="46" width="6" style="38" hidden="1" customWidth="1"/>
    <col min="47" max="16384" width="11.44140625" style="36"/>
  </cols>
  <sheetData>
    <row r="1" spans="1:54" s="34" customFormat="1" ht="23.4" x14ac:dyDescent="0.3">
      <c r="A1" s="28" t="s">
        <v>66</v>
      </c>
      <c r="B1" s="29"/>
      <c r="C1" s="29"/>
      <c r="D1" s="29"/>
      <c r="E1" s="78"/>
      <c r="F1" s="30"/>
      <c r="G1" s="31"/>
      <c r="H1" s="31"/>
      <c r="I1" s="31"/>
      <c r="J1" s="30"/>
      <c r="K1" s="31"/>
      <c r="L1" s="31"/>
      <c r="M1" s="31"/>
      <c r="N1" s="31"/>
      <c r="O1" s="31"/>
      <c r="P1" s="31"/>
      <c r="Q1" s="31"/>
      <c r="R1" s="31"/>
      <c r="S1" s="31"/>
      <c r="T1" s="31"/>
      <c r="U1" s="32"/>
      <c r="V1" s="31"/>
      <c r="W1" s="32"/>
      <c r="X1" s="32"/>
      <c r="Y1" s="31"/>
      <c r="Z1" s="32"/>
      <c r="AA1" s="32"/>
      <c r="AB1" s="31"/>
      <c r="AC1" s="32"/>
      <c r="AD1" s="32"/>
      <c r="AE1" s="31"/>
      <c r="AF1" s="32"/>
      <c r="AG1" s="32"/>
      <c r="AH1" s="31"/>
      <c r="AI1" s="32"/>
      <c r="AJ1" s="32"/>
      <c r="AK1" s="31"/>
      <c r="AL1" s="32"/>
      <c r="AM1" s="32"/>
      <c r="AN1" s="31"/>
      <c r="AO1" s="32"/>
      <c r="AP1" s="32"/>
      <c r="AQ1" s="31"/>
      <c r="AR1" s="32"/>
      <c r="AS1" s="32"/>
      <c r="AT1" s="31"/>
      <c r="AU1" s="33"/>
      <c r="AV1" s="33"/>
      <c r="AW1" s="33"/>
      <c r="AX1" s="33"/>
      <c r="AY1" s="33"/>
      <c r="AZ1" s="33"/>
      <c r="BA1" s="33"/>
      <c r="BB1" s="33"/>
    </row>
    <row r="2" spans="1:54" ht="15" customHeight="1" thickBot="1" x14ac:dyDescent="0.35"/>
    <row r="3" spans="1:54" ht="15" hidden="1" customHeight="1" thickBot="1" x14ac:dyDescent="0.35">
      <c r="K3" s="126">
        <v>1</v>
      </c>
      <c r="L3" s="126"/>
      <c r="N3" s="126">
        <v>2</v>
      </c>
      <c r="O3" s="126"/>
      <c r="Q3" s="126">
        <v>3</v>
      </c>
      <c r="R3" s="126"/>
      <c r="T3" s="126">
        <v>4</v>
      </c>
      <c r="U3" s="126"/>
      <c r="W3" s="126">
        <v>5</v>
      </c>
      <c r="X3" s="126"/>
      <c r="Z3" s="126">
        <v>6</v>
      </c>
      <c r="AA3" s="126"/>
      <c r="AC3" s="126">
        <v>7</v>
      </c>
      <c r="AD3" s="126"/>
      <c r="AF3" s="126">
        <v>8</v>
      </c>
      <c r="AG3" s="126"/>
      <c r="AI3" s="126">
        <v>9</v>
      </c>
      <c r="AJ3" s="126"/>
      <c r="AL3" s="126">
        <v>10</v>
      </c>
      <c r="AM3" s="126"/>
      <c r="AO3" s="126">
        <v>11</v>
      </c>
      <c r="AP3" s="126"/>
      <c r="AR3" s="126">
        <v>12</v>
      </c>
      <c r="AS3" s="126"/>
    </row>
    <row r="4" spans="1:54" ht="15" customHeight="1" x14ac:dyDescent="0.3">
      <c r="B4" s="114" t="s">
        <v>54</v>
      </c>
      <c r="C4" s="118" t="s">
        <v>47</v>
      </c>
      <c r="D4" s="118" t="s">
        <v>53</v>
      </c>
      <c r="E4" s="120" t="s">
        <v>52</v>
      </c>
      <c r="F4" s="120" t="s">
        <v>15</v>
      </c>
      <c r="G4" s="120"/>
      <c r="H4" s="120"/>
      <c r="I4" s="121" t="s">
        <v>58</v>
      </c>
      <c r="J4" s="116" t="s">
        <v>46</v>
      </c>
      <c r="K4" s="121" t="s">
        <v>34</v>
      </c>
      <c r="L4" s="113"/>
      <c r="M4" s="109" t="s">
        <v>59</v>
      </c>
      <c r="N4" s="112" t="s">
        <v>35</v>
      </c>
      <c r="O4" s="113"/>
      <c r="P4" s="109"/>
      <c r="Q4" s="111" t="s">
        <v>36</v>
      </c>
      <c r="R4" s="111"/>
      <c r="S4" s="109"/>
      <c r="T4" s="112" t="s">
        <v>37</v>
      </c>
      <c r="U4" s="113"/>
      <c r="V4" s="109"/>
      <c r="W4" s="111" t="s">
        <v>38</v>
      </c>
      <c r="X4" s="111"/>
      <c r="Y4" s="109"/>
      <c r="Z4" s="112" t="s">
        <v>39</v>
      </c>
      <c r="AA4" s="113"/>
      <c r="AB4" s="109"/>
      <c r="AC4" s="111" t="s">
        <v>40</v>
      </c>
      <c r="AD4" s="111"/>
      <c r="AE4" s="109"/>
      <c r="AF4" s="112" t="s">
        <v>41</v>
      </c>
      <c r="AG4" s="113"/>
      <c r="AH4" s="109"/>
      <c r="AI4" s="111" t="s">
        <v>43</v>
      </c>
      <c r="AJ4" s="111"/>
      <c r="AK4" s="109"/>
      <c r="AL4" s="112" t="s">
        <v>42</v>
      </c>
      <c r="AM4" s="113"/>
      <c r="AN4" s="109"/>
      <c r="AO4" s="112" t="s">
        <v>44</v>
      </c>
      <c r="AP4" s="113"/>
      <c r="AQ4" s="109"/>
      <c r="AR4" s="111" t="s">
        <v>45</v>
      </c>
      <c r="AS4" s="107"/>
      <c r="AT4" s="107"/>
    </row>
    <row r="5" spans="1:54" ht="15" customHeight="1" thickBot="1" x14ac:dyDescent="0.35">
      <c r="B5" s="115"/>
      <c r="C5" s="119"/>
      <c r="D5" s="119"/>
      <c r="E5" s="119"/>
      <c r="F5" s="39" t="s">
        <v>16</v>
      </c>
      <c r="G5" s="40" t="s">
        <v>17</v>
      </c>
      <c r="H5" s="40" t="s">
        <v>18</v>
      </c>
      <c r="I5" s="122"/>
      <c r="J5" s="117"/>
      <c r="K5" s="41" t="s">
        <v>48</v>
      </c>
      <c r="L5" s="42" t="s">
        <v>19</v>
      </c>
      <c r="M5" s="110"/>
      <c r="N5" s="43" t="s">
        <v>48</v>
      </c>
      <c r="O5" s="42" t="s">
        <v>19</v>
      </c>
      <c r="P5" s="110"/>
      <c r="Q5" s="44" t="s">
        <v>48</v>
      </c>
      <c r="R5" s="44" t="s">
        <v>19</v>
      </c>
      <c r="S5" s="110"/>
      <c r="T5" s="43" t="s">
        <v>48</v>
      </c>
      <c r="U5" s="42" t="s">
        <v>19</v>
      </c>
      <c r="V5" s="110"/>
      <c r="W5" s="44" t="s">
        <v>48</v>
      </c>
      <c r="X5" s="44" t="s">
        <v>19</v>
      </c>
      <c r="Y5" s="110"/>
      <c r="Z5" s="43" t="s">
        <v>48</v>
      </c>
      <c r="AA5" s="42" t="s">
        <v>19</v>
      </c>
      <c r="AB5" s="110"/>
      <c r="AC5" s="44" t="s">
        <v>48</v>
      </c>
      <c r="AD5" s="44" t="s">
        <v>19</v>
      </c>
      <c r="AE5" s="110"/>
      <c r="AF5" s="43" t="s">
        <v>48</v>
      </c>
      <c r="AG5" s="42" t="s">
        <v>19</v>
      </c>
      <c r="AH5" s="110"/>
      <c r="AI5" s="44" t="s">
        <v>48</v>
      </c>
      <c r="AJ5" s="44" t="s">
        <v>19</v>
      </c>
      <c r="AK5" s="110"/>
      <c r="AL5" s="43" t="s">
        <v>48</v>
      </c>
      <c r="AM5" s="42" t="s">
        <v>19</v>
      </c>
      <c r="AN5" s="110"/>
      <c r="AO5" s="43" t="s">
        <v>48</v>
      </c>
      <c r="AP5" s="42" t="s">
        <v>19</v>
      </c>
      <c r="AQ5" s="110"/>
      <c r="AR5" s="44" t="s">
        <v>48</v>
      </c>
      <c r="AS5" s="45" t="s">
        <v>19</v>
      </c>
      <c r="AT5" s="108"/>
    </row>
    <row r="6" spans="1:54" ht="15" customHeight="1" x14ac:dyDescent="0.3">
      <c r="B6" s="92" t="s">
        <v>119</v>
      </c>
      <c r="C6" s="47">
        <v>13100</v>
      </c>
      <c r="D6" s="48" t="e">
        <f>((J7*IF(E7="",0,VLOOKUP('Gestion Projets Commandés'!E7,Tableau4[],2,FALSE)))+(J8*IF(E8="",0,VLOOKUP('Gestion Projets Commandés'!E8,Tableau4[],2,FALSE)))+(J9*IF(E9="",0,VLOOKUP('Gestion Projets Commandés'!E9,Tableau4[],2,FALSE)))+(J10*IF(E10="",0,VLOOKUP('Gestion Projets Commandés'!E10,Tableau4[],2,FALSE)))+(J11*IF(E11="",0,VLOOKUP('Gestion Projets Commandés'!E11,Tableau4[],2,FALSE))))/eti_COEFINT</f>
        <v>#DIV/0!</v>
      </c>
      <c r="E6" s="79"/>
      <c r="F6" s="49">
        <f>SUM(F7:F11)</f>
        <v>11</v>
      </c>
      <c r="G6" s="50">
        <v>43891</v>
      </c>
      <c r="H6" s="50">
        <v>43952</v>
      </c>
      <c r="I6" s="51"/>
      <c r="J6" s="67">
        <f>SUM(J7:J11)</f>
        <v>0</v>
      </c>
      <c r="K6" s="123">
        <f>F6-J6</f>
        <v>11</v>
      </c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5"/>
      <c r="AT6" s="97"/>
    </row>
    <row r="7" spans="1:54" ht="15" customHeight="1" x14ac:dyDescent="0.3">
      <c r="B7" s="93"/>
      <c r="C7" s="53"/>
      <c r="D7" s="54"/>
      <c r="E7" s="55" t="s">
        <v>111</v>
      </c>
      <c r="F7" s="56">
        <v>5</v>
      </c>
      <c r="G7" s="63">
        <f>IF(F7=0,"",MONTH($G6))</f>
        <v>3</v>
      </c>
      <c r="H7" s="63">
        <f>IF(F7=0,"",MONTH($H6))</f>
        <v>5</v>
      </c>
      <c r="I7" s="64">
        <f>IF(F7="","",H7-G7+1)</f>
        <v>3</v>
      </c>
      <c r="J7" s="68">
        <f>SUMIF($K$5:$AS$5,"Réel",K7:AS7)</f>
        <v>0</v>
      </c>
      <c r="K7" s="70" t="str">
        <f>IF(AND($K$3&gt;=G7,$K$3&lt;=H7),F7/I7,"")</f>
        <v/>
      </c>
      <c r="L7" s="57"/>
      <c r="M7" s="72">
        <f>F7-L7</f>
        <v>5</v>
      </c>
      <c r="N7" s="73" t="str">
        <f>IF(AND($N$3&gt;=$G7,$N$3&lt;=$H7,K7&lt;&gt;"",L7=""),K7,IF(AND($N$3&gt;=$G7,$N$3&lt;=$H7,K7=""),$F7/$I7,IF(AND($N$3&gt;=$G7,$N$3&lt;=$H7),M7/($H7-$N$3+1),"")))</f>
        <v/>
      </c>
      <c r="O7" s="57"/>
      <c r="P7" s="72">
        <f>M7-O7</f>
        <v>5</v>
      </c>
      <c r="Q7" s="73">
        <f>IF(AND($Q$3&gt;=$G7,$Q$3&lt;=$H7,N7&lt;&gt;"",O7=""),N7,IF(AND($Q$3&gt;=$G7,$Q$3&lt;=$H7,N7=""),$F7/$I7,IF(AND($Q$3&gt;=G7,$Q$3&lt;=$H7),P7/($H7-$Q$3+1),"")))</f>
        <v>1.6666666666666667</v>
      </c>
      <c r="R7" s="57"/>
      <c r="S7" s="72">
        <f>P7-R7</f>
        <v>5</v>
      </c>
      <c r="T7" s="73">
        <f>IF(AND($T$3&gt;=$G7,$T$3&lt;=$H7,Q7&lt;&gt;"",R7=""),Q7,IF(AND($T$3&gt;=$G7,$T$3&lt;=$H7,Q7=""),$F7/$I7,IF(AND($T$3&gt;=$G7,$T$3&lt;=$H7),S7/($H7-$T$3+1),"")))</f>
        <v>1.6666666666666667</v>
      </c>
      <c r="U7" s="57"/>
      <c r="V7" s="72">
        <f>S7-U7</f>
        <v>5</v>
      </c>
      <c r="W7" s="73">
        <f>IF(AND($W$3&gt;=$G7,$W$3&lt;=$H7,T7&lt;&gt;"",U7=""),T7,IF(AND($W$3&gt;=$G7,$W$3&lt;=$H7,T7=""),$F7/$I7,IF(AND($W$3&gt;=$G7,$W$3&lt;=$H7),V7/($H7-$W$3+1),"")))</f>
        <v>1.6666666666666667</v>
      </c>
      <c r="X7" s="57"/>
      <c r="Y7" s="72">
        <f>V7-X7</f>
        <v>5</v>
      </c>
      <c r="Z7" s="73" t="str">
        <f>IF(AND($Z$3&gt;=$G7,$Z$3&lt;=$H7,W7&lt;&gt;"",X7=""),W7,IF(AND($Z$3&gt;=$G7,$Z$3&lt;=$H7,W7=""),$F7/$I7,IF(AND($Z$3&gt;=$G7,$Z$3&lt;=$H7),Y7/($H7-$Z$3+1),"")))</f>
        <v/>
      </c>
      <c r="AA7" s="57"/>
      <c r="AB7" s="72">
        <f>Y7-AA7</f>
        <v>5</v>
      </c>
      <c r="AC7" s="73" t="str">
        <f>IF(AND($AC$3&gt;=$G7,$AC$3&lt;=$H7,Z7&lt;&gt;"",AA7=""),Z7,IF(AND($AC$3&gt;=$G7,$AC$3&lt;=$H7,Z7=""),$F7/$I7,IF(AND($AC$3&gt;=$G7,$AC$3&lt;=$H7),AB7/($H7-$AC$3+1),"")))</f>
        <v/>
      </c>
      <c r="AD7" s="57"/>
      <c r="AE7" s="72">
        <f>AB7-AD7</f>
        <v>5</v>
      </c>
      <c r="AF7" s="73" t="str">
        <f>IF(AND($AF$3&gt;=$G7,$AF$3&lt;=$H7,AC7&lt;&gt;"",AD7=""),AC7,IF(AND($AF$3&gt;=$G7,$AF$3&lt;=$H7,AC7=""),$F7/$I7,IF(AND($AF$3&gt;=$G7,$AF$3&lt;=$H7),AE7/($H7-$AF$3+1),"")))</f>
        <v/>
      </c>
      <c r="AG7" s="57"/>
      <c r="AH7" s="72">
        <f>AE7-AG7</f>
        <v>5</v>
      </c>
      <c r="AI7" s="73" t="str">
        <f>IF(AND($AI$3&gt;=$G7,$AI$3&lt;=$H7,AF7&lt;&gt;"",AG7=""),AF7,IF(AND($AI$3&gt;=$G7,$AI$3&lt;=$H7,AF7=""),$F7/$I7,IF(AND($AI$3&gt;=$G7,$AI$3&lt;=$H7),AH7/($H7-$AI$3+1),"")))</f>
        <v/>
      </c>
      <c r="AJ7" s="57"/>
      <c r="AK7" s="72">
        <f>AH7-AJ7</f>
        <v>5</v>
      </c>
      <c r="AL7" s="73" t="str">
        <f>IF(AND($AL$3&gt;=$G7,$AL$3&lt;=$H7,AI7&lt;&gt;"",AJ7=""),AI7,IF(AND($AL$3&gt;=$G7,$AL$3&lt;=$H7,AI7=""),$F7/$I7,IF(AND($AL$3&gt;=$G7,$AL$3&lt;=$H7),AK7/($H7-$AL$3+1),"")))</f>
        <v/>
      </c>
      <c r="AM7" s="57"/>
      <c r="AN7" s="72">
        <f>AK7-AM7</f>
        <v>5</v>
      </c>
      <c r="AO7" s="73" t="str">
        <f>IF(AND($AO$3&gt;=$G7,$AO$3&lt;=$H7,AL7&lt;&gt;"",AM7=""),AL7,IF(AND($AO$3&gt;=$G7,$AO$3&lt;=$H7,AL7=""),$F7/$I7,IF(AND($AO$3&gt;=$G7,$AO$3&lt;=$H7),AN7/($H7-$AO$3+1),"")))</f>
        <v/>
      </c>
      <c r="AP7" s="57"/>
      <c r="AQ7" s="72">
        <f>AN7-AP7</f>
        <v>5</v>
      </c>
      <c r="AR7" s="73" t="str">
        <f>IF(AND($AR$3&gt;=$G7,$AR$3&lt;=$H7,AO7&lt;&gt;"",AP7=""),AO7,IF(AND($AR$3&gt;=$G7,$AR$3&lt;=$H7,AO7=""),$F7/$I7,IF(AND($AR$3&gt;=$G7,$AR$3&lt;=$H7),AQ7/($H7-$AR$3+1),"")))</f>
        <v/>
      </c>
      <c r="AS7" s="84"/>
      <c r="AT7" s="76">
        <f>AQ7-AS7</f>
        <v>5</v>
      </c>
    </row>
    <row r="8" spans="1:54" ht="15" customHeight="1" x14ac:dyDescent="0.3">
      <c r="B8" s="93"/>
      <c r="C8" s="53"/>
      <c r="D8" s="54"/>
      <c r="E8" s="55" t="s">
        <v>112</v>
      </c>
      <c r="F8" s="56">
        <v>6</v>
      </c>
      <c r="G8" s="63">
        <f>IF(F8=0,"",MONTH($G6))</f>
        <v>3</v>
      </c>
      <c r="H8" s="63">
        <f>IF(F8=0,"",MONTH($H6))</f>
        <v>5</v>
      </c>
      <c r="I8" s="64">
        <f>IF(F8="","",H8-G8+1)</f>
        <v>3</v>
      </c>
      <c r="J8" s="68">
        <f>SUMIF($K$5:$AS$5,"Réel",K8:AS8)</f>
        <v>0</v>
      </c>
      <c r="K8" s="70" t="str">
        <f>IF(AND($K$3&gt;=G8,$K$3&lt;=H8),F8/I8,"")</f>
        <v/>
      </c>
      <c r="L8" s="57"/>
      <c r="M8" s="72">
        <f>F8-L8</f>
        <v>6</v>
      </c>
      <c r="N8" s="73" t="str">
        <f>IF(AND($N$3&gt;=$G8,$N$3&lt;=$H8,K8&lt;&gt;"",L8=""),K8,IF(AND($N$3&gt;=$G8,$N$3&lt;=$H8,K8=""),$F8/$I8,IF(AND($N$3&gt;=$G8,$N$3&lt;=$H8),M8/($H8-$N$3+1),"")))</f>
        <v/>
      </c>
      <c r="O8" s="57"/>
      <c r="P8" s="72">
        <f>M8-O8</f>
        <v>6</v>
      </c>
      <c r="Q8" s="73">
        <f>IF(AND($Q$3&gt;=$G8,$Q$3&lt;=$H8,N8&lt;&gt;"",O8=""),N8,IF(AND($Q$3&gt;=$G8,$Q$3&lt;=$H8,N8=""),$F8/$I8,IF(AND($Q$3&gt;=G8,$Q$3&lt;=$H8),P8/($H8-$Q$3+1),"")))</f>
        <v>2</v>
      </c>
      <c r="R8" s="57"/>
      <c r="S8" s="72">
        <f>P8-R8</f>
        <v>6</v>
      </c>
      <c r="T8" s="73">
        <f>IF(AND($T$3&gt;=$G8,$T$3&lt;=$H8,Q8&lt;&gt;"",R8=""),Q8,IF(AND($T$3&gt;=$G8,$T$3&lt;=$H8,Q8=""),$F8/$I8,IF(AND($T$3&gt;=$G8,$T$3&lt;=$H8),S8/($H8-$T$3+1),"")))</f>
        <v>2</v>
      </c>
      <c r="U8" s="57"/>
      <c r="V8" s="72">
        <f>S8-U8</f>
        <v>6</v>
      </c>
      <c r="W8" s="73">
        <f>IF(AND($W$3&gt;=$G8,$W$3&lt;=$H8,T8&lt;&gt;"",U8=""),T8,IF(AND($W$3&gt;=$G8,$W$3&lt;=$H8,T8=""),$F8/$I8,IF(AND($W$3&gt;=$G8,$W$3&lt;=$H8),V8/($H8-$W$3+1),"")))</f>
        <v>2</v>
      </c>
      <c r="X8" s="57"/>
      <c r="Y8" s="72">
        <f>V8-X8</f>
        <v>6</v>
      </c>
      <c r="Z8" s="73" t="str">
        <f>IF(AND($Z$3&gt;=$G8,$Z$3&lt;=$H8,W8&lt;&gt;"",X8=""),W8,IF(AND($Z$3&gt;=$G8,$Z$3&lt;=$H8,W8=""),$F8/$I8,IF(AND($Z$3&gt;=$G8,$Z$3&lt;=$H8),Y8/($H8-$Z$3+1),"")))</f>
        <v/>
      </c>
      <c r="AA8" s="57"/>
      <c r="AB8" s="72">
        <f>Y8-AA8</f>
        <v>6</v>
      </c>
      <c r="AC8" s="73" t="str">
        <f>IF(AND($AC$3&gt;=$G8,$AC$3&lt;=$H8,Z8&lt;&gt;"",AA8=""),Z8,IF(AND($AC$3&gt;=$G8,$AC$3&lt;=$H8,Z8=""),$F8/$I8,IF(AND($AC$3&gt;=$G8,$AC$3&lt;=$H8),AB8/($H8-$AC$3+1),"")))</f>
        <v/>
      </c>
      <c r="AD8" s="57"/>
      <c r="AE8" s="72">
        <f>AB8-AD8</f>
        <v>6</v>
      </c>
      <c r="AF8" s="73" t="str">
        <f>IF(AND($AF$3&gt;=$G8,$AF$3&lt;=$H8,AC8&lt;&gt;"",AD8=""),AC8,IF(AND($AF$3&gt;=$G8,$AF$3&lt;=$H8,AC8=""),$F8/$I8,IF(AND($AF$3&gt;=$G8,$AF$3&lt;=$H8),AE8/($H8-$AF$3+1),"")))</f>
        <v/>
      </c>
      <c r="AG8" s="57"/>
      <c r="AH8" s="72">
        <f>AE8-AG8</f>
        <v>6</v>
      </c>
      <c r="AI8" s="73" t="str">
        <f>IF(AND($AI$3&gt;=$G8,$AI$3&lt;=$H8,AF8&lt;&gt;"",AG8=""),AF8,IF(AND($AI$3&gt;=$G8,$AI$3&lt;=$H8,AF8=""),$F8/$I8,IF(AND($AI$3&gt;=$G8,$AI$3&lt;=$H8),AH8/($H8-$AI$3+1),"")))</f>
        <v/>
      </c>
      <c r="AJ8" s="57"/>
      <c r="AK8" s="72">
        <f>AH8-AJ8</f>
        <v>6</v>
      </c>
      <c r="AL8" s="73" t="str">
        <f>IF(AND($AL$3&gt;=$G8,$AL$3&lt;=$H8,AI8&lt;&gt;"",AJ8=""),AI8,IF(AND($AL$3&gt;=$G8,$AL$3&lt;=$H8,AI8=""),$F8/$I8,IF(AND($AL$3&gt;=$G8,$AL$3&lt;=$H8),AK8/($H8-$AL$3+1),"")))</f>
        <v/>
      </c>
      <c r="AM8" s="57"/>
      <c r="AN8" s="72">
        <f>AK8-AM8</f>
        <v>6</v>
      </c>
      <c r="AO8" s="73" t="str">
        <f>IF(AND($AO$3&gt;=$G8,$AO$3&lt;=$H8,AL8&lt;&gt;"",AM8=""),AL8,IF(AND($AO$3&gt;=$G8,$AO$3&lt;=$H8,AL8=""),$F8/$I8,IF(AND($AO$3&gt;=$G8,$AO$3&lt;=$H8),AN8/($H8-$AO$3+1),"")))</f>
        <v/>
      </c>
      <c r="AP8" s="57"/>
      <c r="AQ8" s="72">
        <f>AN8-AP8</f>
        <v>6</v>
      </c>
      <c r="AR8" s="73" t="str">
        <f>IF(AND($AR$3&gt;=$G8,$AR$3&lt;=$H8,AO8&lt;&gt;"",AP8=""),AO8,IF(AND($AR$3&gt;=$G8,$AR$3&lt;=$H8,AO8=""),$F8/$I8,IF(AND($AR$3&gt;=$G8,$AR$3&lt;=$H8),AQ8/($H8-$AR$3+1),"")))</f>
        <v/>
      </c>
      <c r="AS8" s="84"/>
      <c r="AT8" s="76">
        <f>AQ8-AS8</f>
        <v>6</v>
      </c>
    </row>
    <row r="9" spans="1:54" ht="15" customHeight="1" x14ac:dyDescent="0.3">
      <c r="B9" s="93"/>
      <c r="C9" s="53"/>
      <c r="D9" s="54"/>
      <c r="E9" s="55"/>
      <c r="F9" s="56"/>
      <c r="G9" s="63" t="str">
        <f>IF(F9=0,"",MONTH($G6))</f>
        <v/>
      </c>
      <c r="H9" s="63" t="str">
        <f>IF(F9=0,"",MONTH($H6))</f>
        <v/>
      </c>
      <c r="I9" s="64" t="str">
        <f>IF(F9="","",H9-G9+1)</f>
        <v/>
      </c>
      <c r="J9" s="68">
        <f>SUMIF($K$5:$AS$5,"Réel",K9:AS9)</f>
        <v>0</v>
      </c>
      <c r="K9" s="70" t="str">
        <f>IF(AND($K$3&gt;=G9,$K$3&lt;=H9),F9/I9,"")</f>
        <v/>
      </c>
      <c r="L9" s="57"/>
      <c r="M9" s="72">
        <f>F9-L9</f>
        <v>0</v>
      </c>
      <c r="N9" s="73" t="str">
        <f>IF(AND($N$3&gt;=$G9,$N$3&lt;=$H9,K9&lt;&gt;"",L9=""),K9,IF(AND($N$3&gt;=$G9,$N$3&lt;=$H9,K9=""),$F9/$I9,IF(AND($N$3&gt;=$G9,$N$3&lt;=$H9),M9/($H9-$N$3+1),"")))</f>
        <v/>
      </c>
      <c r="O9" s="57"/>
      <c r="P9" s="72">
        <f>M9-O9</f>
        <v>0</v>
      </c>
      <c r="Q9" s="73" t="str">
        <f>IF(AND($Q$3&gt;=$G9,$Q$3&lt;=$H9,N9&lt;&gt;"",O9=""),N9,IF(AND($Q$3&gt;=$G9,$Q$3&lt;=$H9,N9=""),$F9/$I9,IF(AND($Q$3&gt;=G9,$Q$3&lt;=$H9),P9/($H9-$Q$3+1),"")))</f>
        <v/>
      </c>
      <c r="R9" s="57"/>
      <c r="S9" s="72">
        <f>P9-R9</f>
        <v>0</v>
      </c>
      <c r="T9" s="73" t="str">
        <f>IF(AND($T$3&gt;=$G9,$T$3&lt;=$H9,Q9&lt;&gt;"",R9=""),Q9,IF(AND($T$3&gt;=$G9,$T$3&lt;=$H9,Q9=""),$F9/$I9,IF(AND($T$3&gt;=$G9,$T$3&lt;=$H9),S9/($H9-$T$3+1),"")))</f>
        <v/>
      </c>
      <c r="U9" s="57"/>
      <c r="V9" s="72">
        <f>S9-U9</f>
        <v>0</v>
      </c>
      <c r="W9" s="73" t="str">
        <f>IF(AND($W$3&gt;=$G9,$W$3&lt;=$H9,T9&lt;&gt;"",U9=""),T9,IF(AND($W$3&gt;=$G9,$W$3&lt;=$H9,T9=""),$F9/$I9,IF(AND($W$3&gt;=$G9,$W$3&lt;=$H9),V9/($H9-$W$3+1),"")))</f>
        <v/>
      </c>
      <c r="X9" s="57"/>
      <c r="Y9" s="72">
        <f>V9-X9</f>
        <v>0</v>
      </c>
      <c r="Z9" s="73" t="str">
        <f>IF(AND($Z$3&gt;=$G9,$Z$3&lt;=$H9,W9&lt;&gt;"",X9=""),W9,IF(AND($Z$3&gt;=$G9,$Z$3&lt;=$H9,W9=""),$F9/$I9,IF(AND($Z$3&gt;=$G9,$Z$3&lt;=$H9),Y9/($H9-$Z$3+1),"")))</f>
        <v/>
      </c>
      <c r="AA9" s="57"/>
      <c r="AB9" s="72">
        <f>Y9-AA9</f>
        <v>0</v>
      </c>
      <c r="AC9" s="73" t="str">
        <f>IF(AND($AC$3&gt;=$G9,$AC$3&lt;=$H9,Z9&lt;&gt;"",AA9=""),Z9,IF(AND($AC$3&gt;=$G9,$AC$3&lt;=$H9,Z9=""),$F9/$I9,IF(AND($AC$3&gt;=$G9,$AC$3&lt;=$H9),AB9/($H9-$AC$3+1),"")))</f>
        <v/>
      </c>
      <c r="AD9" s="57"/>
      <c r="AE9" s="72">
        <f>AB9-AD9</f>
        <v>0</v>
      </c>
      <c r="AF9" s="73" t="str">
        <f>IF(AND($AF$3&gt;=$G9,$AF$3&lt;=$H9,AC9&lt;&gt;"",AD9=""),AC9,IF(AND($AF$3&gt;=$G9,$AF$3&lt;=$H9,AC9=""),$F9/$I9,IF(AND($AF$3&gt;=$G9,$AF$3&lt;=$H9),AE9/($H9-$AF$3+1),"")))</f>
        <v/>
      </c>
      <c r="AG9" s="57"/>
      <c r="AH9" s="72">
        <f>AE9-AG9</f>
        <v>0</v>
      </c>
      <c r="AI9" s="73" t="str">
        <f>IF(AND($AI$3&gt;=$G9,$AI$3&lt;=$H9,AF9&lt;&gt;"",AG9=""),AF9,IF(AND($AI$3&gt;=$G9,$AI$3&lt;=$H9,AF9=""),$F9/$I9,IF(AND($AI$3&gt;=$G9,$AI$3&lt;=$H9),AH9/($H9-$AI$3+1),"")))</f>
        <v/>
      </c>
      <c r="AJ9" s="57"/>
      <c r="AK9" s="72">
        <f>AH9-AJ9</f>
        <v>0</v>
      </c>
      <c r="AL9" s="73" t="str">
        <f>IF(AND($AL$3&gt;=$G9,$AL$3&lt;=$H9,AI9&lt;&gt;"",AJ9=""),AI9,IF(AND($AL$3&gt;=$G9,$AL$3&lt;=$H9,AI9=""),$F9/$I9,IF(AND($AL$3&gt;=$G9,$AL$3&lt;=$H9),AK9/($H9-$AL$3+1),"")))</f>
        <v/>
      </c>
      <c r="AM9" s="57"/>
      <c r="AN9" s="72">
        <f>AK9-AM9</f>
        <v>0</v>
      </c>
      <c r="AO9" s="73" t="str">
        <f>IF(AND($AO$3&gt;=$G9,$AO$3&lt;=$H9,AL9&lt;&gt;"",AM9=""),AL9,IF(AND($AO$3&gt;=$G9,$AO$3&lt;=$H9,AL9=""),$F9/$I9,IF(AND($AO$3&gt;=$G9,$AO$3&lt;=$H9),AN9/($H9-$AO$3+1),"")))</f>
        <v/>
      </c>
      <c r="AP9" s="57"/>
      <c r="AQ9" s="72">
        <f>AN9-AP9</f>
        <v>0</v>
      </c>
      <c r="AR9" s="73" t="str">
        <f>IF(AND($AR$3&gt;=$G9,$AR$3&lt;=$H9,AO9&lt;&gt;"",AP9=""),AO9,IF(AND($AR$3&gt;=$G9,$AR$3&lt;=$H9,AO9=""),$F9/$I9,IF(AND($AR$3&gt;=$G9,$AR$3&lt;=$H9),AQ9/($H9-$AR$3+1),"")))</f>
        <v/>
      </c>
      <c r="AS9" s="84"/>
      <c r="AT9" s="76">
        <f>AQ9-AS9</f>
        <v>0</v>
      </c>
    </row>
    <row r="10" spans="1:54" ht="15" customHeight="1" x14ac:dyDescent="0.3">
      <c r="B10" s="93"/>
      <c r="C10" s="53"/>
      <c r="D10" s="54"/>
      <c r="E10" s="55"/>
      <c r="F10" s="56"/>
      <c r="G10" s="63" t="str">
        <f>IF(F10=0,"",MONTH($G6))</f>
        <v/>
      </c>
      <c r="H10" s="63" t="str">
        <f>IF(F10=0,"",MONTH($H6))</f>
        <v/>
      </c>
      <c r="I10" s="64" t="str">
        <f t="shared" ref="I10:I11" si="0">IF(F10="","",H10-G10+1)</f>
        <v/>
      </c>
      <c r="J10" s="68">
        <f>SUMIF($K$5:$AS$5,"Réel",K10:AS10)</f>
        <v>0</v>
      </c>
      <c r="K10" s="70" t="str">
        <f>IF(AND($K$3&gt;=G10,$K$3&lt;=H10),F10/I10,"")</f>
        <v/>
      </c>
      <c r="L10" s="57"/>
      <c r="M10" s="72">
        <f>F10-L10</f>
        <v>0</v>
      </c>
      <c r="N10" s="73" t="str">
        <f>IF(AND($N$3&gt;=$G10,$N$3&lt;=$H10,K10&lt;&gt;"",L10=""),K10,IF(AND($N$3&gt;=$G10,$N$3&lt;=$H10,K10=""),$F10/$I10,IF(AND($N$3&gt;=$G10,$N$3&lt;=$H10),M10/($H10-$N$3+1),"")))</f>
        <v/>
      </c>
      <c r="O10" s="57"/>
      <c r="P10" s="72">
        <f>M10-O10</f>
        <v>0</v>
      </c>
      <c r="Q10" s="73" t="str">
        <f>IF(AND($Q$3&gt;=$G10,$Q$3&lt;=$H10,N10&lt;&gt;"",O10=""),N10,IF(AND($Q$3&gt;=$G10,$Q$3&lt;=$H10,N10=""),$F10/$I10,IF(AND($Q$3&gt;=G10,$Q$3&lt;=$H10),P10/($H10-$Q$3+1),"")))</f>
        <v/>
      </c>
      <c r="R10" s="57"/>
      <c r="S10" s="72">
        <f>P10-R10</f>
        <v>0</v>
      </c>
      <c r="T10" s="73" t="str">
        <f>IF(AND($T$3&gt;=$G10,$T$3&lt;=$H10,Q10&lt;&gt;"",R10=""),Q10,IF(AND($T$3&gt;=$G10,$T$3&lt;=$H10,Q10=""),$F10/$I10,IF(AND($T$3&gt;=$G10,$T$3&lt;=$H10),S10/($H10-$T$3+1),"")))</f>
        <v/>
      </c>
      <c r="U10" s="57"/>
      <c r="V10" s="72">
        <f>S10-U10</f>
        <v>0</v>
      </c>
      <c r="W10" s="73" t="str">
        <f>IF(AND($W$3&gt;=$G10,$W$3&lt;=$H10,T10&lt;&gt;"",U10=""),T10,IF(AND($W$3&gt;=$G10,$W$3&lt;=$H10,T10=""),$F10/$I10,IF(AND($W$3&gt;=$G10,$W$3&lt;=$H10),V10/($H10-$W$3+1),"")))</f>
        <v/>
      </c>
      <c r="X10" s="57"/>
      <c r="Y10" s="72">
        <f>V10-X10</f>
        <v>0</v>
      </c>
      <c r="Z10" s="73" t="str">
        <f>IF(AND($Z$3&gt;=$G10,$Z$3&lt;=$H10,W10&lt;&gt;"",X10=""),W10,IF(AND($Z$3&gt;=$G10,$Z$3&lt;=$H10,W10=""),$F10/$I10,IF(AND($Z$3&gt;=$G10,$Z$3&lt;=$H10),Y10/($H10-$Z$3+1),"")))</f>
        <v/>
      </c>
      <c r="AA10" s="57"/>
      <c r="AB10" s="72">
        <f>Y10-AA10</f>
        <v>0</v>
      </c>
      <c r="AC10" s="73" t="str">
        <f>IF(AND($AC$3&gt;=$G10,$AC$3&lt;=$H10,Z10&lt;&gt;"",AA10=""),Z10,IF(AND($AC$3&gt;=$G10,$AC$3&lt;=$H10,Z10=""),$F10/$I10,IF(AND($AC$3&gt;=$G10,$AC$3&lt;=$H10),AB10/($H10-$AC$3+1),"")))</f>
        <v/>
      </c>
      <c r="AD10" s="57"/>
      <c r="AE10" s="72">
        <f>AB10-AD10</f>
        <v>0</v>
      </c>
      <c r="AF10" s="73" t="str">
        <f>IF(AND($AF$3&gt;=$G10,$AF$3&lt;=$H10,AC10&lt;&gt;"",AD10=""),AC10,IF(AND($AF$3&gt;=$G10,$AF$3&lt;=$H10,AC10=""),$F10/$I10,IF(AND($AF$3&gt;=$G10,$AF$3&lt;=$H10),AE10/($H10-$AF$3+1),"")))</f>
        <v/>
      </c>
      <c r="AG10" s="57"/>
      <c r="AH10" s="72">
        <f>AE10-AG10</f>
        <v>0</v>
      </c>
      <c r="AI10" s="73" t="str">
        <f>IF(AND($AI$3&gt;=$G10,$AI$3&lt;=$H10,AF10&lt;&gt;"",AG10=""),AF10,IF(AND($AI$3&gt;=$G10,$AI$3&lt;=$H10,AF10=""),$F10/$I10,IF(AND($AI$3&gt;=$G10,$AI$3&lt;=$H10),AH10/($H10-$AI$3+1),"")))</f>
        <v/>
      </c>
      <c r="AJ10" s="57"/>
      <c r="AK10" s="72">
        <f>AH10-AJ10</f>
        <v>0</v>
      </c>
      <c r="AL10" s="73" t="str">
        <f>IF(AND($AL$3&gt;=$G10,$AL$3&lt;=$H10,AI10&lt;&gt;"",AJ10=""),AI10,IF(AND($AL$3&gt;=$G10,$AL$3&lt;=$H10,AI10=""),$F10/$I10,IF(AND($AL$3&gt;=$G10,$AL$3&lt;=$H10),AK10/($H10-$AL$3+1),"")))</f>
        <v/>
      </c>
      <c r="AM10" s="57"/>
      <c r="AN10" s="72">
        <f>AK10-AM10</f>
        <v>0</v>
      </c>
      <c r="AO10" s="73" t="str">
        <f>IF(AND($AO$3&gt;=$G10,$AO$3&lt;=$H10,AL10&lt;&gt;"",AM10=""),AL10,IF(AND($AO$3&gt;=$G10,$AO$3&lt;=$H10,AL10=""),$F10/$I10,IF(AND($AO$3&gt;=$G10,$AO$3&lt;=$H10),AN10/($H10-$AO$3+1),"")))</f>
        <v/>
      </c>
      <c r="AP10" s="57"/>
      <c r="AQ10" s="72">
        <f>AN10-AP10</f>
        <v>0</v>
      </c>
      <c r="AR10" s="73" t="str">
        <f>IF(AND($AR$3&gt;=$G10,$AR$3&lt;=$H10,AO10&lt;&gt;"",AP10=""),AO10,IF(AND($AR$3&gt;=$G10,$AR$3&lt;=$H10,AO10=""),$F10/$I10,IF(AND($AR$3&gt;=$G10,$AR$3&lt;=$H10),AQ10/($H10-$AR$3+1),"")))</f>
        <v/>
      </c>
      <c r="AS10" s="84"/>
      <c r="AT10" s="76">
        <f>AQ10-AS10</f>
        <v>0</v>
      </c>
    </row>
    <row r="11" spans="1:54" ht="15" customHeight="1" thickBot="1" x14ac:dyDescent="0.35">
      <c r="B11" s="94"/>
      <c r="C11" s="59"/>
      <c r="D11" s="60"/>
      <c r="E11" s="80"/>
      <c r="F11" s="61"/>
      <c r="G11" s="65" t="str">
        <f>IF(F11=0,"",MONTH($G6))</f>
        <v/>
      </c>
      <c r="H11" s="65" t="str">
        <f>IF(F11=0,"",MONTH($H6))</f>
        <v/>
      </c>
      <c r="I11" s="66" t="str">
        <f t="shared" si="0"/>
        <v/>
      </c>
      <c r="J11" s="69">
        <f>SUMIF($K$5:$AS$5,"Réel",K11:AS11)</f>
        <v>0</v>
      </c>
      <c r="K11" s="71" t="str">
        <f>IF(AND($K$3&gt;=G11,$K$3&lt;=H11),F11/I11,"")</f>
        <v/>
      </c>
      <c r="L11" s="62"/>
      <c r="M11" s="74">
        <f>F11-L11</f>
        <v>0</v>
      </c>
      <c r="N11" s="75" t="str">
        <f>IF(AND($N$3&gt;=$G11,$N$3&lt;=$H11,K11&lt;&gt;"",L11=""),K11,IF(AND($N$3&gt;=$G11,$N$3&lt;=$H11,K11=""),$F11/$I11,IF(AND($N$3&gt;=$G11,$N$3&lt;=$H11),M11/($H11-$N$3+1),"")))</f>
        <v/>
      </c>
      <c r="O11" s="62"/>
      <c r="P11" s="74">
        <f>M11-O11</f>
        <v>0</v>
      </c>
      <c r="Q11" s="75" t="str">
        <f>IF(AND($Q$3&gt;=$G11,$Q$3&lt;=$H11,N11&lt;&gt;"",O11=""),N11,IF(AND($Q$3&gt;=$G11,$Q$3&lt;=$H11,N11=""),$F11/$I11,IF(AND($Q$3&gt;=G11,$Q$3&lt;=$H11),P11/($H11-$Q$3+1),"")))</f>
        <v/>
      </c>
      <c r="R11" s="62"/>
      <c r="S11" s="74">
        <f>P11-R11</f>
        <v>0</v>
      </c>
      <c r="T11" s="75" t="str">
        <f>IF(AND($T$3&gt;=$G11,$T$3&lt;=$H11,Q11&lt;&gt;"",R11=""),Q11,IF(AND($T$3&gt;=$G11,$T$3&lt;=$H11,Q11=""),$F11/$I11,IF(AND($T$3&gt;=$G11,$T$3&lt;=$H11),S11/($H11-$T$3+1),"")))</f>
        <v/>
      </c>
      <c r="U11" s="62"/>
      <c r="V11" s="74">
        <f>S11-U11</f>
        <v>0</v>
      </c>
      <c r="W11" s="75" t="str">
        <f>IF(AND($W$3&gt;=$G11,$W$3&lt;=$H11,T11&lt;&gt;"",U11=""),T11,IF(AND($W$3&gt;=$G11,$W$3&lt;=$H11,T11=""),$F11/$I11,IF(AND($W$3&gt;=$G11,$W$3&lt;=$H11),V11/($H11-$W$3+1),"")))</f>
        <v/>
      </c>
      <c r="X11" s="62"/>
      <c r="Y11" s="74">
        <f>V11-X11</f>
        <v>0</v>
      </c>
      <c r="Z11" s="75" t="str">
        <f>IF(AND($Z$3&gt;=$G11,$Z$3&lt;=$H11,W11&lt;&gt;"",X11=""),W11,IF(AND($Z$3&gt;=$G11,$Z$3&lt;=$H11,W11=""),$F11/$I11,IF(AND($Z$3&gt;=$G11,$Z$3&lt;=$H11),Y11/($H11-$Z$3+1),"")))</f>
        <v/>
      </c>
      <c r="AA11" s="62"/>
      <c r="AB11" s="74">
        <f>Y11-AA11</f>
        <v>0</v>
      </c>
      <c r="AC11" s="75" t="str">
        <f>IF(AND($AC$3&gt;=$G11,$AC$3&lt;=$H11,Z11&lt;&gt;"",AA11=""),Z11,IF(AND($AC$3&gt;=$G11,$AC$3&lt;=$H11,Z11=""),$F11/$I11,IF(AND($AC$3&gt;=$G11,$AC$3&lt;=$H11),AB11/($H11-$AC$3+1),"")))</f>
        <v/>
      </c>
      <c r="AD11" s="62"/>
      <c r="AE11" s="74">
        <f>AB11-AD11</f>
        <v>0</v>
      </c>
      <c r="AF11" s="75" t="str">
        <f>IF(AND($AF$3&gt;=$G11,$AF$3&lt;=$H11,AC11&lt;&gt;"",AD11=""),AC11,IF(AND($AF$3&gt;=$G11,$AF$3&lt;=$H11,AC11=""),$F11/$I11,IF(AND($AF$3&gt;=$G11,$AF$3&lt;=$H11),AE11/($H11-$AF$3+1),"")))</f>
        <v/>
      </c>
      <c r="AG11" s="62"/>
      <c r="AH11" s="74">
        <f>AE11-AG11</f>
        <v>0</v>
      </c>
      <c r="AI11" s="75" t="str">
        <f>IF(AND($AI$3&gt;=$G11,$AI$3&lt;=$H11,AF11&lt;&gt;"",AG11=""),AF11,IF(AND($AI$3&gt;=$G11,$AI$3&lt;=$H11,AF11=""),$F11/$I11,IF(AND($AI$3&gt;=$G11,$AI$3&lt;=$H11),AH11/($H11-$AI$3+1),"")))</f>
        <v/>
      </c>
      <c r="AJ11" s="62"/>
      <c r="AK11" s="74">
        <f>AH11-AJ11</f>
        <v>0</v>
      </c>
      <c r="AL11" s="75" t="str">
        <f>IF(AND($AL$3&gt;=$G11,$AL$3&lt;=$H11,AI11&lt;&gt;"",AJ11=""),AI11,IF(AND($AL$3&gt;=$G11,$AL$3&lt;=$H11,AI11=""),$F11/$I11,IF(AND($AL$3&gt;=$G11,$AL$3&lt;=$H11),AK11/($H11-$AL$3+1),"")))</f>
        <v/>
      </c>
      <c r="AM11" s="62"/>
      <c r="AN11" s="74">
        <f>AK11-AM11</f>
        <v>0</v>
      </c>
      <c r="AO11" s="75" t="str">
        <f>IF(AND($AO$3&gt;=$G11,$AO$3&lt;=$H11,AL11&lt;&gt;"",AM11=""),AL11,IF(AND($AO$3&gt;=$G11,$AO$3&lt;=$H11,AL11=""),$F11/$I11,IF(AND($AO$3&gt;=$G11,$AO$3&lt;=$H11),AN11/($H11-$AO$3+1),"")))</f>
        <v/>
      </c>
      <c r="AP11" s="62"/>
      <c r="AQ11" s="74">
        <f>AN11-AP11</f>
        <v>0</v>
      </c>
      <c r="AR11" s="75" t="str">
        <f>IF(AND($AR$3&gt;=$G11,$AR$3&lt;=$H11,AO11&lt;&gt;"",AP11=""),AO11,IF(AND($AR$3&gt;=$G11,$AR$3&lt;=$H11,AO11=""),$F11/$I11,IF(AND($AR$3&gt;=$G11,$AR$3&lt;=$H11),AQ11/($H11-$AR$3+1),"")))</f>
        <v/>
      </c>
      <c r="AS11" s="85"/>
      <c r="AT11" s="77">
        <f>AQ11-AS11</f>
        <v>0</v>
      </c>
    </row>
    <row r="12" spans="1:54" ht="15" customHeight="1" x14ac:dyDescent="0.3">
      <c r="B12" s="92" t="s">
        <v>60</v>
      </c>
      <c r="C12" s="47">
        <v>0</v>
      </c>
      <c r="D12" s="48" t="e">
        <f>((J13*IF(E13="",0,VLOOKUP('Gestion Projets Commandés'!E13,Tableau4[],2,FALSE)))+(J14*IF(E14="",0,VLOOKUP('Gestion Projets Commandés'!E14,Tableau4[],2,FALSE)))+(J15*IF(E15="",0,VLOOKUP('Gestion Projets Commandés'!E15,Tableau4[],2,FALSE)))+(J16*IF(E16="",0,VLOOKUP('Gestion Projets Commandés'!E16,Tableau4[],2,FALSE)))+(J17*IF(E17="",0,VLOOKUP('Gestion Projets Commandés'!E17,Tableau4[],2,FALSE))))/eti_COEFINT</f>
        <v>#DIV/0!</v>
      </c>
      <c r="E12" s="79"/>
      <c r="F12" s="49">
        <f>SUM(F13:F17)</f>
        <v>0</v>
      </c>
      <c r="G12" s="50">
        <v>43831</v>
      </c>
      <c r="H12" s="50">
        <v>44166</v>
      </c>
      <c r="I12" s="51"/>
      <c r="J12" s="67">
        <f>SUM(J13:J17)</f>
        <v>0</v>
      </c>
      <c r="K12" s="123">
        <f>F12-J12</f>
        <v>0</v>
      </c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  <c r="AL12" s="124"/>
      <c r="AM12" s="124"/>
      <c r="AN12" s="124"/>
      <c r="AO12" s="124"/>
      <c r="AP12" s="124"/>
      <c r="AQ12" s="124"/>
      <c r="AR12" s="124"/>
      <c r="AS12" s="125"/>
      <c r="AT12" s="105"/>
    </row>
    <row r="13" spans="1:54" ht="15" customHeight="1" x14ac:dyDescent="0.3">
      <c r="B13" s="93"/>
      <c r="C13" s="53"/>
      <c r="D13" s="54"/>
      <c r="E13" s="55"/>
      <c r="F13" s="56"/>
      <c r="G13" s="63" t="str">
        <f>IF(F13=0,"",MONTH($G12))</f>
        <v/>
      </c>
      <c r="H13" s="63" t="str">
        <f>IF(F13=0,"",MONTH($H12))</f>
        <v/>
      </c>
      <c r="I13" s="64" t="str">
        <f>IF(F13="","",H13-G13+1)</f>
        <v/>
      </c>
      <c r="J13" s="68">
        <f>SUMIF($K$5:$AS$5,"Réel",K13:AS13)</f>
        <v>0</v>
      </c>
      <c r="K13" s="70" t="str">
        <f>IF(AND($K$3&gt;=G13,$K$3&lt;=H13),F13/I13,"")</f>
        <v/>
      </c>
      <c r="L13" s="57"/>
      <c r="M13" s="72">
        <f>F13-L13</f>
        <v>0</v>
      </c>
      <c r="N13" s="73" t="str">
        <f>IF(AND($N$3&gt;=$G13,$N$3&lt;=$H13,K13&lt;&gt;"",L13=""),K13,IF(AND($N$3&gt;=$G13,$N$3&lt;=$H13,K13=""),$F13/$I13,IF(AND($N$3&gt;=$G13,$N$3&lt;=$H13),M13/($H13-$N$3+1),"")))</f>
        <v/>
      </c>
      <c r="O13" s="57"/>
      <c r="P13" s="72">
        <f>M13-O13</f>
        <v>0</v>
      </c>
      <c r="Q13" s="73" t="str">
        <f>IF(AND($Q$3&gt;=$G13,$Q$3&lt;=$H13,N13&lt;&gt;"",O13=""),N13,IF(AND($Q$3&gt;=$G13,$Q$3&lt;=$H13,N13=""),$F13/$I13,IF(AND($Q$3&gt;=G13,$Q$3&lt;=$H13),P13/($H13-$Q$3+1),"")))</f>
        <v/>
      </c>
      <c r="R13" s="57"/>
      <c r="S13" s="72">
        <f>P13-R13</f>
        <v>0</v>
      </c>
      <c r="T13" s="73" t="str">
        <f>IF(AND($T$3&gt;=$G13,$T$3&lt;=$H13,Q13&lt;&gt;"",R13=""),Q13,IF(AND($T$3&gt;=$G13,$T$3&lt;=$H13,Q13=""),$F13/$I13,IF(AND($T$3&gt;=$G13,$T$3&lt;=$H13),S13/($H13-$T$3+1),"")))</f>
        <v/>
      </c>
      <c r="U13" s="57"/>
      <c r="V13" s="72">
        <f>S13-U13</f>
        <v>0</v>
      </c>
      <c r="W13" s="73" t="str">
        <f>IF(AND($W$3&gt;=$G13,$W$3&lt;=$H13,T13&lt;&gt;"",U13=""),T13,IF(AND($W$3&gt;=$G13,$W$3&lt;=$H13,T13=""),$F13/$I13,IF(AND($W$3&gt;=$G13,$W$3&lt;=$H13),V13/($H13-$W$3+1),"")))</f>
        <v/>
      </c>
      <c r="X13" s="57"/>
      <c r="Y13" s="72">
        <f>V13-X13</f>
        <v>0</v>
      </c>
      <c r="Z13" s="73" t="str">
        <f>IF(AND($Z$3&gt;=$G13,$Z$3&lt;=$H13,W13&lt;&gt;"",X13=""),W13,IF(AND($Z$3&gt;=$G13,$Z$3&lt;=$H13,W13=""),$F13/$I13,IF(AND($Z$3&gt;=$G13,$Z$3&lt;=$H13),Y13/($H13-$Z$3+1),"")))</f>
        <v/>
      </c>
      <c r="AA13" s="57"/>
      <c r="AB13" s="72">
        <f>Y13-AA13</f>
        <v>0</v>
      </c>
      <c r="AC13" s="73" t="str">
        <f>IF(AND($AC$3&gt;=$G13,$AC$3&lt;=$H13,Z13&lt;&gt;"",AA13=""),Z13,IF(AND($AC$3&gt;=$G13,$AC$3&lt;=$H13,Z13=""),$F13/$I13,IF(AND($AC$3&gt;=$G13,$AC$3&lt;=$H13),AB13/($H13-$AC$3+1),"")))</f>
        <v/>
      </c>
      <c r="AD13" s="57"/>
      <c r="AE13" s="72">
        <f>AB13-AD13</f>
        <v>0</v>
      </c>
      <c r="AF13" s="73" t="str">
        <f>IF(AND($AF$3&gt;=$G13,$AF$3&lt;=$H13,AC13&lt;&gt;"",AD13=""),AC13,IF(AND($AF$3&gt;=$G13,$AF$3&lt;=$H13,AC13=""),$F13/$I13,IF(AND($AF$3&gt;=$G13,$AF$3&lt;=$H13),AE13/($H13-$AF$3+1),"")))</f>
        <v/>
      </c>
      <c r="AG13" s="57"/>
      <c r="AH13" s="72">
        <f>AE13-AG13</f>
        <v>0</v>
      </c>
      <c r="AI13" s="73" t="str">
        <f>IF(AND($AI$3&gt;=$G13,$AI$3&lt;=$H13,AF13&lt;&gt;"",AG13=""),AF13,IF(AND($AI$3&gt;=$G13,$AI$3&lt;=$H13,AF13=""),$F13/$I13,IF(AND($AI$3&gt;=$G13,$AI$3&lt;=$H13),AH13/($H13-$AI$3+1),"")))</f>
        <v/>
      </c>
      <c r="AJ13" s="57"/>
      <c r="AK13" s="72">
        <f>AH13-AJ13</f>
        <v>0</v>
      </c>
      <c r="AL13" s="73" t="str">
        <f>IF(AND($AL$3&gt;=$G13,$AL$3&lt;=$H13,AI13&lt;&gt;"",AJ13=""),AI13,IF(AND($AL$3&gt;=$G13,$AL$3&lt;=$H13,AI13=""),$F13/$I13,IF(AND($AL$3&gt;=$G13,$AL$3&lt;=$H13),AK13/($H13-$AL$3+1),"")))</f>
        <v/>
      </c>
      <c r="AM13" s="57"/>
      <c r="AN13" s="72">
        <f>AK13-AM13</f>
        <v>0</v>
      </c>
      <c r="AO13" s="73" t="str">
        <f>IF(AND($AO$3&gt;=$G13,$AO$3&lt;=$H13,AL13&lt;&gt;"",AM13=""),AL13,IF(AND($AO$3&gt;=$G13,$AO$3&lt;=$H13,AL13=""),$F13/$I13,IF(AND($AO$3&gt;=$G13,$AO$3&lt;=$H13),AN13/($H13-$AO$3+1),"")))</f>
        <v/>
      </c>
      <c r="AP13" s="57"/>
      <c r="AQ13" s="72">
        <f>AN13-AP13</f>
        <v>0</v>
      </c>
      <c r="AR13" s="73" t="str">
        <f>IF(AND($AR$3&gt;=$G13,$AR$3&lt;=$H13,AO13&lt;&gt;"",AP13=""),AO13,IF(AND($AR$3&gt;=$G13,$AR$3&lt;=$H13,AO13=""),$F13/$I13,IF(AND($AR$3&gt;=$G13,$AR$3&lt;=$H13),AQ13/($H13-$AR$3+1),"")))</f>
        <v/>
      </c>
      <c r="AS13" s="84"/>
      <c r="AT13" s="76">
        <f>AQ13-AS13</f>
        <v>0</v>
      </c>
    </row>
    <row r="14" spans="1:54" ht="15" customHeight="1" x14ac:dyDescent="0.3">
      <c r="B14" s="93"/>
      <c r="C14" s="53"/>
      <c r="D14" s="54"/>
      <c r="E14" s="55"/>
      <c r="F14" s="56"/>
      <c r="G14" s="63" t="str">
        <f>IF(F14=0,"",MONTH($G12))</f>
        <v/>
      </c>
      <c r="H14" s="63" t="str">
        <f>IF(F14=0,"",MONTH($H12))</f>
        <v/>
      </c>
      <c r="I14" s="64" t="str">
        <f>IF(F14="","",H14-G14+1)</f>
        <v/>
      </c>
      <c r="J14" s="68">
        <f>SUMIF($K$5:$AS$5,"Réel",K14:AS14)</f>
        <v>0</v>
      </c>
      <c r="K14" s="70" t="str">
        <f>IF(AND($K$3&gt;=G14,$K$3&lt;=H14),F14/I14,"")</f>
        <v/>
      </c>
      <c r="L14" s="57"/>
      <c r="M14" s="72">
        <f>F14-L14</f>
        <v>0</v>
      </c>
      <c r="N14" s="73" t="str">
        <f>IF(AND($N$3&gt;=$G14,$N$3&lt;=$H14,K14&lt;&gt;"",L14=""),K14,IF(AND($N$3&gt;=$G14,$N$3&lt;=$H14,K14=""),$F14/$I14,IF(AND($N$3&gt;=$G14,$N$3&lt;=$H14),M14/($H14-$N$3+1),"")))</f>
        <v/>
      </c>
      <c r="O14" s="57"/>
      <c r="P14" s="72">
        <f>M14-O14</f>
        <v>0</v>
      </c>
      <c r="Q14" s="73" t="str">
        <f>IF(AND($Q$3&gt;=$G14,$Q$3&lt;=$H14,N14&lt;&gt;"",O14=""),N14,IF(AND($Q$3&gt;=$G14,$Q$3&lt;=$H14,N14=""),$F14/$I14,IF(AND($Q$3&gt;=G14,$Q$3&lt;=$H14),P14/($H14-$Q$3+1),"")))</f>
        <v/>
      </c>
      <c r="R14" s="57"/>
      <c r="S14" s="72">
        <f>P14-R14</f>
        <v>0</v>
      </c>
      <c r="T14" s="73" t="str">
        <f>IF(AND($T$3&gt;=$G14,$T$3&lt;=$H14,Q14&lt;&gt;"",R14=""),Q14,IF(AND($T$3&gt;=$G14,$T$3&lt;=$H14,Q14=""),$F14/$I14,IF(AND($T$3&gt;=$G14,$T$3&lt;=$H14),S14/($H14-$T$3+1),"")))</f>
        <v/>
      </c>
      <c r="U14" s="57"/>
      <c r="V14" s="72">
        <f>S14-U14</f>
        <v>0</v>
      </c>
      <c r="W14" s="73" t="str">
        <f>IF(AND($W$3&gt;=$G14,$W$3&lt;=$H14,T14&lt;&gt;"",U14=""),T14,IF(AND($W$3&gt;=$G14,$W$3&lt;=$H14,T14=""),$F14/$I14,IF(AND($W$3&gt;=$G14,$W$3&lt;=$H14),V14/($H14-$W$3+1),"")))</f>
        <v/>
      </c>
      <c r="X14" s="57"/>
      <c r="Y14" s="72">
        <f>V14-X14</f>
        <v>0</v>
      </c>
      <c r="Z14" s="73" t="str">
        <f>IF(AND($Z$3&gt;=$G14,$Z$3&lt;=$H14,W14&lt;&gt;"",X14=""),W14,IF(AND($Z$3&gt;=$G14,$Z$3&lt;=$H14,W14=""),$F14/$I14,IF(AND($Z$3&gt;=$G14,$Z$3&lt;=$H14),Y14/($H14-$Z$3+1),"")))</f>
        <v/>
      </c>
      <c r="AA14" s="57"/>
      <c r="AB14" s="72">
        <f>Y14-AA14</f>
        <v>0</v>
      </c>
      <c r="AC14" s="73" t="str">
        <f>IF(AND($AC$3&gt;=$G14,$AC$3&lt;=$H14,Z14&lt;&gt;"",AA14=""),Z14,IF(AND($AC$3&gt;=$G14,$AC$3&lt;=$H14,Z14=""),$F14/$I14,IF(AND($AC$3&gt;=$G14,$AC$3&lt;=$H14),AB14/($H14-$AC$3+1),"")))</f>
        <v/>
      </c>
      <c r="AD14" s="57"/>
      <c r="AE14" s="72">
        <f>AB14-AD14</f>
        <v>0</v>
      </c>
      <c r="AF14" s="73" t="str">
        <f>IF(AND($AF$3&gt;=$G14,$AF$3&lt;=$H14,AC14&lt;&gt;"",AD14=""),AC14,IF(AND($AF$3&gt;=$G14,$AF$3&lt;=$H14,AC14=""),$F14/$I14,IF(AND($AF$3&gt;=$G14,$AF$3&lt;=$H14),AE14/($H14-$AF$3+1),"")))</f>
        <v/>
      </c>
      <c r="AG14" s="57"/>
      <c r="AH14" s="72">
        <f>AE14-AG14</f>
        <v>0</v>
      </c>
      <c r="AI14" s="73" t="str">
        <f>IF(AND($AI$3&gt;=$G14,$AI$3&lt;=$H14,AF14&lt;&gt;"",AG14=""),AF14,IF(AND($AI$3&gt;=$G14,$AI$3&lt;=$H14,AF14=""),$F14/$I14,IF(AND($AI$3&gt;=$G14,$AI$3&lt;=$H14),AH14/($H14-$AI$3+1),"")))</f>
        <v/>
      </c>
      <c r="AJ14" s="57"/>
      <c r="AK14" s="72">
        <f>AH14-AJ14</f>
        <v>0</v>
      </c>
      <c r="AL14" s="73" t="str">
        <f>IF(AND($AL$3&gt;=$G14,$AL$3&lt;=$H14,AI14&lt;&gt;"",AJ14=""),AI14,IF(AND($AL$3&gt;=$G14,$AL$3&lt;=$H14,AI14=""),$F14/$I14,IF(AND($AL$3&gt;=$G14,$AL$3&lt;=$H14),AK14/($H14-$AL$3+1),"")))</f>
        <v/>
      </c>
      <c r="AM14" s="57"/>
      <c r="AN14" s="72">
        <f>AK14-AM14</f>
        <v>0</v>
      </c>
      <c r="AO14" s="73" t="str">
        <f>IF(AND($AO$3&gt;=$G14,$AO$3&lt;=$H14,AL14&lt;&gt;"",AM14=""),AL14,IF(AND($AO$3&gt;=$G14,$AO$3&lt;=$H14,AL14=""),$F14/$I14,IF(AND($AO$3&gt;=$G14,$AO$3&lt;=$H14),AN14/($H14-$AO$3+1),"")))</f>
        <v/>
      </c>
      <c r="AP14" s="57"/>
      <c r="AQ14" s="72">
        <f>AN14-AP14</f>
        <v>0</v>
      </c>
      <c r="AR14" s="73" t="str">
        <f>IF(AND($AR$3&gt;=$G14,$AR$3&lt;=$H14,AO14&lt;&gt;"",AP14=""),AO14,IF(AND($AR$3&gt;=$G14,$AR$3&lt;=$H14,AO14=""),$F14/$I14,IF(AND($AR$3&gt;=$G14,$AR$3&lt;=$H14),AQ14/($H14-$AR$3+1),"")))</f>
        <v/>
      </c>
      <c r="AS14" s="84"/>
      <c r="AT14" s="76">
        <f>AQ14-AS14</f>
        <v>0</v>
      </c>
    </row>
    <row r="15" spans="1:54" ht="15" customHeight="1" x14ac:dyDescent="0.3">
      <c r="B15" s="93"/>
      <c r="C15" s="53"/>
      <c r="D15" s="54"/>
      <c r="E15" s="55"/>
      <c r="F15" s="56"/>
      <c r="G15" s="63" t="str">
        <f>IF(F15=0,"",MONTH($G12))</f>
        <v/>
      </c>
      <c r="H15" s="63" t="str">
        <f>IF(F15=0,"",MONTH($H12))</f>
        <v/>
      </c>
      <c r="I15" s="64" t="str">
        <f>IF(F15="","",H15-G15+1)</f>
        <v/>
      </c>
      <c r="J15" s="68">
        <f>SUMIF($K$5:$AS$5,"Réel",K15:AS15)</f>
        <v>0</v>
      </c>
      <c r="K15" s="70" t="str">
        <f>IF(AND($K$3&gt;=G15,$K$3&lt;=H15),F15/I15,"")</f>
        <v/>
      </c>
      <c r="L15" s="57"/>
      <c r="M15" s="72">
        <f>F15-L15</f>
        <v>0</v>
      </c>
      <c r="N15" s="73" t="str">
        <f>IF(AND($N$3&gt;=$G15,$N$3&lt;=$H15,K15&lt;&gt;"",L15=""),K15,IF(AND($N$3&gt;=$G15,$N$3&lt;=$H15,K15=""),$F15/$I15,IF(AND($N$3&gt;=$G15,$N$3&lt;=$H15),M15/($H15-$N$3+1),"")))</f>
        <v/>
      </c>
      <c r="O15" s="57"/>
      <c r="P15" s="72">
        <f>M15-O15</f>
        <v>0</v>
      </c>
      <c r="Q15" s="73" t="str">
        <f>IF(AND($Q$3&gt;=$G15,$Q$3&lt;=$H15,N15&lt;&gt;"",O15=""),N15,IF(AND($Q$3&gt;=$G15,$Q$3&lt;=$H15,N15=""),$F15/$I15,IF(AND($Q$3&gt;=G15,$Q$3&lt;=$H15),P15/($H15-$Q$3+1),"")))</f>
        <v/>
      </c>
      <c r="R15" s="57"/>
      <c r="S15" s="72">
        <f>P15-R15</f>
        <v>0</v>
      </c>
      <c r="T15" s="73" t="str">
        <f>IF(AND($T$3&gt;=$G15,$T$3&lt;=$H15,Q15&lt;&gt;"",R15=""),Q15,IF(AND($T$3&gt;=$G15,$T$3&lt;=$H15,Q15=""),$F15/$I15,IF(AND($T$3&gt;=$G15,$T$3&lt;=$H15),S15/($H15-$T$3+1),"")))</f>
        <v/>
      </c>
      <c r="U15" s="57"/>
      <c r="V15" s="72">
        <f>S15-U15</f>
        <v>0</v>
      </c>
      <c r="W15" s="73" t="str">
        <f>IF(AND($W$3&gt;=$G15,$W$3&lt;=$H15,T15&lt;&gt;"",U15=""),T15,IF(AND($W$3&gt;=$G15,$W$3&lt;=$H15,T15=""),$F15/$I15,IF(AND($W$3&gt;=$G15,$W$3&lt;=$H15),V15/($H15-$W$3+1),"")))</f>
        <v/>
      </c>
      <c r="X15" s="57"/>
      <c r="Y15" s="72">
        <f>V15-X15</f>
        <v>0</v>
      </c>
      <c r="Z15" s="73" t="str">
        <f>IF(AND($Z$3&gt;=$G15,$Z$3&lt;=$H15,W15&lt;&gt;"",X15=""),W15,IF(AND($Z$3&gt;=$G15,$Z$3&lt;=$H15,W15=""),$F15/$I15,IF(AND($Z$3&gt;=$G15,$Z$3&lt;=$H15),Y15/($H15-$Z$3+1),"")))</f>
        <v/>
      </c>
      <c r="AA15" s="57"/>
      <c r="AB15" s="72">
        <f>Y15-AA15</f>
        <v>0</v>
      </c>
      <c r="AC15" s="73" t="str">
        <f>IF(AND($AC$3&gt;=$G15,$AC$3&lt;=$H15,Z15&lt;&gt;"",AA15=""),Z15,IF(AND($AC$3&gt;=$G15,$AC$3&lt;=$H15,Z15=""),$F15/$I15,IF(AND($AC$3&gt;=$G15,$AC$3&lt;=$H15),AB15/($H15-$AC$3+1),"")))</f>
        <v/>
      </c>
      <c r="AD15" s="57"/>
      <c r="AE15" s="72">
        <f>AB15-AD15</f>
        <v>0</v>
      </c>
      <c r="AF15" s="73" t="str">
        <f>IF(AND($AF$3&gt;=$G15,$AF$3&lt;=$H15,AC15&lt;&gt;"",AD15=""),AC15,IF(AND($AF$3&gt;=$G15,$AF$3&lt;=$H15,AC15=""),$F15/$I15,IF(AND($AF$3&gt;=$G15,$AF$3&lt;=$H15),AE15/($H15-$AF$3+1),"")))</f>
        <v/>
      </c>
      <c r="AG15" s="57"/>
      <c r="AH15" s="72">
        <f>AE15-AG15</f>
        <v>0</v>
      </c>
      <c r="AI15" s="73" t="str">
        <f>IF(AND($AI$3&gt;=$G15,$AI$3&lt;=$H15,AF15&lt;&gt;"",AG15=""),AF15,IF(AND($AI$3&gt;=$G15,$AI$3&lt;=$H15,AF15=""),$F15/$I15,IF(AND($AI$3&gt;=$G15,$AI$3&lt;=$H15),AH15/($H15-$AI$3+1),"")))</f>
        <v/>
      </c>
      <c r="AJ15" s="57"/>
      <c r="AK15" s="72">
        <f>AH15-AJ15</f>
        <v>0</v>
      </c>
      <c r="AL15" s="73" t="str">
        <f>IF(AND($AL$3&gt;=$G15,$AL$3&lt;=$H15,AI15&lt;&gt;"",AJ15=""),AI15,IF(AND($AL$3&gt;=$G15,$AL$3&lt;=$H15,AI15=""),$F15/$I15,IF(AND($AL$3&gt;=$G15,$AL$3&lt;=$H15),AK15/($H15-$AL$3+1),"")))</f>
        <v/>
      </c>
      <c r="AM15" s="57"/>
      <c r="AN15" s="72">
        <f>AK15-AM15</f>
        <v>0</v>
      </c>
      <c r="AO15" s="73" t="str">
        <f>IF(AND($AO$3&gt;=$G15,$AO$3&lt;=$H15,AL15&lt;&gt;"",AM15=""),AL15,IF(AND($AO$3&gt;=$G15,$AO$3&lt;=$H15,AL15=""),$F15/$I15,IF(AND($AO$3&gt;=$G15,$AO$3&lt;=$H15),AN15/($H15-$AO$3+1),"")))</f>
        <v/>
      </c>
      <c r="AP15" s="57"/>
      <c r="AQ15" s="72">
        <f>AN15-AP15</f>
        <v>0</v>
      </c>
      <c r="AR15" s="73" t="str">
        <f>IF(AND($AR$3&gt;=$G15,$AR$3&lt;=$H15,AO15&lt;&gt;"",AP15=""),AO15,IF(AND($AR$3&gt;=$G15,$AR$3&lt;=$H15,AO15=""),$F15/$I15,IF(AND($AR$3&gt;=$G15,$AR$3&lt;=$H15),AQ15/($H15-$AR$3+1),"")))</f>
        <v/>
      </c>
      <c r="AS15" s="84"/>
      <c r="AT15" s="76">
        <f>AQ15-AS15</f>
        <v>0</v>
      </c>
    </row>
    <row r="16" spans="1:54" ht="15" customHeight="1" x14ac:dyDescent="0.3">
      <c r="B16" s="93"/>
      <c r="C16" s="53"/>
      <c r="D16" s="54"/>
      <c r="E16" s="55"/>
      <c r="F16" s="56"/>
      <c r="G16" s="63" t="str">
        <f>IF(F16=0,"",MONTH($G12))</f>
        <v/>
      </c>
      <c r="H16" s="63" t="str">
        <f>IF(F16=0,"",MONTH($H12))</f>
        <v/>
      </c>
      <c r="I16" s="64" t="str">
        <f t="shared" ref="I16:I17" si="1">IF(F16="","",H16-G16+1)</f>
        <v/>
      </c>
      <c r="J16" s="68">
        <f>SUMIF($K$5:$AS$5,"Réel",K16:AS16)</f>
        <v>0</v>
      </c>
      <c r="K16" s="70" t="str">
        <f>IF(AND($K$3&gt;=G16,$K$3&lt;=H16),F16/I16,"")</f>
        <v/>
      </c>
      <c r="L16" s="57"/>
      <c r="M16" s="72">
        <f>F16-L16</f>
        <v>0</v>
      </c>
      <c r="N16" s="73" t="str">
        <f>IF(AND($N$3&gt;=$G16,$N$3&lt;=$H16,K16&lt;&gt;"",L16=""),K16,IF(AND($N$3&gt;=$G16,$N$3&lt;=$H16,K16=""),$F16/$I16,IF(AND($N$3&gt;=$G16,$N$3&lt;=$H16),M16/($H16-$N$3+1),"")))</f>
        <v/>
      </c>
      <c r="O16" s="57"/>
      <c r="P16" s="72">
        <f>M16-O16</f>
        <v>0</v>
      </c>
      <c r="Q16" s="73" t="str">
        <f>IF(AND($Q$3&gt;=$G16,$Q$3&lt;=$H16,N16&lt;&gt;"",O16=""),N16,IF(AND($Q$3&gt;=$G16,$Q$3&lt;=$H16,N16=""),$F16/$I16,IF(AND($Q$3&gt;=G16,$Q$3&lt;=$H16),P16/($H16-$Q$3+1),"")))</f>
        <v/>
      </c>
      <c r="R16" s="57"/>
      <c r="S16" s="72">
        <f>P16-R16</f>
        <v>0</v>
      </c>
      <c r="T16" s="73" t="str">
        <f>IF(AND($T$3&gt;=$G16,$T$3&lt;=$H16,Q16&lt;&gt;"",R16=""),Q16,IF(AND($T$3&gt;=$G16,$T$3&lt;=$H16,Q16=""),$F16/$I16,IF(AND($T$3&gt;=$G16,$T$3&lt;=$H16),S16/($H16-$T$3+1),"")))</f>
        <v/>
      </c>
      <c r="U16" s="57"/>
      <c r="V16" s="72">
        <f>S16-U16</f>
        <v>0</v>
      </c>
      <c r="W16" s="73" t="str">
        <f>IF(AND($W$3&gt;=$G16,$W$3&lt;=$H16,T16&lt;&gt;"",U16=""),T16,IF(AND($W$3&gt;=$G16,$W$3&lt;=$H16,T16=""),$F16/$I16,IF(AND($W$3&gt;=$G16,$W$3&lt;=$H16),V16/($H16-$W$3+1),"")))</f>
        <v/>
      </c>
      <c r="X16" s="57"/>
      <c r="Y16" s="72">
        <f>V16-X16</f>
        <v>0</v>
      </c>
      <c r="Z16" s="73" t="str">
        <f>IF(AND($Z$3&gt;=$G16,$Z$3&lt;=$H16,W16&lt;&gt;"",X16=""),W16,IF(AND($Z$3&gt;=$G16,$Z$3&lt;=$H16,W16=""),$F16/$I16,IF(AND($Z$3&gt;=$G16,$Z$3&lt;=$H16),Y16/($H16-$Z$3+1),"")))</f>
        <v/>
      </c>
      <c r="AA16" s="57"/>
      <c r="AB16" s="72">
        <f>Y16-AA16</f>
        <v>0</v>
      </c>
      <c r="AC16" s="73" t="str">
        <f>IF(AND($AC$3&gt;=$G16,$AC$3&lt;=$H16,Z16&lt;&gt;"",AA16=""),Z16,IF(AND($AC$3&gt;=$G16,$AC$3&lt;=$H16,Z16=""),$F16/$I16,IF(AND($AC$3&gt;=$G16,$AC$3&lt;=$H16),AB16/($H16-$AC$3+1),"")))</f>
        <v/>
      </c>
      <c r="AD16" s="57"/>
      <c r="AE16" s="72">
        <f>AB16-AD16</f>
        <v>0</v>
      </c>
      <c r="AF16" s="73" t="str">
        <f>IF(AND($AF$3&gt;=$G16,$AF$3&lt;=$H16,AC16&lt;&gt;"",AD16=""),AC16,IF(AND($AF$3&gt;=$G16,$AF$3&lt;=$H16,AC16=""),$F16/$I16,IF(AND($AF$3&gt;=$G16,$AF$3&lt;=$H16),AE16/($H16-$AF$3+1),"")))</f>
        <v/>
      </c>
      <c r="AG16" s="57"/>
      <c r="AH16" s="72">
        <f>AE16-AG16</f>
        <v>0</v>
      </c>
      <c r="AI16" s="73" t="str">
        <f>IF(AND($AI$3&gt;=$G16,$AI$3&lt;=$H16,AF16&lt;&gt;"",AG16=""),AF16,IF(AND($AI$3&gt;=$G16,$AI$3&lt;=$H16,AF16=""),$F16/$I16,IF(AND($AI$3&gt;=$G16,$AI$3&lt;=$H16),AH16/($H16-$AI$3+1),"")))</f>
        <v/>
      </c>
      <c r="AJ16" s="57"/>
      <c r="AK16" s="72">
        <f>AH16-AJ16</f>
        <v>0</v>
      </c>
      <c r="AL16" s="73" t="str">
        <f>IF(AND($AL$3&gt;=$G16,$AL$3&lt;=$H16,AI16&lt;&gt;"",AJ16=""),AI16,IF(AND($AL$3&gt;=$G16,$AL$3&lt;=$H16,AI16=""),$F16/$I16,IF(AND($AL$3&gt;=$G16,$AL$3&lt;=$H16),AK16/($H16-$AL$3+1),"")))</f>
        <v/>
      </c>
      <c r="AM16" s="57"/>
      <c r="AN16" s="72">
        <f>AK16-AM16</f>
        <v>0</v>
      </c>
      <c r="AO16" s="73" t="str">
        <f>IF(AND($AO$3&gt;=$G16,$AO$3&lt;=$H16,AL16&lt;&gt;"",AM16=""),AL16,IF(AND($AO$3&gt;=$G16,$AO$3&lt;=$H16,AL16=""),$F16/$I16,IF(AND($AO$3&gt;=$G16,$AO$3&lt;=$H16),AN16/($H16-$AO$3+1),"")))</f>
        <v/>
      </c>
      <c r="AP16" s="57"/>
      <c r="AQ16" s="72">
        <f>AN16-AP16</f>
        <v>0</v>
      </c>
      <c r="AR16" s="73" t="str">
        <f>IF(AND($AR$3&gt;=$G16,$AR$3&lt;=$H16,AO16&lt;&gt;"",AP16=""),AO16,IF(AND($AR$3&gt;=$G16,$AR$3&lt;=$H16,AO16=""),$F16/$I16,IF(AND($AR$3&gt;=$G16,$AR$3&lt;=$H16),AQ16/($H16-$AR$3+1),"")))</f>
        <v/>
      </c>
      <c r="AS16" s="84"/>
      <c r="AT16" s="76">
        <f>AQ16-AS16</f>
        <v>0</v>
      </c>
    </row>
    <row r="17" spans="2:46" ht="15" customHeight="1" thickBot="1" x14ac:dyDescent="0.35">
      <c r="B17" s="94"/>
      <c r="C17" s="59"/>
      <c r="D17" s="60"/>
      <c r="E17" s="80"/>
      <c r="F17" s="61"/>
      <c r="G17" s="65" t="str">
        <f>IF(F17=0,"",MONTH($G12))</f>
        <v/>
      </c>
      <c r="H17" s="65" t="str">
        <f>IF(F17=0,"",MONTH($H12))</f>
        <v/>
      </c>
      <c r="I17" s="66" t="str">
        <f t="shared" si="1"/>
        <v/>
      </c>
      <c r="J17" s="69">
        <f>SUMIF($K$5:$AS$5,"Réel",K17:AS17)</f>
        <v>0</v>
      </c>
      <c r="K17" s="71" t="str">
        <f>IF(AND($K$3&gt;=G17,$K$3&lt;=H17),F17/I17,"")</f>
        <v/>
      </c>
      <c r="L17" s="62"/>
      <c r="M17" s="74">
        <f>F17-L17</f>
        <v>0</v>
      </c>
      <c r="N17" s="75" t="str">
        <f>IF(AND($N$3&gt;=$G17,$N$3&lt;=$H17,K17&lt;&gt;"",L17=""),K17,IF(AND($N$3&gt;=$G17,$N$3&lt;=$H17,K17=""),$F17/$I17,IF(AND($N$3&gt;=$G17,$N$3&lt;=$H17),M17/($H17-$N$3+1),"")))</f>
        <v/>
      </c>
      <c r="O17" s="62"/>
      <c r="P17" s="74">
        <f>M17-O17</f>
        <v>0</v>
      </c>
      <c r="Q17" s="75" t="str">
        <f>IF(AND($Q$3&gt;=$G17,$Q$3&lt;=$H17,N17&lt;&gt;"",O17=""),N17,IF(AND($Q$3&gt;=$G17,$Q$3&lt;=$H17,N17=""),$F17/$I17,IF(AND($Q$3&gt;=G17,$Q$3&lt;=$H17),P17/($H17-$Q$3+1),"")))</f>
        <v/>
      </c>
      <c r="R17" s="62"/>
      <c r="S17" s="74">
        <f>P17-R17</f>
        <v>0</v>
      </c>
      <c r="T17" s="75" t="str">
        <f>IF(AND($T$3&gt;=$G17,$T$3&lt;=$H17,Q17&lt;&gt;"",R17=""),Q17,IF(AND($T$3&gt;=$G17,$T$3&lt;=$H17,Q17=""),$F17/$I17,IF(AND($T$3&gt;=$G17,$T$3&lt;=$H17),S17/($H17-$T$3+1),"")))</f>
        <v/>
      </c>
      <c r="U17" s="62"/>
      <c r="V17" s="74">
        <f>S17-U17</f>
        <v>0</v>
      </c>
      <c r="W17" s="75" t="str">
        <f>IF(AND($W$3&gt;=$G17,$W$3&lt;=$H17,T17&lt;&gt;"",U17=""),T17,IF(AND($W$3&gt;=$G17,$W$3&lt;=$H17,T17=""),$F17/$I17,IF(AND($W$3&gt;=$G17,$W$3&lt;=$H17),V17/($H17-$W$3+1),"")))</f>
        <v/>
      </c>
      <c r="X17" s="62"/>
      <c r="Y17" s="74">
        <f>V17-X17</f>
        <v>0</v>
      </c>
      <c r="Z17" s="75" t="str">
        <f>IF(AND($Z$3&gt;=$G17,$Z$3&lt;=$H17,W17&lt;&gt;"",X17=""),W17,IF(AND($Z$3&gt;=$G17,$Z$3&lt;=$H17,W17=""),$F17/$I17,IF(AND($Z$3&gt;=$G17,$Z$3&lt;=$H17),Y17/($H17-$Z$3+1),"")))</f>
        <v/>
      </c>
      <c r="AA17" s="62"/>
      <c r="AB17" s="74">
        <f>Y17-AA17</f>
        <v>0</v>
      </c>
      <c r="AC17" s="75" t="str">
        <f>IF(AND($AC$3&gt;=$G17,$AC$3&lt;=$H17,Z17&lt;&gt;"",AA17=""),Z17,IF(AND($AC$3&gt;=$G17,$AC$3&lt;=$H17,Z17=""),$F17/$I17,IF(AND($AC$3&gt;=$G17,$AC$3&lt;=$H17),AB17/($H17-$AC$3+1),"")))</f>
        <v/>
      </c>
      <c r="AD17" s="62"/>
      <c r="AE17" s="74">
        <f>AB17-AD17</f>
        <v>0</v>
      </c>
      <c r="AF17" s="75" t="str">
        <f>IF(AND($AF$3&gt;=$G17,$AF$3&lt;=$H17,AC17&lt;&gt;"",AD17=""),AC17,IF(AND($AF$3&gt;=$G17,$AF$3&lt;=$H17,AC17=""),$F17/$I17,IF(AND($AF$3&gt;=$G17,$AF$3&lt;=$H17),AE17/($H17-$AF$3+1),"")))</f>
        <v/>
      </c>
      <c r="AG17" s="62"/>
      <c r="AH17" s="74">
        <f>AE17-AG17</f>
        <v>0</v>
      </c>
      <c r="AI17" s="75" t="str">
        <f>IF(AND($AI$3&gt;=$G17,$AI$3&lt;=$H17,AF17&lt;&gt;"",AG17=""),AF17,IF(AND($AI$3&gt;=$G17,$AI$3&lt;=$H17,AF17=""),$F17/$I17,IF(AND($AI$3&gt;=$G17,$AI$3&lt;=$H17),AH17/($H17-$AI$3+1),"")))</f>
        <v/>
      </c>
      <c r="AJ17" s="62"/>
      <c r="AK17" s="74">
        <f>AH17-AJ17</f>
        <v>0</v>
      </c>
      <c r="AL17" s="75" t="str">
        <f>IF(AND($AL$3&gt;=$G17,$AL$3&lt;=$H17,AI17&lt;&gt;"",AJ17=""),AI17,IF(AND($AL$3&gt;=$G17,$AL$3&lt;=$H17,AI17=""),$F17/$I17,IF(AND($AL$3&gt;=$G17,$AL$3&lt;=$H17),AK17/($H17-$AL$3+1),"")))</f>
        <v/>
      </c>
      <c r="AM17" s="62"/>
      <c r="AN17" s="74">
        <f>AK17-AM17</f>
        <v>0</v>
      </c>
      <c r="AO17" s="75" t="str">
        <f>IF(AND($AO$3&gt;=$G17,$AO$3&lt;=$H17,AL17&lt;&gt;"",AM17=""),AL17,IF(AND($AO$3&gt;=$G17,$AO$3&lt;=$H17,AL17=""),$F17/$I17,IF(AND($AO$3&gt;=$G17,$AO$3&lt;=$H17),AN17/($H17-$AO$3+1),"")))</f>
        <v/>
      </c>
      <c r="AP17" s="62"/>
      <c r="AQ17" s="74">
        <f>AN17-AP17</f>
        <v>0</v>
      </c>
      <c r="AR17" s="75" t="str">
        <f>IF(AND($AR$3&gt;=$G17,$AR$3&lt;=$H17,AO17&lt;&gt;"",AP17=""),AO17,IF(AND($AR$3&gt;=$G17,$AR$3&lt;=$H17,AO17=""),$F17/$I17,IF(AND($AR$3&gt;=$G17,$AR$3&lt;=$H17),AQ17/($H17-$AR$3+1),"")))</f>
        <v/>
      </c>
      <c r="AS17" s="85"/>
      <c r="AT17" s="77">
        <f>AQ17-AS17</f>
        <v>0</v>
      </c>
    </row>
  </sheetData>
  <sheetProtection selectLockedCells="1"/>
  <autoFilter ref="A4:BB12">
    <filterColumn colId="5" showButton="0"/>
    <filterColumn colId="6" showButton="0"/>
    <filterColumn colId="10" showButton="0"/>
    <filterColumn colId="13" showButton="0"/>
    <filterColumn colId="16" showButton="0"/>
    <filterColumn colId="19" showButton="0"/>
    <filterColumn colId="22" showButton="0"/>
    <filterColumn colId="25" showButton="0"/>
    <filterColumn colId="28" showButton="0"/>
    <filterColumn colId="31" showButton="0"/>
    <filterColumn colId="34" showButton="0"/>
    <filterColumn colId="37" showButton="0"/>
    <filterColumn colId="40" showButton="0"/>
    <filterColumn colId="43" showButton="0"/>
  </autoFilter>
  <mergeCells count="45">
    <mergeCell ref="K12:AS12"/>
    <mergeCell ref="AR3:AS3"/>
    <mergeCell ref="K3:L3"/>
    <mergeCell ref="N3:O3"/>
    <mergeCell ref="Q3:R3"/>
    <mergeCell ref="T3:U3"/>
    <mergeCell ref="W3:X3"/>
    <mergeCell ref="Z3:AA3"/>
    <mergeCell ref="AC3:AD3"/>
    <mergeCell ref="AF3:AG3"/>
    <mergeCell ref="AI3:AJ3"/>
    <mergeCell ref="AL3:AM3"/>
    <mergeCell ref="AO3:AP3"/>
    <mergeCell ref="K6:AS6"/>
    <mergeCell ref="F4:H4"/>
    <mergeCell ref="Z4:AA4"/>
    <mergeCell ref="K4:L4"/>
    <mergeCell ref="N4:O4"/>
    <mergeCell ref="Q4:R4"/>
    <mergeCell ref="M4:M5"/>
    <mergeCell ref="P4:P5"/>
    <mergeCell ref="S4:S5"/>
    <mergeCell ref="V4:V5"/>
    <mergeCell ref="T4:U4"/>
    <mergeCell ref="W4:X4"/>
    <mergeCell ref="B4:B5"/>
    <mergeCell ref="J4:J5"/>
    <mergeCell ref="C4:C5"/>
    <mergeCell ref="D4:D5"/>
    <mergeCell ref="E4:E5"/>
    <mergeCell ref="I4:I5"/>
    <mergeCell ref="AT4:AT5"/>
    <mergeCell ref="Y4:Y5"/>
    <mergeCell ref="AB4:AB5"/>
    <mergeCell ref="AE4:AE5"/>
    <mergeCell ref="AH4:AH5"/>
    <mergeCell ref="AK4:AK5"/>
    <mergeCell ref="AR4:AS4"/>
    <mergeCell ref="AC4:AD4"/>
    <mergeCell ref="AF4:AG4"/>
    <mergeCell ref="AI4:AJ4"/>
    <mergeCell ref="AL4:AM4"/>
    <mergeCell ref="AO4:AP4"/>
    <mergeCell ref="AN4:AN5"/>
    <mergeCell ref="AQ4:AQ5"/>
  </mergeCells>
  <printOptions horizontalCentered="1"/>
  <pageMargins left="0.19685039370078741" right="0.19685039370078741" top="0.59055118110236227" bottom="0.39370078740157483" header="0.19685039370078741" footer="0.19685039370078741"/>
  <pageSetup paperSize="9" orientation="landscape" r:id="rId1"/>
  <headerFooter scaleWithDoc="0" alignWithMargins="0">
    <oddHeader>&amp;L&amp;G&amp;R&amp;8&amp;D</oddHeader>
    <oddFooter>&amp;L&amp;8&amp;F&amp;C&amp;8© Galitt - Confidentiel&amp;R&amp;8Page &amp;P/[Pages]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Listes!$I$2:$I$10</xm:f>
          </x14:formula1>
          <xm:sqref>E13:E17 E7:E11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BB17"/>
  <sheetViews>
    <sheetView showGridLines="0" workbookViewId="0">
      <pane xSplit="10" ySplit="5" topLeftCell="K6" activePane="bottomRight" state="frozenSplit"/>
      <selection pane="topRight" activeCell="I1" sqref="I1"/>
      <selection pane="bottomLeft" activeCell="A6" sqref="A6"/>
      <selection pane="bottomRight" activeCell="F7" sqref="F7"/>
    </sheetView>
  </sheetViews>
  <sheetFormatPr baseColWidth="10" defaultColWidth="11.44140625" defaultRowHeight="10.199999999999999" x14ac:dyDescent="0.3"/>
  <cols>
    <col min="1" max="1" width="2" style="35" customWidth="1"/>
    <col min="2" max="2" width="30.5546875" style="36" customWidth="1"/>
    <col min="3" max="3" width="13.44140625" style="36" customWidth="1"/>
    <col min="4" max="4" width="13.44140625" style="36" hidden="1" customWidth="1"/>
    <col min="5" max="5" width="10.6640625" style="88" customWidth="1"/>
    <col min="6" max="6" width="8.5546875" style="37" customWidth="1"/>
    <col min="7" max="8" width="11.44140625" style="88"/>
    <col min="9" max="9" width="9.44140625" style="88" hidden="1" customWidth="1"/>
    <col min="10" max="10" width="10.109375" style="37" customWidth="1"/>
    <col min="11" max="12" width="6" style="88" customWidth="1"/>
    <col min="13" max="13" width="6" style="88" hidden="1" customWidth="1"/>
    <col min="14" max="15" width="6" style="88" customWidth="1"/>
    <col min="16" max="16" width="6" style="88" hidden="1" customWidth="1"/>
    <col min="17" max="18" width="6" style="88" customWidth="1"/>
    <col min="19" max="19" width="6" style="88" hidden="1" customWidth="1"/>
    <col min="20" max="20" width="5.6640625" style="88" customWidth="1"/>
    <col min="21" max="21" width="6" style="88" customWidth="1"/>
    <col min="22" max="22" width="6" style="88" hidden="1" customWidth="1"/>
    <col min="23" max="24" width="6" style="88" customWidth="1"/>
    <col min="25" max="25" width="6" style="88" hidden="1" customWidth="1"/>
    <col min="26" max="27" width="6" style="88" customWidth="1"/>
    <col min="28" max="28" width="6" style="88" hidden="1" customWidth="1"/>
    <col min="29" max="30" width="6" style="88" customWidth="1"/>
    <col min="31" max="31" width="6" style="88" hidden="1" customWidth="1"/>
    <col min="32" max="33" width="6" style="88" customWidth="1"/>
    <col min="34" max="34" width="6" style="88" hidden="1" customWidth="1"/>
    <col min="35" max="36" width="6" style="88" customWidth="1"/>
    <col min="37" max="37" width="6" style="88" hidden="1" customWidth="1"/>
    <col min="38" max="39" width="6" style="88" customWidth="1"/>
    <col min="40" max="40" width="6" style="88" hidden="1" customWidth="1"/>
    <col min="41" max="42" width="6" style="88" customWidth="1"/>
    <col min="43" max="43" width="6" style="88" hidden="1" customWidth="1"/>
    <col min="44" max="45" width="6" style="88" customWidth="1"/>
    <col min="46" max="46" width="6" style="88" hidden="1" customWidth="1"/>
    <col min="47" max="16384" width="11.44140625" style="36"/>
  </cols>
  <sheetData>
    <row r="1" spans="1:54" s="34" customFormat="1" ht="23.4" x14ac:dyDescent="0.3">
      <c r="A1" s="28" t="s">
        <v>73</v>
      </c>
      <c r="B1" s="29"/>
      <c r="C1" s="29"/>
      <c r="D1" s="29"/>
      <c r="E1" s="78"/>
      <c r="F1" s="30"/>
      <c r="G1" s="31"/>
      <c r="H1" s="31"/>
      <c r="I1" s="31"/>
      <c r="J1" s="30"/>
      <c r="K1" s="31"/>
      <c r="L1" s="31"/>
      <c r="M1" s="31"/>
      <c r="N1" s="31"/>
      <c r="O1" s="31"/>
      <c r="P1" s="31"/>
      <c r="Q1" s="31"/>
      <c r="R1" s="31"/>
      <c r="S1" s="31"/>
      <c r="T1" s="31"/>
      <c r="U1" s="32"/>
      <c r="V1" s="31"/>
      <c r="W1" s="32"/>
      <c r="X1" s="32"/>
      <c r="Y1" s="31"/>
      <c r="Z1" s="32"/>
      <c r="AA1" s="32"/>
      <c r="AB1" s="31"/>
      <c r="AC1" s="32"/>
      <c r="AD1" s="32"/>
      <c r="AE1" s="31"/>
      <c r="AF1" s="32"/>
      <c r="AG1" s="32"/>
      <c r="AH1" s="31"/>
      <c r="AI1" s="32"/>
      <c r="AJ1" s="32"/>
      <c r="AK1" s="31"/>
      <c r="AL1" s="32"/>
      <c r="AM1" s="32"/>
      <c r="AN1" s="31"/>
      <c r="AO1" s="32"/>
      <c r="AP1" s="32"/>
      <c r="AQ1" s="31"/>
      <c r="AR1" s="32"/>
      <c r="AS1" s="32"/>
      <c r="AT1" s="31"/>
      <c r="AU1" s="33"/>
      <c r="AV1" s="33"/>
      <c r="AW1" s="33"/>
      <c r="AX1" s="33"/>
      <c r="AY1" s="33"/>
      <c r="AZ1" s="33"/>
      <c r="BA1" s="33"/>
      <c r="BB1" s="33"/>
    </row>
    <row r="2" spans="1:54" ht="15" customHeight="1" thickBot="1" x14ac:dyDescent="0.35"/>
    <row r="3" spans="1:54" ht="15" hidden="1" customHeight="1" thickBot="1" x14ac:dyDescent="0.35">
      <c r="K3" s="126">
        <v>1</v>
      </c>
      <c r="L3" s="126"/>
      <c r="N3" s="126">
        <v>2</v>
      </c>
      <c r="O3" s="126"/>
      <c r="Q3" s="126">
        <v>3</v>
      </c>
      <c r="R3" s="126"/>
      <c r="T3" s="126">
        <v>4</v>
      </c>
      <c r="U3" s="126"/>
      <c r="W3" s="126">
        <v>5</v>
      </c>
      <c r="X3" s="126"/>
      <c r="Z3" s="126">
        <v>6</v>
      </c>
      <c r="AA3" s="126"/>
      <c r="AC3" s="126">
        <v>7</v>
      </c>
      <c r="AD3" s="126"/>
      <c r="AF3" s="126">
        <v>8</v>
      </c>
      <c r="AG3" s="126"/>
      <c r="AI3" s="126">
        <v>9</v>
      </c>
      <c r="AJ3" s="126"/>
      <c r="AL3" s="126">
        <v>10</v>
      </c>
      <c r="AM3" s="126"/>
      <c r="AO3" s="126">
        <v>11</v>
      </c>
      <c r="AP3" s="126"/>
      <c r="AR3" s="126">
        <v>12</v>
      </c>
      <c r="AS3" s="126"/>
    </row>
    <row r="4" spans="1:54" ht="15" customHeight="1" x14ac:dyDescent="0.3">
      <c r="B4" s="114" t="s">
        <v>54</v>
      </c>
      <c r="C4" s="118" t="s">
        <v>47</v>
      </c>
      <c r="D4" s="118" t="s">
        <v>53</v>
      </c>
      <c r="E4" s="120" t="s">
        <v>52</v>
      </c>
      <c r="F4" s="120" t="s">
        <v>15</v>
      </c>
      <c r="G4" s="120"/>
      <c r="H4" s="120"/>
      <c r="I4" s="121" t="s">
        <v>58</v>
      </c>
      <c r="J4" s="116" t="s">
        <v>46</v>
      </c>
      <c r="K4" s="121" t="s">
        <v>34</v>
      </c>
      <c r="L4" s="113"/>
      <c r="M4" s="109" t="s">
        <v>59</v>
      </c>
      <c r="N4" s="112" t="s">
        <v>35</v>
      </c>
      <c r="O4" s="113"/>
      <c r="P4" s="109"/>
      <c r="Q4" s="111" t="s">
        <v>36</v>
      </c>
      <c r="R4" s="111"/>
      <c r="S4" s="109"/>
      <c r="T4" s="112" t="s">
        <v>37</v>
      </c>
      <c r="U4" s="113"/>
      <c r="V4" s="109"/>
      <c r="W4" s="111" t="s">
        <v>38</v>
      </c>
      <c r="X4" s="111"/>
      <c r="Y4" s="109"/>
      <c r="Z4" s="112" t="s">
        <v>39</v>
      </c>
      <c r="AA4" s="113"/>
      <c r="AB4" s="109"/>
      <c r="AC4" s="111" t="s">
        <v>40</v>
      </c>
      <c r="AD4" s="111"/>
      <c r="AE4" s="109"/>
      <c r="AF4" s="112" t="s">
        <v>41</v>
      </c>
      <c r="AG4" s="113"/>
      <c r="AH4" s="109"/>
      <c r="AI4" s="111" t="s">
        <v>43</v>
      </c>
      <c r="AJ4" s="111"/>
      <c r="AK4" s="109"/>
      <c r="AL4" s="112" t="s">
        <v>42</v>
      </c>
      <c r="AM4" s="113"/>
      <c r="AN4" s="109"/>
      <c r="AO4" s="112" t="s">
        <v>44</v>
      </c>
      <c r="AP4" s="113"/>
      <c r="AQ4" s="109"/>
      <c r="AR4" s="111" t="s">
        <v>45</v>
      </c>
      <c r="AS4" s="107"/>
      <c r="AT4" s="107"/>
    </row>
    <row r="5" spans="1:54" ht="15" customHeight="1" thickBot="1" x14ac:dyDescent="0.35">
      <c r="B5" s="115"/>
      <c r="C5" s="119"/>
      <c r="D5" s="119"/>
      <c r="E5" s="119"/>
      <c r="F5" s="39" t="s">
        <v>16</v>
      </c>
      <c r="G5" s="89" t="s">
        <v>17</v>
      </c>
      <c r="H5" s="89" t="s">
        <v>18</v>
      </c>
      <c r="I5" s="122"/>
      <c r="J5" s="117"/>
      <c r="K5" s="90" t="s">
        <v>48</v>
      </c>
      <c r="L5" s="42" t="s">
        <v>19</v>
      </c>
      <c r="M5" s="110"/>
      <c r="N5" s="43" t="s">
        <v>48</v>
      </c>
      <c r="O5" s="42" t="s">
        <v>19</v>
      </c>
      <c r="P5" s="110"/>
      <c r="Q5" s="44" t="s">
        <v>48</v>
      </c>
      <c r="R5" s="44" t="s">
        <v>19</v>
      </c>
      <c r="S5" s="110"/>
      <c r="T5" s="43" t="s">
        <v>48</v>
      </c>
      <c r="U5" s="42" t="s">
        <v>19</v>
      </c>
      <c r="V5" s="110"/>
      <c r="W5" s="44" t="s">
        <v>48</v>
      </c>
      <c r="X5" s="44" t="s">
        <v>19</v>
      </c>
      <c r="Y5" s="110"/>
      <c r="Z5" s="43" t="s">
        <v>48</v>
      </c>
      <c r="AA5" s="42" t="s">
        <v>19</v>
      </c>
      <c r="AB5" s="110"/>
      <c r="AC5" s="44" t="s">
        <v>48</v>
      </c>
      <c r="AD5" s="44" t="s">
        <v>19</v>
      </c>
      <c r="AE5" s="110"/>
      <c r="AF5" s="43" t="s">
        <v>48</v>
      </c>
      <c r="AG5" s="42" t="s">
        <v>19</v>
      </c>
      <c r="AH5" s="110"/>
      <c r="AI5" s="44" t="s">
        <v>48</v>
      </c>
      <c r="AJ5" s="44" t="s">
        <v>19</v>
      </c>
      <c r="AK5" s="110"/>
      <c r="AL5" s="43" t="s">
        <v>48</v>
      </c>
      <c r="AM5" s="42" t="s">
        <v>19</v>
      </c>
      <c r="AN5" s="110"/>
      <c r="AO5" s="43" t="s">
        <v>48</v>
      </c>
      <c r="AP5" s="42" t="s">
        <v>19</v>
      </c>
      <c r="AQ5" s="110"/>
      <c r="AR5" s="44" t="s">
        <v>48</v>
      </c>
      <c r="AS5" s="45" t="s">
        <v>19</v>
      </c>
      <c r="AT5" s="108"/>
    </row>
    <row r="6" spans="1:54" ht="15" customHeight="1" x14ac:dyDescent="0.3">
      <c r="B6" s="46" t="s">
        <v>120</v>
      </c>
      <c r="C6" s="47">
        <v>20400</v>
      </c>
      <c r="D6" s="48" t="e">
        <f>((J7*IF(E7="",0,VLOOKUP('Gestion Projets Prévisionnels'!E7,Tableau4[],2,FALSE)))+(J8*IF(E8="",0,VLOOKUP('Gestion Projets Prévisionnels'!E8,Tableau4[],2,FALSE)))+(J11*IF(E11="",0,VLOOKUP('Gestion Projets Prévisionnels'!E11,Tableau4[],2,FALSE))))/eti_COEFINT</f>
        <v>#DIV/0!</v>
      </c>
      <c r="E6" s="79"/>
      <c r="F6" s="49">
        <f>SUM(F7:F11)</f>
        <v>18</v>
      </c>
      <c r="G6" s="50">
        <v>43952</v>
      </c>
      <c r="H6" s="50">
        <v>44013</v>
      </c>
      <c r="I6" s="51"/>
      <c r="J6" s="67">
        <f>SUM(J7:J11)</f>
        <v>0</v>
      </c>
      <c r="K6" s="123">
        <f>F6-J6</f>
        <v>18</v>
      </c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5"/>
      <c r="AT6" s="87"/>
    </row>
    <row r="7" spans="1:54" ht="15" customHeight="1" x14ac:dyDescent="0.3">
      <c r="B7" s="52"/>
      <c r="C7" s="53"/>
      <c r="D7" s="54"/>
      <c r="E7" s="55" t="s">
        <v>111</v>
      </c>
      <c r="F7" s="56">
        <v>12</v>
      </c>
      <c r="G7" s="63">
        <f>IF(F7=0,"",MONTH($G6))</f>
        <v>5</v>
      </c>
      <c r="H7" s="63">
        <f>IF(F7=0,"",MONTH($H6))</f>
        <v>7</v>
      </c>
      <c r="I7" s="64">
        <f>IF(F7="","",H7-G7+1)</f>
        <v>3</v>
      </c>
      <c r="J7" s="68">
        <f>SUMIF($K$5:$AS$5,"Réel",K7:AS7)</f>
        <v>0</v>
      </c>
      <c r="K7" s="70" t="str">
        <f>IF(AND($K$3&gt;=G7,$K$3&lt;=H7),F7/I7,"")</f>
        <v/>
      </c>
      <c r="L7" s="57"/>
      <c r="M7" s="72">
        <f>F7-L7</f>
        <v>12</v>
      </c>
      <c r="N7" s="73" t="str">
        <f>IF(AND($N$3&gt;=$G7,$N$3&lt;=$H7,K7&lt;&gt;"",L7=""),K7,IF(AND($N$3&gt;=$G7,$N$3&lt;=$H7,K7=""),$F7/$I7,IF(AND($N$3&gt;=$G7,$N$3&lt;=$H7),M7/($H7-$N$3+1),"")))</f>
        <v/>
      </c>
      <c r="O7" s="57"/>
      <c r="P7" s="72">
        <f>M7-O7</f>
        <v>12</v>
      </c>
      <c r="Q7" s="73" t="str">
        <f>IF(AND($Q$3&gt;=$G7,$Q$3&lt;=$H7,N7&lt;&gt;"",O7=""),N7,IF(AND($Q$3&gt;=$G7,$Q$3&lt;=$H7,N7=""),$F7/$I7,IF(AND($Q$3&gt;=G7,$Q$3&lt;=$H7),P7/($H7-$Q$3+1),"")))</f>
        <v/>
      </c>
      <c r="R7" s="57"/>
      <c r="S7" s="72">
        <f>P7-R7</f>
        <v>12</v>
      </c>
      <c r="T7" s="73" t="str">
        <f>IF(AND($T$3&gt;=$G7,$T$3&lt;=$H7,Q7&lt;&gt;"",R7=""),Q7,IF(AND($T$3&gt;=$G7,$T$3&lt;=$H7,Q7=""),$F7/$I7,IF(AND($T$3&gt;=$G7,$T$3&lt;=$H7),S7/($H7-$T$3+1),"")))</f>
        <v/>
      </c>
      <c r="U7" s="57"/>
      <c r="V7" s="72">
        <f>S7-U7</f>
        <v>12</v>
      </c>
      <c r="W7" s="73">
        <f>IF(AND($W$3&gt;=$G7,$W$3&lt;=$H7,T7&lt;&gt;"",U7=""),T7,IF(AND($W$3&gt;=$G7,$W$3&lt;=$H7,T7=""),$F7/$I7,IF(AND($W$3&gt;=$G7,$W$3&lt;=$H7),V7/($H7-$W$3+1),"")))</f>
        <v>4</v>
      </c>
      <c r="X7" s="57"/>
      <c r="Y7" s="72">
        <f>V7-X7</f>
        <v>12</v>
      </c>
      <c r="Z7" s="73">
        <f>IF(AND($Z$3&gt;=$G7,$Z$3&lt;=$H7,W7&lt;&gt;"",X7=""),W7,IF(AND($Z$3&gt;=$G7,$Z$3&lt;=$H7,W7=""),$F7/$I7,IF(AND($Z$3&gt;=$G7,$Z$3&lt;=$H7),Y7/($H7-$Z$3+1),"")))</f>
        <v>4</v>
      </c>
      <c r="AA7" s="57"/>
      <c r="AB7" s="72">
        <f>Y7-AA7</f>
        <v>12</v>
      </c>
      <c r="AC7" s="73">
        <f>IF(AND($AC$3&gt;=$G7,$AC$3&lt;=$H7,Z7&lt;&gt;"",AA7=""),Z7,IF(AND($AC$3&gt;=$G7,$AC$3&lt;=$H7,Z7=""),$F7/$I7,IF(AND($AC$3&gt;=$G7,$AC$3&lt;=$H7),AB7/($H7-$AC$3+1),"")))</f>
        <v>4</v>
      </c>
      <c r="AD7" s="57"/>
      <c r="AE7" s="72">
        <f>AB7-AD7</f>
        <v>12</v>
      </c>
      <c r="AF7" s="73" t="str">
        <f>IF(AND($AF$3&gt;=$G7,$AF$3&lt;=$H7,AC7&lt;&gt;"",AD7=""),AC7,IF(AND($AF$3&gt;=$G7,$AF$3&lt;=$H7,AC7=""),$F7/$I7,IF(AND($AF$3&gt;=$G7,$AF$3&lt;=$H7),AE7/($H7-$AF$3+1),"")))</f>
        <v/>
      </c>
      <c r="AG7" s="57"/>
      <c r="AH7" s="72">
        <f>AE7-AG7</f>
        <v>12</v>
      </c>
      <c r="AI7" s="73" t="str">
        <f>IF(AND($AI$3&gt;=$G7,$AI$3&lt;=$H7,AF7&lt;&gt;"",AG7=""),AF7,IF(AND($AI$3&gt;=$G7,$AI$3&lt;=$H7,AF7=""),$F7/$I7,IF(AND($AI$3&gt;=$G7,$AI$3&lt;=$H7),AH7/($H7-$AI$3+1),"")))</f>
        <v/>
      </c>
      <c r="AJ7" s="57"/>
      <c r="AK7" s="72">
        <f>AH7-AJ7</f>
        <v>12</v>
      </c>
      <c r="AL7" s="73" t="str">
        <f>IF(AND($AL$3&gt;=$G7,$AL$3&lt;=$H7,AI7&lt;&gt;"",AJ7=""),AI7,IF(AND($AL$3&gt;=$G7,$AL$3&lt;=$H7,AI7=""),$F7/$I7,IF(AND($AL$3&gt;=$G7,$AL$3&lt;=$H7),AK7/($H7-$AL$3+1),"")))</f>
        <v/>
      </c>
      <c r="AM7" s="57"/>
      <c r="AN7" s="72">
        <f>AK7-AM7</f>
        <v>12</v>
      </c>
      <c r="AO7" s="73" t="str">
        <f>IF(AND($AO$3&gt;=$G7,$AO$3&lt;=$H7,AL7&lt;&gt;"",AM7=""),AL7,IF(AND($AO$3&gt;=$G7,$AO$3&lt;=$H7,AL7=""),$F7/$I7,IF(AND($AO$3&gt;=$G7,$AO$3&lt;=$H7),AN7/($H7-$AO$3+1),"")))</f>
        <v/>
      </c>
      <c r="AP7" s="57"/>
      <c r="AQ7" s="72">
        <f>AN7-AP7</f>
        <v>12</v>
      </c>
      <c r="AR7" s="73" t="str">
        <f>IF(AND($AR$3&gt;=$G7,$AR$3&lt;=$H7,AO7&lt;&gt;"",AP7=""),AO7,IF(AND($AR$3&gt;=$G7,$AR$3&lt;=$H7,AO7=""),$F7/$I7,IF(AND($AR$3&gt;=$G7,$AR$3&lt;=$H7),AQ7/($H7-$AR$3+1),"")))</f>
        <v/>
      </c>
      <c r="AS7" s="84"/>
      <c r="AT7" s="76">
        <f>AQ7-AS7</f>
        <v>12</v>
      </c>
    </row>
    <row r="8" spans="1:54" ht="15" customHeight="1" x14ac:dyDescent="0.3">
      <c r="B8" s="52"/>
      <c r="C8" s="53"/>
      <c r="D8" s="54"/>
      <c r="E8" s="55" t="s">
        <v>113</v>
      </c>
      <c r="F8" s="56">
        <v>6</v>
      </c>
      <c r="G8" s="63">
        <f>IF(F8=0,"",MONTH($G6))</f>
        <v>5</v>
      </c>
      <c r="H8" s="63">
        <f>IF(F8=0,"",MONTH($H6))</f>
        <v>7</v>
      </c>
      <c r="I8" s="64">
        <f>IF(F8="","",H8-G8+1)</f>
        <v>3</v>
      </c>
      <c r="J8" s="68">
        <f>SUMIF($K$5:$AS$5,"Réel",K8:AS8)</f>
        <v>0</v>
      </c>
      <c r="K8" s="70" t="str">
        <f>IF(AND($K$3&gt;=G8,$K$3&lt;=H8),F8/I8,"")</f>
        <v/>
      </c>
      <c r="L8" s="57"/>
      <c r="M8" s="72">
        <f>F8-L8</f>
        <v>6</v>
      </c>
      <c r="N8" s="73" t="str">
        <f>IF(AND($N$3&gt;=$G8,$N$3&lt;=$H8,K8&lt;&gt;"",L8=""),K8,IF(AND($N$3&gt;=$G8,$N$3&lt;=$H8,K8=""),$F8/$I8,IF(AND($N$3&gt;=$G8,$N$3&lt;=$H8),M8/($H8-$N$3+1),"")))</f>
        <v/>
      </c>
      <c r="O8" s="57"/>
      <c r="P8" s="72">
        <f>M8-O8</f>
        <v>6</v>
      </c>
      <c r="Q8" s="73" t="str">
        <f>IF(AND($Q$3&gt;=$G8,$Q$3&lt;=$H8,N8&lt;&gt;"",O8=""),N8,IF(AND($Q$3&gt;=$G8,$Q$3&lt;=$H8,N8=""),$F8/$I8,IF(AND($Q$3&gt;=G8,$Q$3&lt;=$H8),P8/($H8-$Q$3+1),"")))</f>
        <v/>
      </c>
      <c r="R8" s="57"/>
      <c r="S8" s="72">
        <f>P8-R8</f>
        <v>6</v>
      </c>
      <c r="T8" s="73" t="str">
        <f>IF(AND($T$3&gt;=$G8,$T$3&lt;=$H8,Q8&lt;&gt;"",R8=""),Q8,IF(AND($T$3&gt;=$G8,$T$3&lt;=$H8,Q8=""),$F8/$I8,IF(AND($T$3&gt;=$G8,$T$3&lt;=$H8),S8/($H8-$T$3+1),"")))</f>
        <v/>
      </c>
      <c r="U8" s="57"/>
      <c r="V8" s="72">
        <f>S8-U8</f>
        <v>6</v>
      </c>
      <c r="W8" s="73">
        <f>IF(AND($W$3&gt;=$G8,$W$3&lt;=$H8,T8&lt;&gt;"",U8=""),T8,IF(AND($W$3&gt;=$G8,$W$3&lt;=$H8,T8=""),$F8/$I8,IF(AND($W$3&gt;=$G8,$W$3&lt;=$H8),V8/($H8-$W$3+1),"")))</f>
        <v>2</v>
      </c>
      <c r="X8" s="57"/>
      <c r="Y8" s="72">
        <f>V8-X8</f>
        <v>6</v>
      </c>
      <c r="Z8" s="73">
        <f>IF(AND($Z$3&gt;=$G8,$Z$3&lt;=$H8,W8&lt;&gt;"",X8=""),W8,IF(AND($Z$3&gt;=$G8,$Z$3&lt;=$H8,W8=""),$F8/$I8,IF(AND($Z$3&gt;=$G8,$Z$3&lt;=$H8),Y8/($H8-$Z$3+1),"")))</f>
        <v>2</v>
      </c>
      <c r="AA8" s="57"/>
      <c r="AB8" s="72">
        <f>Y8-AA8</f>
        <v>6</v>
      </c>
      <c r="AC8" s="73">
        <f>IF(AND($AC$3&gt;=$G8,$AC$3&lt;=$H8,Z8&lt;&gt;"",AA8=""),Z8,IF(AND($AC$3&gt;=$G8,$AC$3&lt;=$H8,Z8=""),$F8/$I8,IF(AND($AC$3&gt;=$G8,$AC$3&lt;=$H8),AB8/($H8-$AC$3+1),"")))</f>
        <v>2</v>
      </c>
      <c r="AD8" s="57"/>
      <c r="AE8" s="72">
        <f>AB8-AD8</f>
        <v>6</v>
      </c>
      <c r="AF8" s="73" t="str">
        <f>IF(AND($AF$3&gt;=$G8,$AF$3&lt;=$H8,AC8&lt;&gt;"",AD8=""),AC8,IF(AND($AF$3&gt;=$G8,$AF$3&lt;=$H8,AC8=""),$F8/$I8,IF(AND($AF$3&gt;=$G8,$AF$3&lt;=$H8),AE8/($H8-$AF$3+1),"")))</f>
        <v/>
      </c>
      <c r="AG8" s="57"/>
      <c r="AH8" s="72">
        <f>AE8-AG8</f>
        <v>6</v>
      </c>
      <c r="AI8" s="73" t="str">
        <f>IF(AND($AI$3&gt;=$G8,$AI$3&lt;=$H8,AF8&lt;&gt;"",AG8=""),AF8,IF(AND($AI$3&gt;=$G8,$AI$3&lt;=$H8,AF8=""),$F8/$I8,IF(AND($AI$3&gt;=$G8,$AI$3&lt;=$H8),AH8/($H8-$AI$3+1),"")))</f>
        <v/>
      </c>
      <c r="AJ8" s="57"/>
      <c r="AK8" s="72">
        <f>AH8-AJ8</f>
        <v>6</v>
      </c>
      <c r="AL8" s="73" t="str">
        <f>IF(AND($AL$3&gt;=$G8,$AL$3&lt;=$H8,AI8&lt;&gt;"",AJ8=""),AI8,IF(AND($AL$3&gt;=$G8,$AL$3&lt;=$H8,AI8=""),$F8/$I8,IF(AND($AL$3&gt;=$G8,$AL$3&lt;=$H8),AK8/($H8-$AL$3+1),"")))</f>
        <v/>
      </c>
      <c r="AM8" s="57"/>
      <c r="AN8" s="72">
        <f>AK8-AM8</f>
        <v>6</v>
      </c>
      <c r="AO8" s="73" t="str">
        <f>IF(AND($AO$3&gt;=$G8,$AO$3&lt;=$H8,AL8&lt;&gt;"",AM8=""),AL8,IF(AND($AO$3&gt;=$G8,$AO$3&lt;=$H8,AL8=""),$F8/$I8,IF(AND($AO$3&gt;=$G8,$AO$3&lt;=$H8),AN8/($H8-$AO$3+1),"")))</f>
        <v/>
      </c>
      <c r="AP8" s="57"/>
      <c r="AQ8" s="72">
        <f>AN8-AP8</f>
        <v>6</v>
      </c>
      <c r="AR8" s="73" t="str">
        <f>IF(AND($AR$3&gt;=$G8,$AR$3&lt;=$H8,AO8&lt;&gt;"",AP8=""),AO8,IF(AND($AR$3&gt;=$G8,$AR$3&lt;=$H8,AO8=""),$F8/$I8,IF(AND($AR$3&gt;=$G8,$AR$3&lt;=$H8),AQ8/($H8-$AR$3+1),"")))</f>
        <v/>
      </c>
      <c r="AS8" s="84"/>
      <c r="AT8" s="76">
        <f>AQ8-AS8</f>
        <v>6</v>
      </c>
    </row>
    <row r="9" spans="1:54" ht="15" customHeight="1" x14ac:dyDescent="0.3">
      <c r="B9" s="52"/>
      <c r="C9" s="53"/>
      <c r="D9" s="54"/>
      <c r="E9" s="55"/>
      <c r="F9" s="56"/>
      <c r="G9" s="63" t="str">
        <f>IF(F9=0,"",MONTH($G6))</f>
        <v/>
      </c>
      <c r="H9" s="63" t="str">
        <f>IF(F9=0,"",MONTH($H6))</f>
        <v/>
      </c>
      <c r="I9" s="64" t="str">
        <f>IF(F9="","",H9-G9+1)</f>
        <v/>
      </c>
      <c r="J9" s="68">
        <f>SUMIF($K$5:$AS$5,"Réel",K9:AS9)</f>
        <v>0</v>
      </c>
      <c r="K9" s="70" t="str">
        <f>IF(AND($K$3&gt;=G9,$K$3&lt;=H9),F9/I9,"")</f>
        <v/>
      </c>
      <c r="L9" s="57"/>
      <c r="M9" s="72">
        <f>F9-L9</f>
        <v>0</v>
      </c>
      <c r="N9" s="73" t="str">
        <f>IF(AND($N$3&gt;=$G9,$N$3&lt;=$H9,K9&lt;&gt;"",L9=""),K9,IF(AND($N$3&gt;=$G9,$N$3&lt;=$H9,K9=""),$F9/$I9,IF(AND($N$3&gt;=$G9,$N$3&lt;=$H9),M9/($H9-$N$3+1),"")))</f>
        <v/>
      </c>
      <c r="O9" s="57"/>
      <c r="P9" s="72">
        <f>M9-O9</f>
        <v>0</v>
      </c>
      <c r="Q9" s="73" t="str">
        <f>IF(AND($Q$3&gt;=$G9,$Q$3&lt;=$H9,N9&lt;&gt;"",O9=""),N9,IF(AND($Q$3&gt;=$G9,$Q$3&lt;=$H9,N9=""),$F9/$I9,IF(AND($Q$3&gt;=G9,$Q$3&lt;=$H9),P9/($H9-$Q$3+1),"")))</f>
        <v/>
      </c>
      <c r="R9" s="57"/>
      <c r="S9" s="72">
        <f>P9-R9</f>
        <v>0</v>
      </c>
      <c r="T9" s="73" t="str">
        <f>IF(AND($T$3&gt;=$G9,$T$3&lt;=$H9,Q9&lt;&gt;"",R9=""),Q9,IF(AND($T$3&gt;=$G9,$T$3&lt;=$H9,Q9=""),$F9/$I9,IF(AND($T$3&gt;=$G9,$T$3&lt;=$H9),S9/($H9-$T$3+1),"")))</f>
        <v/>
      </c>
      <c r="U9" s="57"/>
      <c r="V9" s="72">
        <f>S9-U9</f>
        <v>0</v>
      </c>
      <c r="W9" s="73" t="str">
        <f>IF(AND($W$3&gt;=$G9,$W$3&lt;=$H9,T9&lt;&gt;"",U9=""),T9,IF(AND($W$3&gt;=$G9,$W$3&lt;=$H9,T9=""),$F9/$I9,IF(AND($W$3&gt;=$G9,$W$3&lt;=$H9),V9/($H9-$W$3+1),"")))</f>
        <v/>
      </c>
      <c r="X9" s="57"/>
      <c r="Y9" s="72">
        <f>V9-X9</f>
        <v>0</v>
      </c>
      <c r="Z9" s="73" t="str">
        <f>IF(AND($Z$3&gt;=$G9,$Z$3&lt;=$H9,W9&lt;&gt;"",X9=""),W9,IF(AND($Z$3&gt;=$G9,$Z$3&lt;=$H9,W9=""),$F9/$I9,IF(AND($Z$3&gt;=$G9,$Z$3&lt;=$H9),Y9/($H9-$Z$3+1),"")))</f>
        <v/>
      </c>
      <c r="AA9" s="57"/>
      <c r="AB9" s="72">
        <f>Y9-AA9</f>
        <v>0</v>
      </c>
      <c r="AC9" s="73" t="str">
        <f>IF(AND($AC$3&gt;=$G9,$AC$3&lt;=$H9,Z9&lt;&gt;"",AA9=""),Z9,IF(AND($AC$3&gt;=$G9,$AC$3&lt;=$H9,Z9=""),$F9/$I9,IF(AND($AC$3&gt;=$G9,$AC$3&lt;=$H9),AB9/($H9-$AC$3+1),"")))</f>
        <v/>
      </c>
      <c r="AD9" s="57"/>
      <c r="AE9" s="72">
        <f>AB9-AD9</f>
        <v>0</v>
      </c>
      <c r="AF9" s="73" t="str">
        <f>IF(AND($AF$3&gt;=$G9,$AF$3&lt;=$H9,AC9&lt;&gt;"",AD9=""),AC9,IF(AND($AF$3&gt;=$G9,$AF$3&lt;=$H9,AC9=""),$F9/$I9,IF(AND($AF$3&gt;=$G9,$AF$3&lt;=$H9),AE9/($H9-$AF$3+1),"")))</f>
        <v/>
      </c>
      <c r="AG9" s="57"/>
      <c r="AH9" s="72">
        <f>AE9-AG9</f>
        <v>0</v>
      </c>
      <c r="AI9" s="73" t="str">
        <f>IF(AND($AI$3&gt;=$G9,$AI$3&lt;=$H9,AF9&lt;&gt;"",AG9=""),AF9,IF(AND($AI$3&gt;=$G9,$AI$3&lt;=$H9,AF9=""),$F9/$I9,IF(AND($AI$3&gt;=$G9,$AI$3&lt;=$H9),AH9/($H9-$AI$3+1),"")))</f>
        <v/>
      </c>
      <c r="AJ9" s="57"/>
      <c r="AK9" s="72">
        <f>AH9-AJ9</f>
        <v>0</v>
      </c>
      <c r="AL9" s="73" t="str">
        <f>IF(AND($AL$3&gt;=$G9,$AL$3&lt;=$H9,AI9&lt;&gt;"",AJ9=""),AI9,IF(AND($AL$3&gt;=$G9,$AL$3&lt;=$H9,AI9=""),$F9/$I9,IF(AND($AL$3&gt;=$G9,$AL$3&lt;=$H9),AK9/($H9-$AL$3+1),"")))</f>
        <v/>
      </c>
      <c r="AM9" s="57"/>
      <c r="AN9" s="72">
        <f>AK9-AM9</f>
        <v>0</v>
      </c>
      <c r="AO9" s="73" t="str">
        <f>IF(AND($AO$3&gt;=$G9,$AO$3&lt;=$H9,AL9&lt;&gt;"",AM9=""),AL9,IF(AND($AO$3&gt;=$G9,$AO$3&lt;=$H9,AL9=""),$F9/$I9,IF(AND($AO$3&gt;=$G9,$AO$3&lt;=$H9),AN9/($H9-$AO$3+1),"")))</f>
        <v/>
      </c>
      <c r="AP9" s="57"/>
      <c r="AQ9" s="72">
        <f>AN9-AP9</f>
        <v>0</v>
      </c>
      <c r="AR9" s="73" t="str">
        <f>IF(AND($AR$3&gt;=$G9,$AR$3&lt;=$H9,AO9&lt;&gt;"",AP9=""),AO9,IF(AND($AR$3&gt;=$G9,$AR$3&lt;=$H9,AO9=""),$F9/$I9,IF(AND($AR$3&gt;=$G9,$AR$3&lt;=$H9),AQ9/($H9-$AR$3+1),"")))</f>
        <v/>
      </c>
      <c r="AS9" s="84"/>
      <c r="AT9" s="76">
        <f>AQ9-AS9</f>
        <v>0</v>
      </c>
    </row>
    <row r="10" spans="1:54" ht="15" customHeight="1" x14ac:dyDescent="0.3">
      <c r="B10" s="52"/>
      <c r="C10" s="53"/>
      <c r="D10" s="54"/>
      <c r="E10" s="55"/>
      <c r="F10" s="56"/>
      <c r="G10" s="63" t="str">
        <f>IF(F10=0,"",MONTH($G6))</f>
        <v/>
      </c>
      <c r="H10" s="63" t="str">
        <f>IF(F10=0,"",MONTH($H6))</f>
        <v/>
      </c>
      <c r="I10" s="64" t="str">
        <f>IF(F10="","",H10-G10+1)</f>
        <v/>
      </c>
      <c r="J10" s="68">
        <f>SUMIF($K$5:$AS$5,"Réel",K10:AS10)</f>
        <v>0</v>
      </c>
      <c r="K10" s="70" t="str">
        <f>IF(AND($K$3&gt;=G10,$K$3&lt;=H10),F10/I10,"")</f>
        <v/>
      </c>
      <c r="L10" s="57"/>
      <c r="M10" s="72">
        <f>F10-L10</f>
        <v>0</v>
      </c>
      <c r="N10" s="73" t="str">
        <f>IF(AND($N$3&gt;=$G10,$N$3&lt;=$H10,K10&lt;&gt;"",L10=""),K10,IF(AND($N$3&gt;=$G10,$N$3&lt;=$H10,K10=""),$F10/$I10,IF(AND($N$3&gt;=$G10,$N$3&lt;=$H10),M10/($H10-$N$3+1),"")))</f>
        <v/>
      </c>
      <c r="O10" s="57"/>
      <c r="P10" s="72">
        <f>M10-O10</f>
        <v>0</v>
      </c>
      <c r="Q10" s="73" t="str">
        <f>IF(AND($Q$3&gt;=$G10,$Q$3&lt;=$H10,N10&lt;&gt;"",O10=""),N10,IF(AND($Q$3&gt;=$G10,$Q$3&lt;=$H10,N10=""),$F10/$I10,IF(AND($Q$3&gt;=G10,$Q$3&lt;=$H10),P10/($H10-$Q$3+1),"")))</f>
        <v/>
      </c>
      <c r="R10" s="57"/>
      <c r="S10" s="72">
        <f>P10-R10</f>
        <v>0</v>
      </c>
      <c r="T10" s="73" t="str">
        <f>IF(AND($T$3&gt;=$G10,$T$3&lt;=$H10,Q10&lt;&gt;"",R10=""),Q10,IF(AND($T$3&gt;=$G10,$T$3&lt;=$H10,Q10=""),$F10/$I10,IF(AND($T$3&gt;=$G10,$T$3&lt;=$H10),S10/($H10-$T$3+1),"")))</f>
        <v/>
      </c>
      <c r="U10" s="57"/>
      <c r="V10" s="72">
        <f>S10-U10</f>
        <v>0</v>
      </c>
      <c r="W10" s="73" t="str">
        <f>IF(AND($W$3&gt;=$G10,$W$3&lt;=$H10,T10&lt;&gt;"",U10=""),T10,IF(AND($W$3&gt;=$G10,$W$3&lt;=$H10,T10=""),$F10/$I10,IF(AND($W$3&gt;=$G10,$W$3&lt;=$H10),V10/($H10-$W$3+1),"")))</f>
        <v/>
      </c>
      <c r="X10" s="57"/>
      <c r="Y10" s="72">
        <f>V10-X10</f>
        <v>0</v>
      </c>
      <c r="Z10" s="73" t="str">
        <f>IF(AND($Z$3&gt;=$G10,$Z$3&lt;=$H10,W10&lt;&gt;"",X10=""),W10,IF(AND($Z$3&gt;=$G10,$Z$3&lt;=$H10,W10=""),$F10/$I10,IF(AND($Z$3&gt;=$G10,$Z$3&lt;=$H10),Y10/($H10-$Z$3+1),"")))</f>
        <v/>
      </c>
      <c r="AA10" s="57"/>
      <c r="AB10" s="72">
        <f>Y10-AA10</f>
        <v>0</v>
      </c>
      <c r="AC10" s="73" t="str">
        <f>IF(AND($AC$3&gt;=$G10,$AC$3&lt;=$H10,Z10&lt;&gt;"",AA10=""),Z10,IF(AND($AC$3&gt;=$G10,$AC$3&lt;=$H10,Z10=""),$F10/$I10,IF(AND($AC$3&gt;=$G10,$AC$3&lt;=$H10),AB10/($H10-$AC$3+1),"")))</f>
        <v/>
      </c>
      <c r="AD10" s="57"/>
      <c r="AE10" s="72">
        <f>AB10-AD10</f>
        <v>0</v>
      </c>
      <c r="AF10" s="73" t="str">
        <f>IF(AND($AF$3&gt;=$G10,$AF$3&lt;=$H10,AC10&lt;&gt;"",AD10=""),AC10,IF(AND($AF$3&gt;=$G10,$AF$3&lt;=$H10,AC10=""),$F10/$I10,IF(AND($AF$3&gt;=$G10,$AF$3&lt;=$H10),AE10/($H10-$AF$3+1),"")))</f>
        <v/>
      </c>
      <c r="AG10" s="57"/>
      <c r="AH10" s="72">
        <f>AE10-AG10</f>
        <v>0</v>
      </c>
      <c r="AI10" s="73" t="str">
        <f>IF(AND($AI$3&gt;=$G10,$AI$3&lt;=$H10,AF10&lt;&gt;"",AG10=""),AF10,IF(AND($AI$3&gt;=$G10,$AI$3&lt;=$H10,AF10=""),$F10/$I10,IF(AND($AI$3&gt;=$G10,$AI$3&lt;=$H10),AH10/($H10-$AI$3+1),"")))</f>
        <v/>
      </c>
      <c r="AJ10" s="57"/>
      <c r="AK10" s="72">
        <f>AH10-AJ10</f>
        <v>0</v>
      </c>
      <c r="AL10" s="73" t="str">
        <f>IF(AND($AL$3&gt;=$G10,$AL$3&lt;=$H10,AI10&lt;&gt;"",AJ10=""),AI10,IF(AND($AL$3&gt;=$G10,$AL$3&lt;=$H10,AI10=""),$F10/$I10,IF(AND($AL$3&gt;=$G10,$AL$3&lt;=$H10),AK10/($H10-$AL$3+1),"")))</f>
        <v/>
      </c>
      <c r="AM10" s="57"/>
      <c r="AN10" s="72">
        <f>AK10-AM10</f>
        <v>0</v>
      </c>
      <c r="AO10" s="73" t="str">
        <f>IF(AND($AO$3&gt;=$G10,$AO$3&lt;=$H10,AL10&lt;&gt;"",AM10=""),AL10,IF(AND($AO$3&gt;=$G10,$AO$3&lt;=$H10,AL10=""),$F10/$I10,IF(AND($AO$3&gt;=$G10,$AO$3&lt;=$H10),AN10/($H10-$AO$3+1),"")))</f>
        <v/>
      </c>
      <c r="AP10" s="57"/>
      <c r="AQ10" s="72">
        <f>AN10-AP10</f>
        <v>0</v>
      </c>
      <c r="AR10" s="73" t="str">
        <f>IF(AND($AR$3&gt;=$G10,$AR$3&lt;=$H10,AO10&lt;&gt;"",AP10=""),AO10,IF(AND($AR$3&gt;=$G10,$AR$3&lt;=$H10,AO10=""),$F10/$I10,IF(AND($AR$3&gt;=$G10,$AR$3&lt;=$H10),AQ10/($H10-$AR$3+1),"")))</f>
        <v/>
      </c>
      <c r="AS10" s="84"/>
      <c r="AT10" s="76">
        <f>AQ10-AS10</f>
        <v>0</v>
      </c>
    </row>
    <row r="11" spans="1:54" ht="15" customHeight="1" thickBot="1" x14ac:dyDescent="0.35">
      <c r="B11" s="58"/>
      <c r="C11" s="59"/>
      <c r="D11" s="60"/>
      <c r="E11" s="80"/>
      <c r="F11" s="61"/>
      <c r="G11" s="65" t="str">
        <f>IF(F11=0,"",MONTH($G6))</f>
        <v/>
      </c>
      <c r="H11" s="65" t="str">
        <f>IF(F11=0,"",MONTH($H6))</f>
        <v/>
      </c>
      <c r="I11" s="66" t="str">
        <f>IF(F11="","",H11-G11+1)</f>
        <v/>
      </c>
      <c r="J11" s="69">
        <f>SUMIF($K$5:$AS$5,"Réel",K11:AS11)</f>
        <v>0</v>
      </c>
      <c r="K11" s="71" t="str">
        <f>IF(AND($K$3&gt;=G11,$K$3&lt;=H11),F11/I11,"")</f>
        <v/>
      </c>
      <c r="L11" s="62"/>
      <c r="M11" s="74">
        <f>F11-L11</f>
        <v>0</v>
      </c>
      <c r="N11" s="75" t="str">
        <f>IF(AND($N$3&gt;=$G11,$N$3&lt;=$H11,K11&lt;&gt;"",L11=""),K11,IF(AND($N$3&gt;=$G11,$N$3&lt;=$H11,K11=""),$F11/$I11,IF(AND($N$3&gt;=$G11,$N$3&lt;=$H11),M11/($H11-$N$3+1),"")))</f>
        <v/>
      </c>
      <c r="O11" s="62"/>
      <c r="P11" s="74">
        <f>M11-O11</f>
        <v>0</v>
      </c>
      <c r="Q11" s="75" t="str">
        <f>IF(AND($Q$3&gt;=$G11,$Q$3&lt;=$H11,N11&lt;&gt;"",O11=""),N11,IF(AND($Q$3&gt;=$G11,$Q$3&lt;=$H11,N11=""),$F11/$I11,IF(AND($Q$3&gt;=G11,$Q$3&lt;=$H11),P11/($H11-$Q$3+1),"")))</f>
        <v/>
      </c>
      <c r="R11" s="62"/>
      <c r="S11" s="74">
        <f>P11-R11</f>
        <v>0</v>
      </c>
      <c r="T11" s="75" t="str">
        <f>IF(AND($T$3&gt;=$G11,$T$3&lt;=$H11,Q11&lt;&gt;"",R11=""),Q11,IF(AND($T$3&gt;=$G11,$T$3&lt;=$H11,Q11=""),$F11/$I11,IF(AND($T$3&gt;=$G11,$T$3&lt;=$H11),S11/($H11-$T$3+1),"")))</f>
        <v/>
      </c>
      <c r="U11" s="62"/>
      <c r="V11" s="74">
        <f>S11-U11</f>
        <v>0</v>
      </c>
      <c r="W11" s="75" t="str">
        <f>IF(AND($W$3&gt;=$G11,$W$3&lt;=$H11,T11&lt;&gt;"",U11=""),T11,IF(AND($W$3&gt;=$G11,$W$3&lt;=$H11,T11=""),$F11/$I11,IF(AND($W$3&gt;=$G11,$W$3&lt;=$H11),V11/($H11-$W$3+1),"")))</f>
        <v/>
      </c>
      <c r="X11" s="62"/>
      <c r="Y11" s="74">
        <f>V11-X11</f>
        <v>0</v>
      </c>
      <c r="Z11" s="75" t="str">
        <f>IF(AND($Z$3&gt;=$G11,$Z$3&lt;=$H11,W11&lt;&gt;"",X11=""),W11,IF(AND($Z$3&gt;=$G11,$Z$3&lt;=$H11,W11=""),$F11/$I11,IF(AND($Z$3&gt;=$G11,$Z$3&lt;=$H11),Y11/($H11-$Z$3+1),"")))</f>
        <v/>
      </c>
      <c r="AA11" s="62"/>
      <c r="AB11" s="74">
        <f>Y11-AA11</f>
        <v>0</v>
      </c>
      <c r="AC11" s="75" t="str">
        <f>IF(AND($AC$3&gt;=$G11,$AC$3&lt;=$H11,Z11&lt;&gt;"",AA11=""),Z11,IF(AND($AC$3&gt;=$G11,$AC$3&lt;=$H11,Z11=""),$F11/$I11,IF(AND($AC$3&gt;=$G11,$AC$3&lt;=$H11),AB11/($H11-$AC$3+1),"")))</f>
        <v/>
      </c>
      <c r="AD11" s="62"/>
      <c r="AE11" s="74">
        <f>AB11-AD11</f>
        <v>0</v>
      </c>
      <c r="AF11" s="75" t="str">
        <f>IF(AND($AF$3&gt;=$G11,$AF$3&lt;=$H11,AC11&lt;&gt;"",AD11=""),AC11,IF(AND($AF$3&gt;=$G11,$AF$3&lt;=$H11,AC11=""),$F11/$I11,IF(AND($AF$3&gt;=$G11,$AF$3&lt;=$H11),AE11/($H11-$AF$3+1),"")))</f>
        <v/>
      </c>
      <c r="AG11" s="62"/>
      <c r="AH11" s="74">
        <f>AE11-AG11</f>
        <v>0</v>
      </c>
      <c r="AI11" s="75" t="str">
        <f>IF(AND($AI$3&gt;=$G11,$AI$3&lt;=$H11,AF11&lt;&gt;"",AG11=""),AF11,IF(AND($AI$3&gt;=$G11,$AI$3&lt;=$H11,AF11=""),$F11/$I11,IF(AND($AI$3&gt;=$G11,$AI$3&lt;=$H11),AH11/($H11-$AI$3+1),"")))</f>
        <v/>
      </c>
      <c r="AJ11" s="62"/>
      <c r="AK11" s="74">
        <f>AH11-AJ11</f>
        <v>0</v>
      </c>
      <c r="AL11" s="75" t="str">
        <f>IF(AND($AL$3&gt;=$G11,$AL$3&lt;=$H11,AI11&lt;&gt;"",AJ11=""),AI11,IF(AND($AL$3&gt;=$G11,$AL$3&lt;=$H11,AI11=""),$F11/$I11,IF(AND($AL$3&gt;=$G11,$AL$3&lt;=$H11),AK11/($H11-$AL$3+1),"")))</f>
        <v/>
      </c>
      <c r="AM11" s="62"/>
      <c r="AN11" s="74">
        <f>AK11-AM11</f>
        <v>0</v>
      </c>
      <c r="AO11" s="75" t="str">
        <f>IF(AND($AO$3&gt;=$G11,$AO$3&lt;=$H11,AL11&lt;&gt;"",AM11=""),AL11,IF(AND($AO$3&gt;=$G11,$AO$3&lt;=$H11,AL11=""),$F11/$I11,IF(AND($AO$3&gt;=$G11,$AO$3&lt;=$H11),AN11/($H11-$AO$3+1),"")))</f>
        <v/>
      </c>
      <c r="AP11" s="62"/>
      <c r="AQ11" s="74">
        <f>AN11-AP11</f>
        <v>0</v>
      </c>
      <c r="AR11" s="75" t="str">
        <f>IF(AND($AR$3&gt;=$G11,$AR$3&lt;=$H11,AO11&lt;&gt;"",AP11=""),AO11,IF(AND($AR$3&gt;=$G11,$AR$3&lt;=$H11,AO11=""),$F11/$I11,IF(AND($AR$3&gt;=$G11,$AR$3&lt;=$H11),AQ11/($H11-$AR$3+1),"")))</f>
        <v/>
      </c>
      <c r="AS11" s="85"/>
      <c r="AT11" s="77">
        <f>AQ11-AS11</f>
        <v>0</v>
      </c>
    </row>
    <row r="12" spans="1:54" ht="15" customHeight="1" x14ac:dyDescent="0.3">
      <c r="B12" s="46" t="s">
        <v>60</v>
      </c>
      <c r="C12" s="47">
        <v>0</v>
      </c>
      <c r="D12" s="48" t="e">
        <f>((J13*IF(E13="",0,VLOOKUP('Gestion Projets Prévisionnels'!E13,Tableau4[],2,FALSE)))+(J14*IF(E14="",0,VLOOKUP('Gestion Projets Prévisionnels'!E14,Tableau4[],2,FALSE)))+(J15*IF(E15="",0,VLOOKUP('Gestion Projets Prévisionnels'!E15,Tableau4[],2,FALSE)))+(J16*IF(E16="",0,VLOOKUP('Gestion Projets Prévisionnels'!E16,Tableau4[],2,FALSE)))+(J17*IF(E17="",0,VLOOKUP('Gestion Projets Prévisionnels'!E17,Tableau4[],2,FALSE))))/eti_COEFINT</f>
        <v>#DIV/0!</v>
      </c>
      <c r="E12" s="79"/>
      <c r="F12" s="49">
        <f>SUM(F13:F17)</f>
        <v>0</v>
      </c>
      <c r="G12" s="50">
        <v>43831</v>
      </c>
      <c r="H12" s="50">
        <v>44166</v>
      </c>
      <c r="I12" s="51"/>
      <c r="J12" s="67">
        <f>SUM(J13:J17)</f>
        <v>0</v>
      </c>
      <c r="K12" s="123">
        <f>F12-J12</f>
        <v>0</v>
      </c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  <c r="AL12" s="124"/>
      <c r="AM12" s="124"/>
      <c r="AN12" s="124"/>
      <c r="AO12" s="124"/>
      <c r="AP12" s="124"/>
      <c r="AQ12" s="124"/>
      <c r="AR12" s="124"/>
      <c r="AS12" s="125"/>
      <c r="AT12" s="99"/>
    </row>
    <row r="13" spans="1:54" ht="15" customHeight="1" x14ac:dyDescent="0.3">
      <c r="B13" s="52"/>
      <c r="C13" s="53"/>
      <c r="D13" s="54"/>
      <c r="E13" s="55"/>
      <c r="F13" s="56"/>
      <c r="G13" s="63" t="str">
        <f>IF(F13=0,"",MONTH($G12))</f>
        <v/>
      </c>
      <c r="H13" s="63" t="str">
        <f>IF(F13=0,"",MONTH($H12))</f>
        <v/>
      </c>
      <c r="I13" s="64" t="str">
        <f>IF(F13="","",H13-G13+1)</f>
        <v/>
      </c>
      <c r="J13" s="68">
        <f>SUMIF($K$5:$AS$5,"Réel",K13:AS13)</f>
        <v>0</v>
      </c>
      <c r="K13" s="70" t="str">
        <f>IF(AND($K$3&gt;=G13,$K$3&lt;=H13),F13/I13,"")</f>
        <v/>
      </c>
      <c r="L13" s="57"/>
      <c r="M13" s="72">
        <f>F13-L13</f>
        <v>0</v>
      </c>
      <c r="N13" s="73" t="str">
        <f>IF(AND($N$3&gt;=$G13,$N$3&lt;=$H13,K13&lt;&gt;"",L13=""),K13,IF(AND($N$3&gt;=$G13,$N$3&lt;=$H13,K13=""),$F13/$I13,IF(AND($N$3&gt;=$G13,$N$3&lt;=$H13),M13/($H13-$N$3+1),"")))</f>
        <v/>
      </c>
      <c r="O13" s="57"/>
      <c r="P13" s="72">
        <f>M13-O13</f>
        <v>0</v>
      </c>
      <c r="Q13" s="73" t="str">
        <f>IF(AND($Q$3&gt;=$G13,$Q$3&lt;=$H13,N13&lt;&gt;"",O13=""),N13,IF(AND($Q$3&gt;=$G13,$Q$3&lt;=$H13,N13=""),$F13/$I13,IF(AND($Q$3&gt;=G13,$Q$3&lt;=$H13),P13/($H13-$Q$3+1),"")))</f>
        <v/>
      </c>
      <c r="R13" s="57"/>
      <c r="S13" s="72">
        <f>P13-R13</f>
        <v>0</v>
      </c>
      <c r="T13" s="73" t="str">
        <f>IF(AND($T$3&gt;=$G13,$T$3&lt;=$H13,Q13&lt;&gt;"",R13=""),Q13,IF(AND($T$3&gt;=$G13,$T$3&lt;=$H13,Q13=""),$F13/$I13,IF(AND($T$3&gt;=$G13,$T$3&lt;=$H13),S13/($H13-$T$3+1),"")))</f>
        <v/>
      </c>
      <c r="U13" s="57"/>
      <c r="V13" s="72">
        <f>S13-U13</f>
        <v>0</v>
      </c>
      <c r="W13" s="73" t="str">
        <f>IF(AND($W$3&gt;=$G13,$W$3&lt;=$H13,T13&lt;&gt;"",U13=""),T13,IF(AND($W$3&gt;=$G13,$W$3&lt;=$H13,T13=""),$F13/$I13,IF(AND($W$3&gt;=$G13,$W$3&lt;=$H13),V13/($H13-$W$3+1),"")))</f>
        <v/>
      </c>
      <c r="X13" s="57"/>
      <c r="Y13" s="72">
        <f>V13-X13</f>
        <v>0</v>
      </c>
      <c r="Z13" s="73" t="str">
        <f>IF(AND($Z$3&gt;=$G13,$Z$3&lt;=$H13,W13&lt;&gt;"",X13=""),W13,IF(AND($Z$3&gt;=$G13,$Z$3&lt;=$H13,W13=""),$F13/$I13,IF(AND($Z$3&gt;=$G13,$Z$3&lt;=$H13),Y13/($H13-$Z$3+1),"")))</f>
        <v/>
      </c>
      <c r="AA13" s="57"/>
      <c r="AB13" s="72">
        <f>Y13-AA13</f>
        <v>0</v>
      </c>
      <c r="AC13" s="73" t="str">
        <f>IF(AND($AC$3&gt;=$G13,$AC$3&lt;=$H13,Z13&lt;&gt;"",AA13=""),Z13,IF(AND($AC$3&gt;=$G13,$AC$3&lt;=$H13,Z13=""),$F13/$I13,IF(AND($AC$3&gt;=$G13,$AC$3&lt;=$H13),AB13/($H13-$AC$3+1),"")))</f>
        <v/>
      </c>
      <c r="AD13" s="57"/>
      <c r="AE13" s="72">
        <f>AB13-AD13</f>
        <v>0</v>
      </c>
      <c r="AF13" s="73" t="str">
        <f>IF(AND($AF$3&gt;=$G13,$AF$3&lt;=$H13,AC13&lt;&gt;"",AD13=""),AC13,IF(AND($AF$3&gt;=$G13,$AF$3&lt;=$H13,AC13=""),$F13/$I13,IF(AND($AF$3&gt;=$G13,$AF$3&lt;=$H13),AE13/($H13-$AF$3+1),"")))</f>
        <v/>
      </c>
      <c r="AG13" s="57"/>
      <c r="AH13" s="72">
        <f>AE13-AG13</f>
        <v>0</v>
      </c>
      <c r="AI13" s="73" t="str">
        <f>IF(AND($AI$3&gt;=$G13,$AI$3&lt;=$H13,AF13&lt;&gt;"",AG13=""),AF13,IF(AND($AI$3&gt;=$G13,$AI$3&lt;=$H13,AF13=""),$F13/$I13,IF(AND($AI$3&gt;=$G13,$AI$3&lt;=$H13),AH13/($H13-$AI$3+1),"")))</f>
        <v/>
      </c>
      <c r="AJ13" s="57"/>
      <c r="AK13" s="72">
        <f>AH13-AJ13</f>
        <v>0</v>
      </c>
      <c r="AL13" s="73" t="str">
        <f>IF(AND($AL$3&gt;=$G13,$AL$3&lt;=$H13,AI13&lt;&gt;"",AJ13=""),AI13,IF(AND($AL$3&gt;=$G13,$AL$3&lt;=$H13,AI13=""),$F13/$I13,IF(AND($AL$3&gt;=$G13,$AL$3&lt;=$H13),AK13/($H13-$AL$3+1),"")))</f>
        <v/>
      </c>
      <c r="AM13" s="57"/>
      <c r="AN13" s="72">
        <f>AK13-AM13</f>
        <v>0</v>
      </c>
      <c r="AO13" s="73" t="str">
        <f>IF(AND($AO$3&gt;=$G13,$AO$3&lt;=$H13,AL13&lt;&gt;"",AM13=""),AL13,IF(AND($AO$3&gt;=$G13,$AO$3&lt;=$H13,AL13=""),$F13/$I13,IF(AND($AO$3&gt;=$G13,$AO$3&lt;=$H13),AN13/($H13-$AO$3+1),"")))</f>
        <v/>
      </c>
      <c r="AP13" s="57"/>
      <c r="AQ13" s="72">
        <f>AN13-AP13</f>
        <v>0</v>
      </c>
      <c r="AR13" s="73" t="str">
        <f>IF(AND($AR$3&gt;=$G13,$AR$3&lt;=$H13,AO13&lt;&gt;"",AP13=""),AO13,IF(AND($AR$3&gt;=$G13,$AR$3&lt;=$H13,AO13=""),$F13/$I13,IF(AND($AR$3&gt;=$G13,$AR$3&lt;=$H13),AQ13/($H13-$AR$3+1),"")))</f>
        <v/>
      </c>
      <c r="AS13" s="84"/>
      <c r="AT13" s="76">
        <f>AQ13-AS13</f>
        <v>0</v>
      </c>
    </row>
    <row r="14" spans="1:54" ht="15" customHeight="1" x14ac:dyDescent="0.3">
      <c r="B14" s="52"/>
      <c r="C14" s="53"/>
      <c r="D14" s="54"/>
      <c r="E14" s="55"/>
      <c r="F14" s="56"/>
      <c r="G14" s="63" t="str">
        <f>IF(F14=0,"",MONTH($G12))</f>
        <v/>
      </c>
      <c r="H14" s="63" t="str">
        <f>IF(F14=0,"",MONTH($H12))</f>
        <v/>
      </c>
      <c r="I14" s="64" t="str">
        <f>IF(F14="","",H14-G14+1)</f>
        <v/>
      </c>
      <c r="J14" s="68">
        <f>SUMIF($K$5:$AS$5,"Réel",K14:AS14)</f>
        <v>0</v>
      </c>
      <c r="K14" s="70" t="str">
        <f>IF(AND($K$3&gt;=G14,$K$3&lt;=H14),F14/I14,"")</f>
        <v/>
      </c>
      <c r="L14" s="57"/>
      <c r="M14" s="72">
        <f>F14-L14</f>
        <v>0</v>
      </c>
      <c r="N14" s="73" t="str">
        <f>IF(AND($N$3&gt;=$G14,$N$3&lt;=$H14,K14&lt;&gt;"",L14=""),K14,IF(AND($N$3&gt;=$G14,$N$3&lt;=$H14,K14=""),$F14/$I14,IF(AND($N$3&gt;=$G14,$N$3&lt;=$H14),M14/($H14-$N$3+1),"")))</f>
        <v/>
      </c>
      <c r="O14" s="57"/>
      <c r="P14" s="72">
        <f>M14-O14</f>
        <v>0</v>
      </c>
      <c r="Q14" s="73" t="str">
        <f>IF(AND($Q$3&gt;=$G14,$Q$3&lt;=$H14,N14&lt;&gt;"",O14=""),N14,IF(AND($Q$3&gt;=$G14,$Q$3&lt;=$H14,N14=""),$F14/$I14,IF(AND($Q$3&gt;=G14,$Q$3&lt;=$H14),P14/($H14-$Q$3+1),"")))</f>
        <v/>
      </c>
      <c r="R14" s="57"/>
      <c r="S14" s="72">
        <f>P14-R14</f>
        <v>0</v>
      </c>
      <c r="T14" s="73" t="str">
        <f>IF(AND($T$3&gt;=$G14,$T$3&lt;=$H14,Q14&lt;&gt;"",R14=""),Q14,IF(AND($T$3&gt;=$G14,$T$3&lt;=$H14,Q14=""),$F14/$I14,IF(AND($T$3&gt;=$G14,$T$3&lt;=$H14),S14/($H14-$T$3+1),"")))</f>
        <v/>
      </c>
      <c r="U14" s="57"/>
      <c r="V14" s="72">
        <f>S14-U14</f>
        <v>0</v>
      </c>
      <c r="W14" s="73" t="str">
        <f>IF(AND($W$3&gt;=$G14,$W$3&lt;=$H14,T14&lt;&gt;"",U14=""),T14,IF(AND($W$3&gt;=$G14,$W$3&lt;=$H14,T14=""),$F14/$I14,IF(AND($W$3&gt;=$G14,$W$3&lt;=$H14),V14/($H14-$W$3+1),"")))</f>
        <v/>
      </c>
      <c r="X14" s="57"/>
      <c r="Y14" s="72">
        <f>V14-X14</f>
        <v>0</v>
      </c>
      <c r="Z14" s="73" t="str">
        <f>IF(AND($Z$3&gt;=$G14,$Z$3&lt;=$H14,W14&lt;&gt;"",X14=""),W14,IF(AND($Z$3&gt;=$G14,$Z$3&lt;=$H14,W14=""),$F14/$I14,IF(AND($Z$3&gt;=$G14,$Z$3&lt;=$H14),Y14/($H14-$Z$3+1),"")))</f>
        <v/>
      </c>
      <c r="AA14" s="57"/>
      <c r="AB14" s="72">
        <f>Y14-AA14</f>
        <v>0</v>
      </c>
      <c r="AC14" s="73" t="str">
        <f>IF(AND($AC$3&gt;=$G14,$AC$3&lt;=$H14,Z14&lt;&gt;"",AA14=""),Z14,IF(AND($AC$3&gt;=$G14,$AC$3&lt;=$H14,Z14=""),$F14/$I14,IF(AND($AC$3&gt;=$G14,$AC$3&lt;=$H14),AB14/($H14-$AC$3+1),"")))</f>
        <v/>
      </c>
      <c r="AD14" s="57"/>
      <c r="AE14" s="72">
        <f>AB14-AD14</f>
        <v>0</v>
      </c>
      <c r="AF14" s="73" t="str">
        <f>IF(AND($AF$3&gt;=$G14,$AF$3&lt;=$H14,AC14&lt;&gt;"",AD14=""),AC14,IF(AND($AF$3&gt;=$G14,$AF$3&lt;=$H14,AC14=""),$F14/$I14,IF(AND($AF$3&gt;=$G14,$AF$3&lt;=$H14),AE14/($H14-$AF$3+1),"")))</f>
        <v/>
      </c>
      <c r="AG14" s="57"/>
      <c r="AH14" s="72">
        <f>AE14-AG14</f>
        <v>0</v>
      </c>
      <c r="AI14" s="73" t="str">
        <f>IF(AND($AI$3&gt;=$G14,$AI$3&lt;=$H14,AF14&lt;&gt;"",AG14=""),AF14,IF(AND($AI$3&gt;=$G14,$AI$3&lt;=$H14,AF14=""),$F14/$I14,IF(AND($AI$3&gt;=$G14,$AI$3&lt;=$H14),AH14/($H14-$AI$3+1),"")))</f>
        <v/>
      </c>
      <c r="AJ14" s="57"/>
      <c r="AK14" s="72">
        <f>AH14-AJ14</f>
        <v>0</v>
      </c>
      <c r="AL14" s="73" t="str">
        <f>IF(AND($AL$3&gt;=$G14,$AL$3&lt;=$H14,AI14&lt;&gt;"",AJ14=""),AI14,IF(AND($AL$3&gt;=$G14,$AL$3&lt;=$H14,AI14=""),$F14/$I14,IF(AND($AL$3&gt;=$G14,$AL$3&lt;=$H14),AK14/($H14-$AL$3+1),"")))</f>
        <v/>
      </c>
      <c r="AM14" s="57"/>
      <c r="AN14" s="72">
        <f>AK14-AM14</f>
        <v>0</v>
      </c>
      <c r="AO14" s="73" t="str">
        <f>IF(AND($AO$3&gt;=$G14,$AO$3&lt;=$H14,AL14&lt;&gt;"",AM14=""),AL14,IF(AND($AO$3&gt;=$G14,$AO$3&lt;=$H14,AL14=""),$F14/$I14,IF(AND($AO$3&gt;=$G14,$AO$3&lt;=$H14),AN14/($H14-$AO$3+1),"")))</f>
        <v/>
      </c>
      <c r="AP14" s="57"/>
      <c r="AQ14" s="72">
        <f>AN14-AP14</f>
        <v>0</v>
      </c>
      <c r="AR14" s="73" t="str">
        <f>IF(AND($AR$3&gt;=$G14,$AR$3&lt;=$H14,AO14&lt;&gt;"",AP14=""),AO14,IF(AND($AR$3&gt;=$G14,$AR$3&lt;=$H14,AO14=""),$F14/$I14,IF(AND($AR$3&gt;=$G14,$AR$3&lt;=$H14),AQ14/($H14-$AR$3+1),"")))</f>
        <v/>
      </c>
      <c r="AS14" s="84"/>
      <c r="AT14" s="76">
        <f>AQ14-AS14</f>
        <v>0</v>
      </c>
    </row>
    <row r="15" spans="1:54" ht="15" customHeight="1" x14ac:dyDescent="0.3">
      <c r="B15" s="52"/>
      <c r="C15" s="53"/>
      <c r="D15" s="54"/>
      <c r="E15" s="55"/>
      <c r="F15" s="56"/>
      <c r="G15" s="63" t="str">
        <f>IF(F15=0,"",MONTH($G12))</f>
        <v/>
      </c>
      <c r="H15" s="63" t="str">
        <f>IF(F15=0,"",MONTH($H12))</f>
        <v/>
      </c>
      <c r="I15" s="64" t="str">
        <f>IF(F15="","",H15-G15+1)</f>
        <v/>
      </c>
      <c r="J15" s="68">
        <f>SUMIF($K$5:$AS$5,"Réel",K15:AS15)</f>
        <v>0</v>
      </c>
      <c r="K15" s="70" t="str">
        <f>IF(AND($K$3&gt;=G15,$K$3&lt;=H15),F15/I15,"")</f>
        <v/>
      </c>
      <c r="L15" s="57"/>
      <c r="M15" s="72">
        <f>F15-L15</f>
        <v>0</v>
      </c>
      <c r="N15" s="73" t="str">
        <f>IF(AND($N$3&gt;=$G15,$N$3&lt;=$H15,K15&lt;&gt;"",L15=""),K15,IF(AND($N$3&gt;=$G15,$N$3&lt;=$H15,K15=""),$F15/$I15,IF(AND($N$3&gt;=$G15,$N$3&lt;=$H15),M15/($H15-$N$3+1),"")))</f>
        <v/>
      </c>
      <c r="O15" s="57"/>
      <c r="P15" s="72">
        <f>M15-O15</f>
        <v>0</v>
      </c>
      <c r="Q15" s="73" t="str">
        <f>IF(AND($Q$3&gt;=$G15,$Q$3&lt;=$H15,N15&lt;&gt;"",O15=""),N15,IF(AND($Q$3&gt;=$G15,$Q$3&lt;=$H15,N15=""),$F15/$I15,IF(AND($Q$3&gt;=G15,$Q$3&lt;=$H15),P15/($H15-$Q$3+1),"")))</f>
        <v/>
      </c>
      <c r="R15" s="57"/>
      <c r="S15" s="72">
        <f>P15-R15</f>
        <v>0</v>
      </c>
      <c r="T15" s="73" t="str">
        <f>IF(AND($T$3&gt;=$G15,$T$3&lt;=$H15,Q15&lt;&gt;"",R15=""),Q15,IF(AND($T$3&gt;=$G15,$T$3&lt;=$H15,Q15=""),$F15/$I15,IF(AND($T$3&gt;=$G15,$T$3&lt;=$H15),S15/($H15-$T$3+1),"")))</f>
        <v/>
      </c>
      <c r="U15" s="57"/>
      <c r="V15" s="72">
        <f>S15-U15</f>
        <v>0</v>
      </c>
      <c r="W15" s="73" t="str">
        <f>IF(AND($W$3&gt;=$G15,$W$3&lt;=$H15,T15&lt;&gt;"",U15=""),T15,IF(AND($W$3&gt;=$G15,$W$3&lt;=$H15,T15=""),$F15/$I15,IF(AND($W$3&gt;=$G15,$W$3&lt;=$H15),V15/($H15-$W$3+1),"")))</f>
        <v/>
      </c>
      <c r="X15" s="57"/>
      <c r="Y15" s="72">
        <f>V15-X15</f>
        <v>0</v>
      </c>
      <c r="Z15" s="73" t="str">
        <f>IF(AND($Z$3&gt;=$G15,$Z$3&lt;=$H15,W15&lt;&gt;"",X15=""),W15,IF(AND($Z$3&gt;=$G15,$Z$3&lt;=$H15,W15=""),$F15/$I15,IF(AND($Z$3&gt;=$G15,$Z$3&lt;=$H15),Y15/($H15-$Z$3+1),"")))</f>
        <v/>
      </c>
      <c r="AA15" s="57"/>
      <c r="AB15" s="72">
        <f>Y15-AA15</f>
        <v>0</v>
      </c>
      <c r="AC15" s="73" t="str">
        <f>IF(AND($AC$3&gt;=$G15,$AC$3&lt;=$H15,Z15&lt;&gt;"",AA15=""),Z15,IF(AND($AC$3&gt;=$G15,$AC$3&lt;=$H15,Z15=""),$F15/$I15,IF(AND($AC$3&gt;=$G15,$AC$3&lt;=$H15),AB15/($H15-$AC$3+1),"")))</f>
        <v/>
      </c>
      <c r="AD15" s="57"/>
      <c r="AE15" s="72">
        <f>AB15-AD15</f>
        <v>0</v>
      </c>
      <c r="AF15" s="73" t="str">
        <f>IF(AND($AF$3&gt;=$G15,$AF$3&lt;=$H15,AC15&lt;&gt;"",AD15=""),AC15,IF(AND($AF$3&gt;=$G15,$AF$3&lt;=$H15,AC15=""),$F15/$I15,IF(AND($AF$3&gt;=$G15,$AF$3&lt;=$H15),AE15/($H15-$AF$3+1),"")))</f>
        <v/>
      </c>
      <c r="AG15" s="57"/>
      <c r="AH15" s="72">
        <f>AE15-AG15</f>
        <v>0</v>
      </c>
      <c r="AI15" s="73" t="str">
        <f>IF(AND($AI$3&gt;=$G15,$AI$3&lt;=$H15,AF15&lt;&gt;"",AG15=""),AF15,IF(AND($AI$3&gt;=$G15,$AI$3&lt;=$H15,AF15=""),$F15/$I15,IF(AND($AI$3&gt;=$G15,$AI$3&lt;=$H15),AH15/($H15-$AI$3+1),"")))</f>
        <v/>
      </c>
      <c r="AJ15" s="57"/>
      <c r="AK15" s="72">
        <f>AH15-AJ15</f>
        <v>0</v>
      </c>
      <c r="AL15" s="73" t="str">
        <f>IF(AND($AL$3&gt;=$G15,$AL$3&lt;=$H15,AI15&lt;&gt;"",AJ15=""),AI15,IF(AND($AL$3&gt;=$G15,$AL$3&lt;=$H15,AI15=""),$F15/$I15,IF(AND($AL$3&gt;=$G15,$AL$3&lt;=$H15),AK15/($H15-$AL$3+1),"")))</f>
        <v/>
      </c>
      <c r="AM15" s="57"/>
      <c r="AN15" s="72">
        <f>AK15-AM15</f>
        <v>0</v>
      </c>
      <c r="AO15" s="73" t="str">
        <f>IF(AND($AO$3&gt;=$G15,$AO$3&lt;=$H15,AL15&lt;&gt;"",AM15=""),AL15,IF(AND($AO$3&gt;=$G15,$AO$3&lt;=$H15,AL15=""),$F15/$I15,IF(AND($AO$3&gt;=$G15,$AO$3&lt;=$H15),AN15/($H15-$AO$3+1),"")))</f>
        <v/>
      </c>
      <c r="AP15" s="57"/>
      <c r="AQ15" s="72">
        <f>AN15-AP15</f>
        <v>0</v>
      </c>
      <c r="AR15" s="73" t="str">
        <f>IF(AND($AR$3&gt;=$G15,$AR$3&lt;=$H15,AO15&lt;&gt;"",AP15=""),AO15,IF(AND($AR$3&gt;=$G15,$AR$3&lt;=$H15,AO15=""),$F15/$I15,IF(AND($AR$3&gt;=$G15,$AR$3&lt;=$H15),AQ15/($H15-$AR$3+1),"")))</f>
        <v/>
      </c>
      <c r="AS15" s="84"/>
      <c r="AT15" s="76">
        <f>AQ15-AS15</f>
        <v>0</v>
      </c>
    </row>
    <row r="16" spans="1:54" ht="15" customHeight="1" x14ac:dyDescent="0.3">
      <c r="B16" s="52"/>
      <c r="C16" s="53"/>
      <c r="D16" s="54"/>
      <c r="E16" s="55"/>
      <c r="F16" s="56"/>
      <c r="G16" s="63" t="str">
        <f>IF(F16=0,"",MONTH($G12))</f>
        <v/>
      </c>
      <c r="H16" s="63" t="str">
        <f>IF(F16=0,"",MONTH($H12))</f>
        <v/>
      </c>
      <c r="I16" s="64" t="str">
        <f t="shared" ref="I16:I17" si="0">IF(F16="","",H16-G16+1)</f>
        <v/>
      </c>
      <c r="J16" s="68">
        <f>SUMIF($K$5:$AS$5,"Réel",K16:AS16)</f>
        <v>0</v>
      </c>
      <c r="K16" s="70" t="str">
        <f>IF(AND($K$3&gt;=G16,$K$3&lt;=H16),F16/I16,"")</f>
        <v/>
      </c>
      <c r="L16" s="57"/>
      <c r="M16" s="72">
        <f>F16-L16</f>
        <v>0</v>
      </c>
      <c r="N16" s="73" t="str">
        <f>IF(AND($N$3&gt;=$G16,$N$3&lt;=$H16,K16&lt;&gt;"",L16=""),K16,IF(AND($N$3&gt;=$G16,$N$3&lt;=$H16,K16=""),$F16/$I16,IF(AND($N$3&gt;=$G16,$N$3&lt;=$H16),M16/($H16-$N$3+1),"")))</f>
        <v/>
      </c>
      <c r="O16" s="57"/>
      <c r="P16" s="72">
        <f>M16-O16</f>
        <v>0</v>
      </c>
      <c r="Q16" s="73" t="str">
        <f>IF(AND($Q$3&gt;=$G16,$Q$3&lt;=$H16,N16&lt;&gt;"",O16=""),N16,IF(AND($Q$3&gt;=$G16,$Q$3&lt;=$H16,N16=""),$F16/$I16,IF(AND($Q$3&gt;=G16,$Q$3&lt;=$H16),P16/($H16-$Q$3+1),"")))</f>
        <v/>
      </c>
      <c r="R16" s="57"/>
      <c r="S16" s="72">
        <f>P16-R16</f>
        <v>0</v>
      </c>
      <c r="T16" s="73" t="str">
        <f>IF(AND($T$3&gt;=$G16,$T$3&lt;=$H16,Q16&lt;&gt;"",R16=""),Q16,IF(AND($T$3&gt;=$G16,$T$3&lt;=$H16,Q16=""),$F16/$I16,IF(AND($T$3&gt;=$G16,$T$3&lt;=$H16),S16/($H16-$T$3+1),"")))</f>
        <v/>
      </c>
      <c r="U16" s="57"/>
      <c r="V16" s="72">
        <f>S16-U16</f>
        <v>0</v>
      </c>
      <c r="W16" s="73" t="str">
        <f>IF(AND($W$3&gt;=$G16,$W$3&lt;=$H16,T16&lt;&gt;"",U16=""),T16,IF(AND($W$3&gt;=$G16,$W$3&lt;=$H16,T16=""),$F16/$I16,IF(AND($W$3&gt;=$G16,$W$3&lt;=$H16),V16/($H16-$W$3+1),"")))</f>
        <v/>
      </c>
      <c r="X16" s="57"/>
      <c r="Y16" s="72">
        <f>V16-X16</f>
        <v>0</v>
      </c>
      <c r="Z16" s="73" t="str">
        <f>IF(AND($Z$3&gt;=$G16,$Z$3&lt;=$H16,W16&lt;&gt;"",X16=""),W16,IF(AND($Z$3&gt;=$G16,$Z$3&lt;=$H16,W16=""),$F16/$I16,IF(AND($Z$3&gt;=$G16,$Z$3&lt;=$H16),Y16/($H16-$Z$3+1),"")))</f>
        <v/>
      </c>
      <c r="AA16" s="57"/>
      <c r="AB16" s="72">
        <f>Y16-AA16</f>
        <v>0</v>
      </c>
      <c r="AC16" s="73" t="str">
        <f>IF(AND($AC$3&gt;=$G16,$AC$3&lt;=$H16,Z16&lt;&gt;"",AA16=""),Z16,IF(AND($AC$3&gt;=$G16,$AC$3&lt;=$H16,Z16=""),$F16/$I16,IF(AND($AC$3&gt;=$G16,$AC$3&lt;=$H16),AB16/($H16-$AC$3+1),"")))</f>
        <v/>
      </c>
      <c r="AD16" s="57"/>
      <c r="AE16" s="72">
        <f>AB16-AD16</f>
        <v>0</v>
      </c>
      <c r="AF16" s="73" t="str">
        <f>IF(AND($AF$3&gt;=$G16,$AF$3&lt;=$H16,AC16&lt;&gt;"",AD16=""),AC16,IF(AND($AF$3&gt;=$G16,$AF$3&lt;=$H16,AC16=""),$F16/$I16,IF(AND($AF$3&gt;=$G16,$AF$3&lt;=$H16),AE16/($H16-$AF$3+1),"")))</f>
        <v/>
      </c>
      <c r="AG16" s="57"/>
      <c r="AH16" s="72">
        <f>AE16-AG16</f>
        <v>0</v>
      </c>
      <c r="AI16" s="73" t="str">
        <f>IF(AND($AI$3&gt;=$G16,$AI$3&lt;=$H16,AF16&lt;&gt;"",AG16=""),AF16,IF(AND($AI$3&gt;=$G16,$AI$3&lt;=$H16,AF16=""),$F16/$I16,IF(AND($AI$3&gt;=$G16,$AI$3&lt;=$H16),AH16/($H16-$AI$3+1),"")))</f>
        <v/>
      </c>
      <c r="AJ16" s="57"/>
      <c r="AK16" s="72">
        <f>AH16-AJ16</f>
        <v>0</v>
      </c>
      <c r="AL16" s="73" t="str">
        <f>IF(AND($AL$3&gt;=$G16,$AL$3&lt;=$H16,AI16&lt;&gt;"",AJ16=""),AI16,IF(AND($AL$3&gt;=$G16,$AL$3&lt;=$H16,AI16=""),$F16/$I16,IF(AND($AL$3&gt;=$G16,$AL$3&lt;=$H16),AK16/($H16-$AL$3+1),"")))</f>
        <v/>
      </c>
      <c r="AM16" s="57"/>
      <c r="AN16" s="72">
        <f>AK16-AM16</f>
        <v>0</v>
      </c>
      <c r="AO16" s="73" t="str">
        <f>IF(AND($AO$3&gt;=$G16,$AO$3&lt;=$H16,AL16&lt;&gt;"",AM16=""),AL16,IF(AND($AO$3&gt;=$G16,$AO$3&lt;=$H16,AL16=""),$F16/$I16,IF(AND($AO$3&gt;=$G16,$AO$3&lt;=$H16),AN16/($H16-$AO$3+1),"")))</f>
        <v/>
      </c>
      <c r="AP16" s="57"/>
      <c r="AQ16" s="72">
        <f>AN16-AP16</f>
        <v>0</v>
      </c>
      <c r="AR16" s="73" t="str">
        <f>IF(AND($AR$3&gt;=$G16,$AR$3&lt;=$H16,AO16&lt;&gt;"",AP16=""),AO16,IF(AND($AR$3&gt;=$G16,$AR$3&lt;=$H16,AO16=""),$F16/$I16,IF(AND($AR$3&gt;=$G16,$AR$3&lt;=$H16),AQ16/($H16-$AR$3+1),"")))</f>
        <v/>
      </c>
      <c r="AS16" s="84"/>
      <c r="AT16" s="76">
        <f>AQ16-AS16</f>
        <v>0</v>
      </c>
    </row>
    <row r="17" spans="2:46" ht="15" customHeight="1" thickBot="1" x14ac:dyDescent="0.35">
      <c r="B17" s="58"/>
      <c r="C17" s="59"/>
      <c r="D17" s="60"/>
      <c r="E17" s="80"/>
      <c r="F17" s="61"/>
      <c r="G17" s="65" t="str">
        <f>IF(F17=0,"",MONTH($G12))</f>
        <v/>
      </c>
      <c r="H17" s="65" t="str">
        <f>IF(F17=0,"",MONTH($H12))</f>
        <v/>
      </c>
      <c r="I17" s="66" t="str">
        <f t="shared" si="0"/>
        <v/>
      </c>
      <c r="J17" s="69">
        <f>SUMIF($K$5:$AS$5,"Réel",K17:AS17)</f>
        <v>0</v>
      </c>
      <c r="K17" s="71" t="str">
        <f>IF(AND($K$3&gt;=G17,$K$3&lt;=H17),F17/I17,"")</f>
        <v/>
      </c>
      <c r="L17" s="62"/>
      <c r="M17" s="74">
        <f>F17-L17</f>
        <v>0</v>
      </c>
      <c r="N17" s="75" t="str">
        <f>IF(AND($N$3&gt;=$G17,$N$3&lt;=$H17,K17&lt;&gt;"",L17=""),K17,IF(AND($N$3&gt;=$G17,$N$3&lt;=$H17,K17=""),$F17/$I17,IF(AND($N$3&gt;=$G17,$N$3&lt;=$H17),M17/($H17-$N$3+1),"")))</f>
        <v/>
      </c>
      <c r="O17" s="62"/>
      <c r="P17" s="74">
        <f>M17-O17</f>
        <v>0</v>
      </c>
      <c r="Q17" s="75" t="str">
        <f>IF(AND($Q$3&gt;=$G17,$Q$3&lt;=$H17,N17&lt;&gt;"",O17=""),N17,IF(AND($Q$3&gt;=$G17,$Q$3&lt;=$H17,N17=""),$F17/$I17,IF(AND($Q$3&gt;=G17,$Q$3&lt;=$H17),P17/($H17-$Q$3+1),"")))</f>
        <v/>
      </c>
      <c r="R17" s="62"/>
      <c r="S17" s="74">
        <f>P17-R17</f>
        <v>0</v>
      </c>
      <c r="T17" s="75" t="str">
        <f>IF(AND($T$3&gt;=$G17,$T$3&lt;=$H17,Q17&lt;&gt;"",R17=""),Q17,IF(AND($T$3&gt;=$G17,$T$3&lt;=$H17,Q17=""),$F17/$I17,IF(AND($T$3&gt;=$G17,$T$3&lt;=$H17),S17/($H17-$T$3+1),"")))</f>
        <v/>
      </c>
      <c r="U17" s="62"/>
      <c r="V17" s="74">
        <f>S17-U17</f>
        <v>0</v>
      </c>
      <c r="W17" s="75" t="str">
        <f>IF(AND($W$3&gt;=$G17,$W$3&lt;=$H17,T17&lt;&gt;"",U17=""),T17,IF(AND($W$3&gt;=$G17,$W$3&lt;=$H17,T17=""),$F17/$I17,IF(AND($W$3&gt;=$G17,$W$3&lt;=$H17),V17/($H17-$W$3+1),"")))</f>
        <v/>
      </c>
      <c r="X17" s="62"/>
      <c r="Y17" s="74">
        <f>V17-X17</f>
        <v>0</v>
      </c>
      <c r="Z17" s="75" t="str">
        <f>IF(AND($Z$3&gt;=$G17,$Z$3&lt;=$H17,W17&lt;&gt;"",X17=""),W17,IF(AND($Z$3&gt;=$G17,$Z$3&lt;=$H17,W17=""),$F17/$I17,IF(AND($Z$3&gt;=$G17,$Z$3&lt;=$H17),Y17/($H17-$Z$3+1),"")))</f>
        <v/>
      </c>
      <c r="AA17" s="62"/>
      <c r="AB17" s="74">
        <f>Y17-AA17</f>
        <v>0</v>
      </c>
      <c r="AC17" s="75" t="str">
        <f>IF(AND($AC$3&gt;=$G17,$AC$3&lt;=$H17,Z17&lt;&gt;"",AA17=""),Z17,IF(AND($AC$3&gt;=$G17,$AC$3&lt;=$H17,Z17=""),$F17/$I17,IF(AND($AC$3&gt;=$G17,$AC$3&lt;=$H17),AB17/($H17-$AC$3+1),"")))</f>
        <v/>
      </c>
      <c r="AD17" s="62"/>
      <c r="AE17" s="74">
        <f>AB17-AD17</f>
        <v>0</v>
      </c>
      <c r="AF17" s="75" t="str">
        <f>IF(AND($AF$3&gt;=$G17,$AF$3&lt;=$H17,AC17&lt;&gt;"",AD17=""),AC17,IF(AND($AF$3&gt;=$G17,$AF$3&lt;=$H17,AC17=""),$F17/$I17,IF(AND($AF$3&gt;=$G17,$AF$3&lt;=$H17),AE17/($H17-$AF$3+1),"")))</f>
        <v/>
      </c>
      <c r="AG17" s="62"/>
      <c r="AH17" s="74">
        <f>AE17-AG17</f>
        <v>0</v>
      </c>
      <c r="AI17" s="75" t="str">
        <f>IF(AND($AI$3&gt;=$G17,$AI$3&lt;=$H17,AF17&lt;&gt;"",AG17=""),AF17,IF(AND($AI$3&gt;=$G17,$AI$3&lt;=$H17,AF17=""),$F17/$I17,IF(AND($AI$3&gt;=$G17,$AI$3&lt;=$H17),AH17/($H17-$AI$3+1),"")))</f>
        <v/>
      </c>
      <c r="AJ17" s="62"/>
      <c r="AK17" s="74">
        <f>AH17-AJ17</f>
        <v>0</v>
      </c>
      <c r="AL17" s="75" t="str">
        <f>IF(AND($AL$3&gt;=$G17,$AL$3&lt;=$H17,AI17&lt;&gt;"",AJ17=""),AI17,IF(AND($AL$3&gt;=$G17,$AL$3&lt;=$H17,AI17=""),$F17/$I17,IF(AND($AL$3&gt;=$G17,$AL$3&lt;=$H17),AK17/($H17-$AL$3+1),"")))</f>
        <v/>
      </c>
      <c r="AM17" s="62"/>
      <c r="AN17" s="74">
        <f>AK17-AM17</f>
        <v>0</v>
      </c>
      <c r="AO17" s="75" t="str">
        <f>IF(AND($AO$3&gt;=$G17,$AO$3&lt;=$H17,AL17&lt;&gt;"",AM17=""),AL17,IF(AND($AO$3&gt;=$G17,$AO$3&lt;=$H17,AL17=""),$F17/$I17,IF(AND($AO$3&gt;=$G17,$AO$3&lt;=$H17),AN17/($H17-$AO$3+1),"")))</f>
        <v/>
      </c>
      <c r="AP17" s="62"/>
      <c r="AQ17" s="74">
        <f>AN17-AP17</f>
        <v>0</v>
      </c>
      <c r="AR17" s="75" t="str">
        <f>IF(AND($AR$3&gt;=$G17,$AR$3&lt;=$H17,AO17&lt;&gt;"",AP17=""),AO17,IF(AND($AR$3&gt;=$G17,$AR$3&lt;=$H17,AO17=""),$F17/$I17,IF(AND($AR$3&gt;=$G17,$AR$3&lt;=$H17),AQ17/($H17-$AR$3+1),"")))</f>
        <v/>
      </c>
      <c r="AS17" s="85"/>
      <c r="AT17" s="77">
        <f>AQ17-AS17</f>
        <v>0</v>
      </c>
    </row>
  </sheetData>
  <sheetProtection selectLockedCells="1"/>
  <mergeCells count="45">
    <mergeCell ref="I4:I5"/>
    <mergeCell ref="W4:X4"/>
    <mergeCell ref="Y4:Y5"/>
    <mergeCell ref="Z4:AA4"/>
    <mergeCell ref="Q4:R4"/>
    <mergeCell ref="S4:S5"/>
    <mergeCell ref="T4:U4"/>
    <mergeCell ref="V4:V5"/>
    <mergeCell ref="J4:J5"/>
    <mergeCell ref="M4:M5"/>
    <mergeCell ref="N4:O4"/>
    <mergeCell ref="P4:P5"/>
    <mergeCell ref="B4:B5"/>
    <mergeCell ref="C4:C5"/>
    <mergeCell ref="D4:D5"/>
    <mergeCell ref="E4:E5"/>
    <mergeCell ref="F4:H4"/>
    <mergeCell ref="AO3:AP3"/>
    <mergeCell ref="AT4:AT5"/>
    <mergeCell ref="AI4:AJ4"/>
    <mergeCell ref="AR3:AS3"/>
    <mergeCell ref="K3:L3"/>
    <mergeCell ref="N3:O3"/>
    <mergeCell ref="Q3:R3"/>
    <mergeCell ref="T3:U3"/>
    <mergeCell ref="W3:X3"/>
    <mergeCell ref="Z3:AA3"/>
    <mergeCell ref="AC3:AD3"/>
    <mergeCell ref="AF3:AG3"/>
    <mergeCell ref="AI3:AJ3"/>
    <mergeCell ref="AL3:AM3"/>
    <mergeCell ref="AN4:AN5"/>
    <mergeCell ref="AO4:AP4"/>
    <mergeCell ref="K12:AS12"/>
    <mergeCell ref="K6:AS6"/>
    <mergeCell ref="K4:L4"/>
    <mergeCell ref="AH4:AH5"/>
    <mergeCell ref="AK4:AK5"/>
    <mergeCell ref="AL4:AM4"/>
    <mergeCell ref="AB4:AB5"/>
    <mergeCell ref="AC4:AD4"/>
    <mergeCell ref="AE4:AE5"/>
    <mergeCell ref="AF4:AG4"/>
    <mergeCell ref="AQ4:AQ5"/>
    <mergeCell ref="AR4:AS4"/>
  </mergeCells>
  <printOptions horizontalCentered="1"/>
  <pageMargins left="0.19685039370078741" right="0.19685039370078741" top="0.59055118110236227" bottom="0.39370078740157483" header="0.19685039370078741" footer="0.19685039370078741"/>
  <pageSetup paperSize="9" orientation="landscape" r:id="rId1"/>
  <headerFooter scaleWithDoc="0" alignWithMargins="0">
    <oddHeader>&amp;L&amp;G&amp;R&amp;8&amp;D</oddHeader>
    <oddFooter>&amp;L&amp;8&amp;F&amp;C&amp;8© Galitt - Confidentiel&amp;R&amp;8Page &amp;P/[Pages]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Listes!$I$2:$I$10</xm:f>
          </x14:formula1>
          <xm:sqref>E7:E11 E13:E17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26"/>
  <sheetViews>
    <sheetView showGridLines="0" workbookViewId="0">
      <selection activeCell="Q1" sqref="Q1:R3"/>
    </sheetView>
  </sheetViews>
  <sheetFormatPr baseColWidth="10" defaultColWidth="11.44140625" defaultRowHeight="10.199999999999999" x14ac:dyDescent="0.3"/>
  <cols>
    <col min="1" max="1" width="16.5546875" style="3" customWidth="1"/>
    <col min="2" max="2" width="2.88671875" style="1" customWidth="1"/>
    <col min="3" max="3" width="23.6640625" style="2" customWidth="1"/>
    <col min="4" max="4" width="2.88671875" style="1" customWidth="1"/>
    <col min="5" max="5" width="11.44140625" style="1"/>
    <col min="6" max="6" width="2.88671875" style="1" customWidth="1"/>
    <col min="7" max="7" width="15.44140625" style="1" bestFit="1" customWidth="1"/>
    <col min="8" max="8" width="2.88671875" style="1" customWidth="1"/>
    <col min="9" max="9" width="11.6640625" style="1" customWidth="1"/>
    <col min="10" max="12" width="11.44140625" style="1" customWidth="1"/>
    <col min="13" max="13" width="2.88671875" style="1" customWidth="1"/>
    <col min="14" max="14" width="14.44140625" style="1" customWidth="1"/>
    <col min="15" max="15" width="11.44140625" style="1"/>
    <col min="16" max="16" width="2.88671875" style="1" customWidth="1"/>
    <col min="17" max="17" width="18.109375" style="1" customWidth="1"/>
    <col min="18" max="18" width="7.6640625" style="1" customWidth="1"/>
    <col min="19" max="19" width="2.88671875" style="1" customWidth="1"/>
    <col min="20" max="16384" width="11.44140625" style="1"/>
  </cols>
  <sheetData>
    <row r="1" spans="1:37" ht="15" customHeight="1" x14ac:dyDescent="0.3">
      <c r="A1" s="5" t="s">
        <v>89</v>
      </c>
      <c r="C1" s="6" t="s">
        <v>0</v>
      </c>
      <c r="E1" s="7" t="s">
        <v>7</v>
      </c>
      <c r="G1" s="7" t="s">
        <v>11</v>
      </c>
      <c r="I1" s="7" t="s">
        <v>14</v>
      </c>
      <c r="J1" s="7" t="s">
        <v>49</v>
      </c>
      <c r="K1" s="7" t="s">
        <v>50</v>
      </c>
      <c r="L1" s="7" t="s">
        <v>77</v>
      </c>
      <c r="N1" s="127" t="s">
        <v>51</v>
      </c>
      <c r="O1" s="127"/>
      <c r="Q1" s="8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</row>
    <row r="2" spans="1:37" ht="15" customHeight="1" x14ac:dyDescent="0.3">
      <c r="A2" s="3" t="s">
        <v>90</v>
      </c>
      <c r="C2" s="2" t="s">
        <v>96</v>
      </c>
      <c r="E2" s="1" t="s">
        <v>102</v>
      </c>
      <c r="G2" s="1" t="s">
        <v>8</v>
      </c>
      <c r="I2" s="1" t="s">
        <v>111</v>
      </c>
      <c r="J2" s="20">
        <v>853</v>
      </c>
      <c r="K2" s="20">
        <v>929</v>
      </c>
      <c r="L2" s="20">
        <f>AVERAGE(Tableau4[[#This Row],[TIM Min.]:[TIM Reco.]])</f>
        <v>891</v>
      </c>
      <c r="N2" s="1" t="s">
        <v>20</v>
      </c>
      <c r="O2" s="1">
        <v>2020</v>
      </c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</row>
    <row r="3" spans="1:37" ht="15" customHeight="1" x14ac:dyDescent="0.3">
      <c r="A3" s="3" t="s">
        <v>91</v>
      </c>
      <c r="C3" s="2" t="s">
        <v>97</v>
      </c>
      <c r="E3" s="1" t="s">
        <v>103</v>
      </c>
      <c r="G3" s="1" t="s">
        <v>13</v>
      </c>
      <c r="I3" s="1" t="s">
        <v>112</v>
      </c>
      <c r="J3" s="20">
        <v>853</v>
      </c>
      <c r="K3" s="20">
        <v>929</v>
      </c>
      <c r="L3" s="20">
        <f>AVERAGE(Tableau4[[#This Row],[TIM Min.]:[TIM Reco.]])</f>
        <v>891</v>
      </c>
      <c r="N3" s="1" t="s">
        <v>21</v>
      </c>
      <c r="O3" s="9">
        <f>DATE($O$2,1,1)</f>
        <v>43831</v>
      </c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1:37" ht="15" customHeight="1" x14ac:dyDescent="0.3">
      <c r="A4" s="3" t="s">
        <v>92</v>
      </c>
      <c r="C4" s="2" t="s">
        <v>98</v>
      </c>
      <c r="G4" s="1" t="s">
        <v>76</v>
      </c>
      <c r="I4" s="1" t="s">
        <v>113</v>
      </c>
      <c r="J4" s="20">
        <v>853</v>
      </c>
      <c r="K4" s="20">
        <v>929</v>
      </c>
      <c r="L4" s="20">
        <f>AVERAGE(Tableau4[[#This Row],[TIM Min.]:[TIM Reco.]])</f>
        <v>891</v>
      </c>
      <c r="N4" s="1" t="s">
        <v>32</v>
      </c>
      <c r="O4" s="9">
        <f>FLOOR(DAY(MINUTE($O$2/38)/2+56)&amp;"/5/"&amp;$O$2,7)-34</f>
        <v>43933</v>
      </c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</row>
    <row r="5" spans="1:37" ht="15" customHeight="1" x14ac:dyDescent="0.3">
      <c r="A5" s="3" t="s">
        <v>93</v>
      </c>
      <c r="C5" s="2" t="s">
        <v>99</v>
      </c>
      <c r="G5" s="1" t="s">
        <v>67</v>
      </c>
      <c r="I5" s="1" t="s">
        <v>114</v>
      </c>
      <c r="J5" s="86">
        <v>736</v>
      </c>
      <c r="K5" s="86">
        <v>800</v>
      </c>
      <c r="L5" s="20">
        <f>AVERAGE(Tableau4[[#This Row],[TIM Min.]:[TIM Reco.]])</f>
        <v>768</v>
      </c>
      <c r="N5" s="1" t="s">
        <v>22</v>
      </c>
      <c r="O5" s="9">
        <f>O4+1</f>
        <v>43934</v>
      </c>
    </row>
    <row r="6" spans="1:37" ht="15" customHeight="1" x14ac:dyDescent="0.3">
      <c r="A6" s="3" t="s">
        <v>94</v>
      </c>
      <c r="C6" s="2" t="s">
        <v>100</v>
      </c>
      <c r="G6" s="1" t="s">
        <v>10</v>
      </c>
      <c r="I6" s="1" t="s">
        <v>115</v>
      </c>
      <c r="J6" s="20">
        <v>736</v>
      </c>
      <c r="K6" s="20">
        <v>800</v>
      </c>
      <c r="L6" s="20">
        <f>AVERAGE(Tableau4[[#This Row],[TIM Min.]:[TIM Reco.]])</f>
        <v>768</v>
      </c>
      <c r="N6" s="1" t="s">
        <v>33</v>
      </c>
      <c r="O6" s="9">
        <f>DATE($O$2,5,1)</f>
        <v>43952</v>
      </c>
    </row>
    <row r="7" spans="1:37" ht="15" customHeight="1" x14ac:dyDescent="0.3">
      <c r="A7" s="3" t="s">
        <v>95</v>
      </c>
      <c r="C7" s="2" t="s">
        <v>101</v>
      </c>
      <c r="G7" s="1" t="s">
        <v>9</v>
      </c>
      <c r="I7" s="1" t="s">
        <v>116</v>
      </c>
      <c r="J7" s="20">
        <v>736</v>
      </c>
      <c r="K7" s="20">
        <v>800</v>
      </c>
      <c r="L7" s="20">
        <f>AVERAGE(Tableau4[[#This Row],[TIM Min.]:[TIM Reco.]])</f>
        <v>768</v>
      </c>
      <c r="N7" s="1" t="s">
        <v>23</v>
      </c>
      <c r="O7" s="9">
        <f>DATE($O$2,5,8)</f>
        <v>43959</v>
      </c>
    </row>
    <row r="8" spans="1:37" ht="15" customHeight="1" x14ac:dyDescent="0.3">
      <c r="G8" s="1" t="s">
        <v>12</v>
      </c>
      <c r="I8" s="1" t="s">
        <v>117</v>
      </c>
      <c r="J8" s="20">
        <v>500</v>
      </c>
      <c r="K8" s="20">
        <v>700</v>
      </c>
      <c r="L8" s="20">
        <f>AVERAGE(Tableau4[[#This Row],[TIM Min.]:[TIM Reco.]])</f>
        <v>600</v>
      </c>
      <c r="N8" s="1" t="s">
        <v>24</v>
      </c>
      <c r="O8" s="9">
        <f>O4+39</f>
        <v>43972</v>
      </c>
    </row>
    <row r="9" spans="1:37" ht="15" customHeight="1" x14ac:dyDescent="0.3">
      <c r="G9" s="1" t="s">
        <v>110</v>
      </c>
      <c r="I9" s="101" t="s">
        <v>118</v>
      </c>
      <c r="J9" s="106">
        <v>736</v>
      </c>
      <c r="K9" s="106">
        <v>800</v>
      </c>
      <c r="L9" s="20">
        <f>AVERAGE(Tableau4[[#This Row],[TIM Min.]:[TIM Reco.]])</f>
        <v>768</v>
      </c>
      <c r="N9" s="1" t="s">
        <v>25</v>
      </c>
      <c r="O9" s="9">
        <f>O4+49</f>
        <v>43982</v>
      </c>
    </row>
    <row r="10" spans="1:37" ht="15" customHeight="1" x14ac:dyDescent="0.3">
      <c r="G10" s="1" t="s">
        <v>75</v>
      </c>
      <c r="I10" s="1" t="s">
        <v>6</v>
      </c>
      <c r="L10" s="98"/>
      <c r="N10" s="1" t="s">
        <v>26</v>
      </c>
      <c r="O10" s="9">
        <f>O4+50</f>
        <v>43983</v>
      </c>
    </row>
    <row r="11" spans="1:37" ht="15" customHeight="1" x14ac:dyDescent="0.3">
      <c r="N11" s="1" t="s">
        <v>27</v>
      </c>
      <c r="O11" s="9">
        <f>DATE($O$2,7,14)</f>
        <v>44026</v>
      </c>
    </row>
    <row r="12" spans="1:37" ht="15" customHeight="1" x14ac:dyDescent="0.3">
      <c r="E12" s="7"/>
      <c r="N12" s="1" t="s">
        <v>28</v>
      </c>
      <c r="O12" s="9">
        <f>DATE($O$2,8,15)</f>
        <v>44058</v>
      </c>
    </row>
    <row r="13" spans="1:37" ht="15" customHeight="1" x14ac:dyDescent="0.3">
      <c r="N13" s="1" t="s">
        <v>29</v>
      </c>
      <c r="O13" s="9">
        <f>DATE($O$2,11,1)</f>
        <v>44136</v>
      </c>
    </row>
    <row r="14" spans="1:37" ht="15" customHeight="1" x14ac:dyDescent="0.3">
      <c r="N14" s="1" t="s">
        <v>30</v>
      </c>
      <c r="O14" s="9">
        <f>DATE($O$2,11,11)</f>
        <v>44146</v>
      </c>
    </row>
    <row r="15" spans="1:37" ht="15" customHeight="1" x14ac:dyDescent="0.3">
      <c r="N15" s="1" t="s">
        <v>31</v>
      </c>
      <c r="O15" s="9">
        <f>DATE($O$2,12,25)</f>
        <v>44190</v>
      </c>
    </row>
    <row r="16" spans="1:37" ht="15" customHeight="1" x14ac:dyDescent="0.3"/>
    <row r="17" ht="15" customHeight="1" x14ac:dyDescent="0.3"/>
    <row r="18" ht="15" customHeight="1" x14ac:dyDescent="0.3"/>
    <row r="19" ht="15" customHeight="1" x14ac:dyDescent="0.3"/>
    <row r="20" ht="15" customHeight="1" x14ac:dyDescent="0.3"/>
    <row r="21" ht="15" customHeight="1" x14ac:dyDescent="0.3"/>
    <row r="22" ht="15" customHeight="1" x14ac:dyDescent="0.3"/>
    <row r="23" ht="15" customHeight="1" x14ac:dyDescent="0.3"/>
    <row r="24" ht="15" customHeight="1" x14ac:dyDescent="0.3"/>
    <row r="25" ht="15" customHeight="1" x14ac:dyDescent="0.3"/>
    <row r="26" ht="15" customHeight="1" x14ac:dyDescent="0.3"/>
  </sheetData>
  <sortState ref="G2:G8">
    <sortCondition ref="G2"/>
  </sortState>
  <mergeCells count="1">
    <mergeCell ref="N1:O1"/>
  </mergeCells>
  <printOptions horizontalCentered="1"/>
  <pageMargins left="0.19685039370078741" right="0.19685039370078741" top="0.59055118110236227" bottom="0.39370078740157483" header="0.19685039370078741" footer="0.19685039370078741"/>
  <pageSetup paperSize="9" orientation="landscape" r:id="rId1"/>
  <headerFooter scaleWithDoc="0" alignWithMargins="0">
    <oddHeader>&amp;L&amp;G&amp;R&amp;8&amp;D</oddHeader>
    <oddFooter>&amp;L&amp;8&amp;F&amp;C&amp;8© Galitt - Confidentiel&amp;R&amp;8Page &amp;P/[Pages]</oddFooter>
  </headerFooter>
  <legacyDrawingHF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</vt:lpstr>
      <vt:lpstr>Gestion Projets Commandés</vt:lpstr>
      <vt:lpstr>Gestion Projets Prévisionnels</vt:lpstr>
      <vt:lpstr>Listes</vt:lpstr>
      <vt:lpstr>eti_COEFINT</vt:lpstr>
      <vt:lpstr>Fériés</vt:lpstr>
    </vt:vector>
  </TitlesOfParts>
  <Company>Galitt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Fernandes</dc:creator>
  <cp:lastModifiedBy>CHEVALLIER Coralie</cp:lastModifiedBy>
  <cp:lastPrinted>2019-01-07T09:14:50Z</cp:lastPrinted>
  <dcterms:created xsi:type="dcterms:W3CDTF">2017-05-16T14:52:14Z</dcterms:created>
  <dcterms:modified xsi:type="dcterms:W3CDTF">2020-03-14T16:36:19Z</dcterms:modified>
</cp:coreProperties>
</file>