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activeTab="1"/>
  </bookViews>
  <sheets>
    <sheet name="Parametrage" sheetId="2" r:id="rId1"/>
    <sheet name="Volumes" sheetId="1" r:id="rId2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/>
  <c r="L11" s="1"/>
  <c r="I3"/>
  <c r="I4"/>
  <c r="I5"/>
  <c r="J5" s="1"/>
  <c r="K5" s="1"/>
  <c r="I6"/>
  <c r="I7"/>
  <c r="I8"/>
  <c r="I9"/>
  <c r="J9" s="1"/>
  <c r="K9" s="1"/>
  <c r="I10"/>
  <c r="I11"/>
  <c r="I12"/>
  <c r="I2"/>
  <c r="J2" s="1"/>
  <c r="K2" s="1"/>
  <c r="E3"/>
  <c r="E4"/>
  <c r="E5"/>
  <c r="E6"/>
  <c r="E7"/>
  <c r="E8"/>
  <c r="E9"/>
  <c r="E10"/>
  <c r="E11"/>
  <c r="E12"/>
  <c r="E2"/>
  <c r="C3"/>
  <c r="J3" s="1"/>
  <c r="K3" s="1"/>
  <c r="C4"/>
  <c r="J4" s="1"/>
  <c r="K4" s="1"/>
  <c r="C5"/>
  <c r="C6"/>
  <c r="C7"/>
  <c r="J7" s="1"/>
  <c r="K7" s="1"/>
  <c r="C8"/>
  <c r="J8" s="1"/>
  <c r="K8" s="1"/>
  <c r="C9"/>
  <c r="C10"/>
  <c r="C11"/>
  <c r="J11" s="1"/>
  <c r="K11" s="1"/>
  <c r="C12"/>
  <c r="J12" s="1"/>
  <c r="K12" s="1"/>
  <c r="C2"/>
  <c r="B3"/>
  <c r="B4"/>
  <c r="L4" s="1"/>
  <c r="B5"/>
  <c r="F5" s="1"/>
  <c r="G5" s="1"/>
  <c r="H5" s="1"/>
  <c r="B6"/>
  <c r="F6" s="1"/>
  <c r="B7"/>
  <c r="L7" s="1"/>
  <c r="B8"/>
  <c r="B9"/>
  <c r="L9" s="1"/>
  <c r="B10"/>
  <c r="B12"/>
  <c r="L12" s="1"/>
  <c r="B2"/>
  <c r="L2" s="1"/>
  <c r="L24"/>
  <c r="L25" s="1"/>
  <c r="K24"/>
  <c r="J24"/>
  <c r="I24"/>
  <c r="B17" s="1"/>
  <c r="B21" s="1"/>
  <c r="L8"/>
  <c r="F8"/>
  <c r="F7"/>
  <c r="G7" s="1"/>
  <c r="H7" s="1"/>
  <c r="L3"/>
  <c r="D3" l="1"/>
  <c r="I7" i="2" s="1"/>
  <c r="D8" i="1"/>
  <c r="I12" i="2" s="1"/>
  <c r="F3" i="1"/>
  <c r="G3" s="1"/>
  <c r="H3" s="1"/>
  <c r="D4"/>
  <c r="I8" i="2" s="1"/>
  <c r="F4" i="1"/>
  <c r="D9"/>
  <c r="I13" i="2" s="1"/>
  <c r="F12" i="1"/>
  <c r="G12" s="1"/>
  <c r="H12" s="1"/>
  <c r="D12"/>
  <c r="I16" i="2" s="1"/>
  <c r="F2" i="1"/>
  <c r="G2" s="1"/>
  <c r="H2" s="1"/>
  <c r="G4"/>
  <c r="H4" s="1"/>
  <c r="L5"/>
  <c r="M5" s="1"/>
  <c r="G8"/>
  <c r="H8" s="1"/>
  <c r="F9"/>
  <c r="G9" s="1"/>
  <c r="H9" s="1"/>
  <c r="J10"/>
  <c r="K10" s="1"/>
  <c r="J6"/>
  <c r="K6" s="1"/>
  <c r="L10"/>
  <c r="M10" s="1"/>
  <c r="D11"/>
  <c r="I15" i="2" s="1"/>
  <c r="F11" i="1"/>
  <c r="G11" s="1"/>
  <c r="H11" s="1"/>
  <c r="D7"/>
  <c r="I11" i="2" s="1"/>
  <c r="D10" i="1"/>
  <c r="I14" i="2" s="1"/>
  <c r="D2" i="1"/>
  <c r="I6" i="2" s="1"/>
  <c r="G6" i="1"/>
  <c r="H6" s="1"/>
  <c r="L6"/>
  <c r="M6" s="1"/>
  <c r="D6"/>
  <c r="I10" i="2" s="1"/>
  <c r="F10" i="1"/>
  <c r="G10" s="1"/>
  <c r="H10" s="1"/>
  <c r="D5"/>
  <c r="M9"/>
  <c r="M12"/>
  <c r="M8"/>
  <c r="M4"/>
  <c r="M11"/>
  <c r="M7"/>
  <c r="M3"/>
  <c r="M2"/>
  <c r="M24"/>
  <c r="D13" l="1"/>
  <c r="I9" i="2"/>
  <c r="I17" s="1"/>
  <c r="M13" i="1"/>
  <c r="L5" i="2" s="1"/>
  <c r="B19" i="1" l="1"/>
</calcChain>
</file>

<file path=xl/sharedStrings.xml><?xml version="1.0" encoding="utf-8"?>
<sst xmlns="http://schemas.openxmlformats.org/spreadsheetml/2006/main" count="71" uniqueCount="53">
  <si>
    <t>Références</t>
  </si>
  <si>
    <t>Volumes
semaines</t>
  </si>
  <si>
    <t>Taille d'un
lot</t>
  </si>
  <si>
    <t>Nb.
Lots a produire semaine</t>
  </si>
  <si>
    <t>Nb.
Chariots dispo</t>
  </si>
  <si>
    <t>Takt Time
(pcs/h)</t>
  </si>
  <si>
    <t>Takt Time 3x8
(lots/h)</t>
  </si>
  <si>
    <t>1 lot / X heures</t>
  </si>
  <si>
    <t>Cadence CR
(pcs/h)</t>
  </si>
  <si>
    <t>Cadence CR55
(lots/h)</t>
  </si>
  <si>
    <t>Temps pour
1 lot (min)</t>
  </si>
  <si>
    <t>Temps
d'utilisation (h)</t>
  </si>
  <si>
    <t>Charge (%)</t>
  </si>
  <si>
    <t>BOSCH GL</t>
  </si>
  <si>
    <t>BOSCVH17</t>
  </si>
  <si>
    <t>BOSCVHD26</t>
  </si>
  <si>
    <t>EMPOS</t>
  </si>
  <si>
    <t>KBM001</t>
  </si>
  <si>
    <t>PCPH85</t>
  </si>
  <si>
    <t>PCPH86</t>
  </si>
  <si>
    <t>PSH002</t>
  </si>
  <si>
    <t>PSH004</t>
  </si>
  <si>
    <t>PSH007</t>
  </si>
  <si>
    <t>ZFM32</t>
  </si>
  <si>
    <t>Total</t>
  </si>
  <si>
    <t>donnée a modifier</t>
  </si>
  <si>
    <t>Données d'entrée :</t>
  </si>
  <si>
    <t>ne pas toucher</t>
  </si>
  <si>
    <t>Matin</t>
  </si>
  <si>
    <t>Après-Midi</t>
  </si>
  <si>
    <t>Nuit</t>
  </si>
  <si>
    <t>HS</t>
  </si>
  <si>
    <t>Temps d'ouverture (h) :</t>
  </si>
  <si>
    <t>Lundi</t>
  </si>
  <si>
    <t>Tps. MN2 (h) :</t>
  </si>
  <si>
    <t>Mardi</t>
  </si>
  <si>
    <t>Tps chgt série (h) :</t>
  </si>
  <si>
    <t>2min par lot (QL=1 lot)</t>
  </si>
  <si>
    <t>Mercredi</t>
  </si>
  <si>
    <t>TRS (%) :</t>
  </si>
  <si>
    <t>Jeudi</t>
  </si>
  <si>
    <t>Temps disponible (h) :</t>
  </si>
  <si>
    <t>Vendredi</t>
  </si>
  <si>
    <t>Samedi</t>
  </si>
  <si>
    <t>6 pour MN2</t>
  </si>
  <si>
    <t>Temps Ouverture 3x8 :</t>
  </si>
  <si>
    <t>Dimanche</t>
  </si>
  <si>
    <t>temps douverture</t>
  </si>
  <si>
    <t>Temps Ouverture 2x8 :</t>
  </si>
  <si>
    <t>TOTAL</t>
  </si>
  <si>
    <t>Charge machine</t>
  </si>
  <si>
    <t>extraction PDP fait tous les jeudi</t>
  </si>
  <si>
    <t>Un fichier par semaine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</si>
</sst>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  <numFmt numFmtId="166" formatCode="0.0%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</font>
    <font>
      <b/>
      <sz val="10"/>
      <name val="Arial"/>
      <family val="2"/>
    </font>
    <font>
      <i/>
      <sz val="9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59">
    <xf numFmtId="0" fontId="0" fillId="0" borderId="0" xfId="0"/>
    <xf numFmtId="0" fontId="4" fillId="0" borderId="0" xfId="3" applyFont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3" fillId="0" borderId="0" xfId="3" applyAlignment="1">
      <alignment horizontal="center" vertical="center" wrapText="1"/>
    </xf>
    <xf numFmtId="0" fontId="3" fillId="0" borderId="0" xfId="3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4" xfId="3" applyFill="1" applyBorder="1" applyAlignment="1">
      <alignment horizontal="center" vertical="center"/>
    </xf>
    <xf numFmtId="0" fontId="3" fillId="3" borderId="0" xfId="3" applyFill="1" applyAlignment="1">
      <alignment horizontal="center" vertical="center"/>
    </xf>
    <xf numFmtId="0" fontId="3" fillId="2" borderId="0" xfId="3" applyFill="1" applyAlignment="1">
      <alignment horizontal="center" vertical="center"/>
    </xf>
    <xf numFmtId="165" fontId="3" fillId="3" borderId="0" xfId="3" applyNumberFormat="1" applyFill="1" applyAlignment="1">
      <alignment horizontal="center" vertical="center"/>
    </xf>
    <xf numFmtId="2" fontId="3" fillId="3" borderId="0" xfId="3" applyNumberFormat="1" applyFill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1" fontId="3" fillId="3" borderId="0" xfId="3" applyNumberFormat="1" applyFill="1" applyAlignment="1">
      <alignment horizontal="center" vertical="center"/>
    </xf>
    <xf numFmtId="10" fontId="3" fillId="3" borderId="0" xfId="2" applyNumberFormat="1" applyFont="1" applyFill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3" fillId="2" borderId="6" xfId="3" applyFill="1" applyBorder="1" applyAlignment="1">
      <alignment horizontal="center" vertical="center"/>
    </xf>
    <xf numFmtId="0" fontId="3" fillId="0" borderId="6" xfId="3" applyBorder="1" applyAlignment="1">
      <alignment horizontal="center" vertical="center"/>
    </xf>
    <xf numFmtId="0" fontId="3" fillId="3" borderId="6" xfId="3" applyFill="1" applyBorder="1" applyAlignment="1">
      <alignment horizontal="center" vertical="center"/>
    </xf>
    <xf numFmtId="0" fontId="3" fillId="0" borderId="9" xfId="3" applyFont="1" applyBorder="1" applyAlignment="1">
      <alignment horizontal="right" vertical="center"/>
    </xf>
    <xf numFmtId="0" fontId="3" fillId="3" borderId="10" xfId="3" applyFill="1" applyBorder="1" applyAlignment="1">
      <alignment horizontal="center" vertical="center"/>
    </xf>
    <xf numFmtId="0" fontId="3" fillId="0" borderId="11" xfId="3" applyBorder="1" applyAlignment="1">
      <alignment horizontal="center" vertical="center"/>
    </xf>
    <xf numFmtId="0" fontId="3" fillId="0" borderId="12" xfId="3" applyFont="1" applyBorder="1" applyAlignment="1">
      <alignment horizontal="right" vertical="center"/>
    </xf>
    <xf numFmtId="0" fontId="3" fillId="2" borderId="13" xfId="3" applyFill="1" applyBorder="1" applyAlignment="1">
      <alignment horizontal="center" vertical="center"/>
    </xf>
    <xf numFmtId="0" fontId="7" fillId="0" borderId="0" xfId="3" applyFont="1" applyAlignment="1">
      <alignment horizontal="left" vertical="center"/>
    </xf>
    <xf numFmtId="2" fontId="3" fillId="4" borderId="13" xfId="3" applyNumberFormat="1" applyFill="1" applyBorder="1" applyAlignment="1">
      <alignment horizontal="center" vertical="center"/>
    </xf>
    <xf numFmtId="166" fontId="3" fillId="0" borderId="13" xfId="2" applyNumberFormat="1" applyFont="1" applyBorder="1" applyAlignment="1">
      <alignment horizontal="center" vertical="center"/>
    </xf>
    <xf numFmtId="0" fontId="6" fillId="0" borderId="14" xfId="3" applyFont="1" applyBorder="1" applyAlignment="1">
      <alignment horizontal="right" vertical="center"/>
    </xf>
    <xf numFmtId="0" fontId="3" fillId="3" borderId="15" xfId="3" applyFill="1" applyBorder="1" applyAlignment="1">
      <alignment horizontal="center" vertical="center"/>
    </xf>
    <xf numFmtId="164" fontId="3" fillId="0" borderId="0" xfId="3" applyNumberFormat="1" applyAlignment="1">
      <alignment horizontal="center" vertical="center"/>
    </xf>
    <xf numFmtId="0" fontId="3" fillId="0" borderId="16" xfId="3" applyFont="1" applyBorder="1" applyAlignment="1">
      <alignment horizontal="right" vertical="center"/>
    </xf>
    <xf numFmtId="0" fontId="3" fillId="0" borderId="16" xfId="3" applyFont="1" applyBorder="1" applyAlignment="1">
      <alignment horizontal="center" vertical="center"/>
    </xf>
    <xf numFmtId="0" fontId="3" fillId="2" borderId="16" xfId="3" applyFont="1" applyFill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3" fillId="0" borderId="0" xfId="3" applyAlignment="1">
      <alignment horizontal="right" vertical="center"/>
    </xf>
    <xf numFmtId="10" fontId="5" fillId="0" borderId="16" xfId="0" applyNumberFormat="1" applyFont="1" applyBorder="1" applyAlignment="1">
      <alignment horizontal="center" vertical="center"/>
    </xf>
    <xf numFmtId="0" fontId="8" fillId="5" borderId="17" xfId="3" applyNumberFormat="1" applyFont="1" applyFill="1" applyBorder="1" applyAlignment="1">
      <alignment horizontal="center" vertical="center" wrapText="1"/>
    </xf>
    <xf numFmtId="0" fontId="0" fillId="6" borderId="0" xfId="0" applyFill="1"/>
    <xf numFmtId="0" fontId="3" fillId="7" borderId="3" xfId="3" applyNumberFormat="1" applyFont="1" applyFill="1" applyBorder="1" applyAlignment="1">
      <alignment horizontal="center" vertical="center"/>
    </xf>
    <xf numFmtId="0" fontId="3" fillId="6" borderId="3" xfId="3" applyNumberFormat="1" applyFont="1" applyFill="1" applyBorder="1" applyAlignment="1">
      <alignment horizontal="center" vertical="center"/>
    </xf>
    <xf numFmtId="0" fontId="3" fillId="7" borderId="5" xfId="3" applyNumberFormat="1" applyFont="1" applyFill="1" applyBorder="1" applyAlignment="1">
      <alignment horizontal="center" vertical="center"/>
    </xf>
    <xf numFmtId="0" fontId="8" fillId="5" borderId="1" xfId="3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8" fillId="5" borderId="16" xfId="3" applyNumberFormat="1" applyFont="1" applyFill="1" applyBorder="1" applyAlignment="1">
      <alignment horizontal="center" vertical="center" wrapText="1"/>
    </xf>
    <xf numFmtId="164" fontId="0" fillId="6" borderId="0" xfId="0" applyNumberFormat="1" applyFill="1"/>
    <xf numFmtId="0" fontId="0" fillId="6" borderId="1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10" fontId="9" fillId="6" borderId="16" xfId="0" applyNumberFormat="1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right"/>
    </xf>
    <xf numFmtId="0" fontId="6" fillId="0" borderId="7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4" formatCode="0.00%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0.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" formatCode="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0.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z val="11"/>
        <color auto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  <dxf>
      <numFmt numFmtId="165" formatCode="0.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z val="11"/>
        <color auto="1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z val="11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z val="11"/>
        <color auto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z val="11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M12" totalsRowShown="0" headerRowDxfId="28" dataDxfId="27" totalsRowDxfId="26" headerRowCellStyle="Normal 2" dataCellStyle="Normal 2" totalsRowCellStyle="Normal 2">
  <autoFilter ref="A1:M12"/>
  <sortState ref="A2:N12">
    <sortCondition ref="A1:A12"/>
  </sortState>
  <tableColumns count="13">
    <tableColumn id="7" name="Références" dataDxfId="25" totalsRowDxfId="24" dataCellStyle="Normal 2"/>
    <tableColumn id="8" name="Volumes&#10;semaines" dataDxfId="23" totalsRowDxfId="22" dataCellStyle="Normal 2">
      <calculatedColumnFormula>Parametrage!E6</calculatedColumnFormula>
    </tableColumn>
    <tableColumn id="9" name="Taille d'un&#10;lot" dataDxfId="21" totalsRowDxfId="20" dataCellStyle="Normal 2">
      <calculatedColumnFormula>Parametrage!F6</calculatedColumnFormula>
    </tableColumn>
    <tableColumn id="10" name="Nb.&#10;Lots a produire semaine" dataDxfId="19" totalsRowDxfId="18" dataCellStyle="Normal 2">
      <calculatedColumnFormula>ROUNDUP(B2/C2,0)</calculatedColumnFormula>
    </tableColumn>
    <tableColumn id="3" name="Nb.&#10;Chariots dispo" dataDxfId="17" totalsRowDxfId="16" dataCellStyle="Normal 2">
      <calculatedColumnFormula>Parametrage!G6</calculatedColumnFormula>
    </tableColumn>
    <tableColumn id="5" name="Takt Time&#10;(pcs/h)" dataDxfId="15" totalsRowDxfId="14" dataCellStyle="Normal 2">
      <calculatedColumnFormula>B2/$B$24</calculatedColumnFormula>
    </tableColumn>
    <tableColumn id="11" name="Takt Time 3x8&#10;(lots/h)" dataDxfId="13" totalsRowDxfId="12" dataCellStyle="Normal 2">
      <calculatedColumnFormula>Tableau1[[#This Row],[Takt Time
(pcs/h)]]/Tableau1[[#This Row],[Taille d''un
lot]]</calculatedColumnFormula>
    </tableColumn>
    <tableColumn id="15" name="1 lot / X heures" dataDxfId="11" totalsRowDxfId="10" dataCellStyle="Normal 2">
      <calculatedColumnFormula>IF(Tableau1[[#This Row],[Takt Time 3x8
(lots/h)]]=0,0,1/Tableau1[[#This Row],[Takt Time 3x8
(lots/h)]])</calculatedColumnFormula>
    </tableColumn>
    <tableColumn id="6" name="Cadence CR&#10;(pcs/h)" dataDxfId="9" totalsRowDxfId="8" dataCellStyle="Normal 2">
      <calculatedColumnFormula>Parametrage!H6</calculatedColumnFormula>
    </tableColumn>
    <tableColumn id="17" name="Cadence CR55&#10;(lots/h)" dataDxfId="7" totalsRowDxfId="6" dataCellStyle="Normal 2">
      <calculatedColumnFormula>Tableau1[[#This Row],[Cadence CR
(pcs/h)]]/Tableau1[[#This Row],[Taille d''un
lot]]</calculatedColumnFormula>
    </tableColumn>
    <tableColumn id="4" name="Temps pour&#10;1 lot (min)" dataDxfId="5" totalsRowDxfId="4" dataCellStyle="Normal 2">
      <calculatedColumnFormula>ROUNDUP(60/Tableau1[[#This Row],[Cadence CR55
(lots/h)]],0)</calculatedColumnFormula>
    </tableColumn>
    <tableColumn id="1" name="Temps&#10;d'utilisation (h)" dataDxfId="3" totalsRowDxfId="2" dataCellStyle="Normal 2">
      <calculatedColumnFormula>Tableau1[[#This Row],[Volumes
semaines]]/Tableau1[[#This Row],[Cadence CR
(pcs/h)]]</calculatedColumnFormula>
    </tableColumn>
    <tableColumn id="2" name="Charge (%)" dataDxfId="1" totalsRowDxfId="0" dataCellStyle="Pourcentage">
      <calculatedColumnFormula>Tableau1[[#This Row],[Temps
d''utilisation (h)]]/$B$21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A3" sqref="A3"/>
    </sheetView>
  </sheetViews>
  <sheetFormatPr baseColWidth="10" defaultColWidth="10.85546875" defaultRowHeight="15"/>
  <cols>
    <col min="1" max="3" width="10.85546875" style="40"/>
    <col min="4" max="4" width="16.7109375" style="40" customWidth="1"/>
    <col min="5" max="8" width="10.85546875" style="40"/>
    <col min="9" max="9" width="15.28515625" style="40" customWidth="1"/>
    <col min="10" max="16384" width="10.85546875" style="40"/>
  </cols>
  <sheetData>
    <row r="1" spans="1:12">
      <c r="A1" s="40" t="s">
        <v>51</v>
      </c>
    </row>
    <row r="2" spans="1:12">
      <c r="A2" s="40" t="s">
        <v>52</v>
      </c>
    </row>
    <row r="4" spans="1:12" ht="15.75" thickBot="1"/>
    <row r="5" spans="1:12" ht="39" thickBot="1">
      <c r="D5" s="39" t="s">
        <v>0</v>
      </c>
      <c r="E5" s="44" t="s">
        <v>1</v>
      </c>
      <c r="F5" s="44" t="s">
        <v>2</v>
      </c>
      <c r="G5" s="44" t="s">
        <v>4</v>
      </c>
      <c r="H5" s="46" t="s">
        <v>8</v>
      </c>
      <c r="I5" s="46" t="s">
        <v>3</v>
      </c>
      <c r="K5" s="46" t="s">
        <v>50</v>
      </c>
      <c r="L5" s="52" t="e">
        <f>Tableau1[[#Totals],[Charge (%)]]</f>
        <v>#REF!</v>
      </c>
    </row>
    <row r="6" spans="1:12" ht="15.75">
      <c r="D6" s="41" t="s">
        <v>13</v>
      </c>
      <c r="E6" s="45">
        <v>2000</v>
      </c>
      <c r="F6" s="49">
        <v>144</v>
      </c>
      <c r="G6" s="49">
        <v>9</v>
      </c>
      <c r="H6" s="49">
        <v>631</v>
      </c>
      <c r="I6" s="53">
        <f>Volumes!D2</f>
        <v>14</v>
      </c>
    </row>
    <row r="7" spans="1:12" ht="15.75">
      <c r="D7" s="42" t="s">
        <v>14</v>
      </c>
      <c r="E7" s="6">
        <v>780</v>
      </c>
      <c r="F7" s="50">
        <v>320</v>
      </c>
      <c r="G7" s="50">
        <v>4</v>
      </c>
      <c r="H7" s="50">
        <v>1067</v>
      </c>
      <c r="I7" s="54">
        <f>Volumes!D3</f>
        <v>3</v>
      </c>
    </row>
    <row r="8" spans="1:12" ht="15.75">
      <c r="D8" s="41" t="s">
        <v>15</v>
      </c>
      <c r="E8" s="6">
        <v>1008</v>
      </c>
      <c r="F8" s="50">
        <v>288</v>
      </c>
      <c r="G8" s="50">
        <v>5</v>
      </c>
      <c r="H8" s="50">
        <v>1067</v>
      </c>
      <c r="I8" s="54">
        <f>Volumes!D4</f>
        <v>4</v>
      </c>
    </row>
    <row r="9" spans="1:12" ht="15.75">
      <c r="D9" s="42" t="s">
        <v>16</v>
      </c>
      <c r="E9" s="6">
        <v>40</v>
      </c>
      <c r="F9" s="50">
        <v>20</v>
      </c>
      <c r="G9" s="50">
        <v>1</v>
      </c>
      <c r="H9" s="50">
        <v>120</v>
      </c>
      <c r="I9" s="54">
        <f>Volumes!D5</f>
        <v>2</v>
      </c>
    </row>
    <row r="10" spans="1:12" ht="15.75">
      <c r="D10" s="41" t="s">
        <v>17</v>
      </c>
      <c r="E10" s="6">
        <v>1536</v>
      </c>
      <c r="F10" s="50">
        <v>96</v>
      </c>
      <c r="G10" s="50">
        <v>6</v>
      </c>
      <c r="H10" s="50">
        <v>225</v>
      </c>
      <c r="I10" s="54">
        <f>Volumes!D6</f>
        <v>16</v>
      </c>
    </row>
    <row r="11" spans="1:12" ht="15.75">
      <c r="D11" s="42" t="s">
        <v>18</v>
      </c>
      <c r="E11" s="6">
        <v>0</v>
      </c>
      <c r="F11" s="50">
        <v>384</v>
      </c>
      <c r="G11" s="50">
        <v>12</v>
      </c>
      <c r="H11" s="50">
        <v>1295</v>
      </c>
      <c r="I11" s="54">
        <f>Volumes!D7</f>
        <v>0</v>
      </c>
    </row>
    <row r="12" spans="1:12" ht="15.75">
      <c r="D12" s="41" t="s">
        <v>19</v>
      </c>
      <c r="E12" s="6">
        <v>0</v>
      </c>
      <c r="F12" s="50">
        <v>384</v>
      </c>
      <c r="G12" s="50">
        <v>12</v>
      </c>
      <c r="H12" s="50">
        <v>1295</v>
      </c>
      <c r="I12" s="54">
        <f>Volumes!D8</f>
        <v>0</v>
      </c>
    </row>
    <row r="13" spans="1:12" ht="15.75">
      <c r="D13" s="42" t="s">
        <v>20</v>
      </c>
      <c r="E13" s="6">
        <v>10710</v>
      </c>
      <c r="F13" s="50">
        <v>384</v>
      </c>
      <c r="G13" s="50">
        <v>12</v>
      </c>
      <c r="H13" s="50">
        <v>1295</v>
      </c>
      <c r="I13" s="54">
        <f>Volumes!D9</f>
        <v>28</v>
      </c>
    </row>
    <row r="14" spans="1:12" ht="15.75">
      <c r="D14" s="41" t="s">
        <v>21</v>
      </c>
      <c r="E14" s="6">
        <v>27897</v>
      </c>
      <c r="F14" s="50">
        <v>160</v>
      </c>
      <c r="G14" s="50">
        <v>11</v>
      </c>
      <c r="H14" s="50">
        <v>584</v>
      </c>
      <c r="I14" s="54">
        <f>Volumes!D10</f>
        <v>175</v>
      </c>
    </row>
    <row r="15" spans="1:12" ht="15.75">
      <c r="D15" s="42" t="s">
        <v>22</v>
      </c>
      <c r="E15" s="6">
        <v>25233</v>
      </c>
      <c r="F15" s="50">
        <v>384</v>
      </c>
      <c r="G15" s="50">
        <v>12</v>
      </c>
      <c r="H15" s="50">
        <v>1985</v>
      </c>
      <c r="I15" s="54">
        <f>Volumes!D11</f>
        <v>66</v>
      </c>
    </row>
    <row r="16" spans="1:12" ht="16.5" thickBot="1">
      <c r="D16" s="43" t="s">
        <v>23</v>
      </c>
      <c r="E16" s="15">
        <v>1344</v>
      </c>
      <c r="F16" s="51">
        <v>32</v>
      </c>
      <c r="G16" s="51">
        <v>9</v>
      </c>
      <c r="H16" s="51">
        <v>60</v>
      </c>
      <c r="I16" s="55">
        <f>Volumes!D12</f>
        <v>42</v>
      </c>
    </row>
    <row r="17" spans="6:9" ht="15.75" thickBot="1">
      <c r="F17" s="47"/>
      <c r="H17" s="56" t="s">
        <v>49</v>
      </c>
      <c r="I17" s="48">
        <f>SUM(I6:I16)</f>
        <v>350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"/>
  <sheetViews>
    <sheetView tabSelected="1" zoomScale="115" zoomScaleNormal="115" workbookViewId="0">
      <pane xSplit="1" ySplit="1" topLeftCell="B2" activePane="bottomRight" state="frozen"/>
      <selection activeCell="K1048567" sqref="K1048567"/>
      <selection pane="topRight" activeCell="K1048567" sqref="K1048567"/>
      <selection pane="bottomLeft" activeCell="K1048567" sqref="K1048567"/>
      <selection pane="bottomRight" activeCell="M13" sqref="M13"/>
    </sheetView>
  </sheetViews>
  <sheetFormatPr baseColWidth="10" defaultColWidth="11.5703125" defaultRowHeight="12.75"/>
  <cols>
    <col min="1" max="1" width="20.140625" style="5" bestFit="1" customWidth="1"/>
    <col min="2" max="2" width="13.140625" style="5" bestFit="1" customWidth="1"/>
    <col min="3" max="3" width="9.85546875" style="5" bestFit="1" customWidth="1"/>
    <col min="4" max="4" width="16.85546875" style="5" customWidth="1"/>
    <col min="5" max="5" width="12.5703125" style="5" bestFit="1" customWidth="1"/>
    <col min="6" max="8" width="16.42578125" style="5" customWidth="1"/>
    <col min="9" max="10" width="13" style="5" customWidth="1"/>
    <col min="11" max="11" width="15.85546875" style="5" bestFit="1" customWidth="1"/>
    <col min="12" max="12" width="18.42578125" style="5" bestFit="1" customWidth="1"/>
    <col min="13" max="13" width="15.42578125" style="5" bestFit="1" customWidth="1"/>
    <col min="14" max="16384" width="11.5703125" style="5"/>
  </cols>
  <sheetData>
    <row r="1" spans="1:13" s="4" customFormat="1" ht="38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5" t="s">
        <v>13</v>
      </c>
      <c r="B2" s="6">
        <f>Parametrage!E6</f>
        <v>2000</v>
      </c>
      <c r="C2" s="7">
        <f>Parametrage!F6</f>
        <v>144</v>
      </c>
      <c r="D2" s="8">
        <f t="shared" ref="D2:D12" si="0">ROUNDUP(B2/C2,0)</f>
        <v>14</v>
      </c>
      <c r="E2" s="9">
        <f>Parametrage!G6</f>
        <v>9</v>
      </c>
      <c r="F2" s="10">
        <f t="shared" ref="F2:F12" si="1">B2/$B$24</f>
        <v>21.739130434782609</v>
      </c>
      <c r="G2" s="11">
        <f>#REF!/#REF!</f>
        <v>0.15096618357487923</v>
      </c>
      <c r="H2" s="11">
        <f>IF(#REF!=0,0,1/#REF!)</f>
        <v>6.6239999999999997</v>
      </c>
      <c r="I2" s="12">
        <f>Parametrage!H6</f>
        <v>631</v>
      </c>
      <c r="J2" s="10">
        <f>#REF!/#REF!</f>
        <v>4.3819444444444446</v>
      </c>
      <c r="K2" s="13">
        <f>ROUNDUP(60/#REF!,0)</f>
        <v>14</v>
      </c>
      <c r="L2" s="10">
        <f>#REF!/#REF!</f>
        <v>3.1695721077654517</v>
      </c>
      <c r="M2" s="14">
        <f>#REF!/$B$21</f>
        <v>3.2080689349852747E-2</v>
      </c>
    </row>
    <row r="3" spans="1:13">
      <c r="A3" s="5" t="s">
        <v>14</v>
      </c>
      <c r="B3" s="6">
        <f>Parametrage!E7</f>
        <v>780</v>
      </c>
      <c r="C3" s="7">
        <f>Parametrage!F7</f>
        <v>320</v>
      </c>
      <c r="D3" s="8">
        <f t="shared" si="0"/>
        <v>3</v>
      </c>
      <c r="E3" s="9">
        <f>Parametrage!G7</f>
        <v>4</v>
      </c>
      <c r="F3" s="10">
        <f t="shared" si="1"/>
        <v>8.4782608695652169</v>
      </c>
      <c r="G3" s="11">
        <f>#REF!/#REF!</f>
        <v>2.6494565217391304E-2</v>
      </c>
      <c r="H3" s="11">
        <f>IF(#REF!=0,0,1/#REF!)</f>
        <v>37.743589743589745</v>
      </c>
      <c r="I3" s="12">
        <f>Parametrage!H7</f>
        <v>1067</v>
      </c>
      <c r="J3" s="10">
        <f>#REF!/#REF!</f>
        <v>3.3343750000000001</v>
      </c>
      <c r="K3" s="13">
        <f>ROUNDUP(60/#REF!,0)</f>
        <v>18</v>
      </c>
      <c r="L3" s="10">
        <f>#REF!/#REF!</f>
        <v>0.73102155576382377</v>
      </c>
      <c r="M3" s="14">
        <f>#REF!/$B$21</f>
        <v>7.3990036008484182E-3</v>
      </c>
    </row>
    <row r="4" spans="1:13">
      <c r="A4" s="5" t="s">
        <v>15</v>
      </c>
      <c r="B4" s="6">
        <f>Parametrage!E8</f>
        <v>1008</v>
      </c>
      <c r="C4" s="7">
        <f>Parametrage!F8</f>
        <v>288</v>
      </c>
      <c r="D4" s="8">
        <f t="shared" si="0"/>
        <v>4</v>
      </c>
      <c r="E4" s="9">
        <f>Parametrage!G8</f>
        <v>5</v>
      </c>
      <c r="F4" s="10">
        <f t="shared" si="1"/>
        <v>10.956521739130435</v>
      </c>
      <c r="G4" s="11">
        <f>#REF!/#REF!</f>
        <v>3.8043478260869568E-2</v>
      </c>
      <c r="H4" s="11">
        <f>IF(#REF!=0,0,1/#REF!)</f>
        <v>26.285714285714285</v>
      </c>
      <c r="I4" s="12">
        <f>Parametrage!H8</f>
        <v>1067</v>
      </c>
      <c r="J4" s="10">
        <f>#REF!/#REF!</f>
        <v>3.7048611111111112</v>
      </c>
      <c r="K4" s="13">
        <f>ROUNDUP(60/#REF!,0)</f>
        <v>17</v>
      </c>
      <c r="L4" s="10">
        <f>#REF!/#REF!</f>
        <v>0.94470477975632616</v>
      </c>
      <c r="M4" s="14">
        <f>#REF!/$B$21</f>
        <v>9.561789268788725E-3</v>
      </c>
    </row>
    <row r="5" spans="1:13">
      <c r="A5" s="5" t="s">
        <v>16</v>
      </c>
      <c r="B5" s="6">
        <f>Parametrage!E9</f>
        <v>40</v>
      </c>
      <c r="C5" s="7">
        <f>Parametrage!F9</f>
        <v>20</v>
      </c>
      <c r="D5" s="8">
        <f t="shared" si="0"/>
        <v>2</v>
      </c>
      <c r="E5" s="9">
        <f>Parametrage!G9</f>
        <v>1</v>
      </c>
      <c r="F5" s="10">
        <f t="shared" si="1"/>
        <v>0.43478260869565216</v>
      </c>
      <c r="G5" s="11">
        <f>#REF!/#REF!</f>
        <v>2.1739130434782608E-2</v>
      </c>
      <c r="H5" s="11">
        <f>IF(#REF!=0,0,1/#REF!)</f>
        <v>46</v>
      </c>
      <c r="I5" s="12">
        <f>Parametrage!H9</f>
        <v>120</v>
      </c>
      <c r="J5" s="10">
        <f>#REF!/#REF!</f>
        <v>6</v>
      </c>
      <c r="K5" s="13">
        <f>ROUNDUP(60/#REF!,0)</f>
        <v>10</v>
      </c>
      <c r="L5" s="10">
        <f>#REF!/#REF!</f>
        <v>0.33333333333333331</v>
      </c>
      <c r="M5" s="14">
        <f>#REF!/$B$21</f>
        <v>3.3738191632928468E-3</v>
      </c>
    </row>
    <row r="6" spans="1:13">
      <c r="A6" s="5" t="s">
        <v>17</v>
      </c>
      <c r="B6" s="6">
        <f>Parametrage!E10</f>
        <v>1536</v>
      </c>
      <c r="C6" s="7">
        <f>Parametrage!F10</f>
        <v>96</v>
      </c>
      <c r="D6" s="8">
        <f t="shared" si="0"/>
        <v>16</v>
      </c>
      <c r="E6" s="9">
        <f>Parametrage!G10</f>
        <v>6</v>
      </c>
      <c r="F6" s="10">
        <f t="shared" si="1"/>
        <v>16.695652173913043</v>
      </c>
      <c r="G6" s="11">
        <f>#REF!/#REF!</f>
        <v>0.17391304347826086</v>
      </c>
      <c r="H6" s="11">
        <f>IF(#REF!=0,0,1/#REF!)</f>
        <v>5.75</v>
      </c>
      <c r="I6" s="12">
        <f>Parametrage!H10</f>
        <v>225</v>
      </c>
      <c r="J6" s="10">
        <f>#REF!/#REF!</f>
        <v>2.34375</v>
      </c>
      <c r="K6" s="13">
        <f>ROUNDUP(60/#REF!,0)</f>
        <v>26</v>
      </c>
      <c r="L6" s="10">
        <f>#REF!/#REF!</f>
        <v>6.8266666666666671</v>
      </c>
      <c r="M6" s="14">
        <f>#REF!/$B$21</f>
        <v>6.9095816464237514E-2</v>
      </c>
    </row>
    <row r="7" spans="1:13">
      <c r="A7" s="5" t="s">
        <v>18</v>
      </c>
      <c r="B7" s="6">
        <f>Parametrage!E11</f>
        <v>0</v>
      </c>
      <c r="C7" s="7">
        <f>Parametrage!F11</f>
        <v>384</v>
      </c>
      <c r="D7" s="8">
        <f t="shared" si="0"/>
        <v>0</v>
      </c>
      <c r="E7" s="9">
        <f>Parametrage!G11</f>
        <v>12</v>
      </c>
      <c r="F7" s="10">
        <f t="shared" si="1"/>
        <v>0</v>
      </c>
      <c r="G7" s="11">
        <f>#REF!/#REF!</f>
        <v>0</v>
      </c>
      <c r="H7" s="11">
        <f>IF(#REF!=0,0,1/#REF!)</f>
        <v>0</v>
      </c>
      <c r="I7" s="12">
        <f>Parametrage!H11</f>
        <v>1295</v>
      </c>
      <c r="J7" s="10">
        <f>#REF!/#REF!</f>
        <v>3.3723958333333335</v>
      </c>
      <c r="K7" s="13">
        <f>ROUNDUP(60/#REF!,0)</f>
        <v>18</v>
      </c>
      <c r="L7" s="10">
        <f>#REF!/#REF!</f>
        <v>0</v>
      </c>
      <c r="M7" s="14">
        <f>#REF!/$B$21</f>
        <v>0</v>
      </c>
    </row>
    <row r="8" spans="1:13">
      <c r="A8" s="5" t="s">
        <v>19</v>
      </c>
      <c r="B8" s="6">
        <f>Parametrage!E12</f>
        <v>0</v>
      </c>
      <c r="C8" s="7">
        <f>Parametrage!F12</f>
        <v>384</v>
      </c>
      <c r="D8" s="8">
        <f t="shared" si="0"/>
        <v>0</v>
      </c>
      <c r="E8" s="9">
        <f>Parametrage!G12</f>
        <v>12</v>
      </c>
      <c r="F8" s="10">
        <f t="shared" si="1"/>
        <v>0</v>
      </c>
      <c r="G8" s="11">
        <f>#REF!/#REF!</f>
        <v>0</v>
      </c>
      <c r="H8" s="11">
        <f>IF(#REF!=0,0,1/#REF!)</f>
        <v>0</v>
      </c>
      <c r="I8" s="12">
        <f>Parametrage!H12</f>
        <v>1295</v>
      </c>
      <c r="J8" s="10">
        <f>#REF!/#REF!</f>
        <v>3.3723958333333335</v>
      </c>
      <c r="K8" s="13">
        <f>ROUNDUP(60/#REF!,0)</f>
        <v>18</v>
      </c>
      <c r="L8" s="10">
        <f>#REF!/#REF!</f>
        <v>0</v>
      </c>
      <c r="M8" s="14">
        <f>#REF!/$B$21</f>
        <v>0</v>
      </c>
    </row>
    <row r="9" spans="1:13">
      <c r="A9" s="5" t="s">
        <v>20</v>
      </c>
      <c r="B9" s="6">
        <f>Parametrage!E13</f>
        <v>10710</v>
      </c>
      <c r="C9" s="7">
        <f>Parametrage!F13</f>
        <v>384</v>
      </c>
      <c r="D9" s="8">
        <f t="shared" si="0"/>
        <v>28</v>
      </c>
      <c r="E9" s="9">
        <f>Parametrage!G13</f>
        <v>12</v>
      </c>
      <c r="F9" s="10">
        <f t="shared" si="1"/>
        <v>116.41304347826087</v>
      </c>
      <c r="G9" s="11">
        <f>#REF!/#REF!</f>
        <v>0.30315896739130438</v>
      </c>
      <c r="H9" s="11">
        <f>IF(#REF!=0,0,1/#REF!)</f>
        <v>3.2985994397759102</v>
      </c>
      <c r="I9" s="12">
        <f>Parametrage!H13</f>
        <v>1295</v>
      </c>
      <c r="J9" s="10">
        <f>#REF!/#REF!</f>
        <v>3.3723958333333335</v>
      </c>
      <c r="K9" s="13">
        <f>ROUNDUP(60/#REF!,0)</f>
        <v>18</v>
      </c>
      <c r="L9" s="10">
        <f>#REF!/#REF!</f>
        <v>8.2702702702702702</v>
      </c>
      <c r="M9" s="14">
        <f>#REF!/$B$21</f>
        <v>8.370718897034686E-2</v>
      </c>
    </row>
    <row r="10" spans="1:13">
      <c r="A10" s="5" t="s">
        <v>21</v>
      </c>
      <c r="B10" s="6">
        <f>Parametrage!E14</f>
        <v>27897</v>
      </c>
      <c r="C10" s="7">
        <f>Parametrage!F14</f>
        <v>160</v>
      </c>
      <c r="D10" s="8">
        <f t="shared" si="0"/>
        <v>175</v>
      </c>
      <c r="E10" s="9">
        <f>Parametrage!G14</f>
        <v>11</v>
      </c>
      <c r="F10" s="10">
        <f t="shared" si="1"/>
        <v>303.22826086956519</v>
      </c>
      <c r="G10" s="11">
        <f>#REF!/#REF!</f>
        <v>1.8951766304347823</v>
      </c>
      <c r="H10" s="11">
        <f>IF(#REF!=0,0,1/#REF!)</f>
        <v>0.52765530343764566</v>
      </c>
      <c r="I10" s="12">
        <f>Parametrage!H14</f>
        <v>584</v>
      </c>
      <c r="J10" s="11">
        <f>#REF!/#REF!</f>
        <v>3.65</v>
      </c>
      <c r="K10" s="13">
        <f>ROUNDUP(60/#REF!,0)</f>
        <v>17</v>
      </c>
      <c r="L10" s="10">
        <f>#REF!/#REF!</f>
        <v>47.768835616438359</v>
      </c>
      <c r="M10" s="14">
        <f>#REF!/$B$21</f>
        <v>0.48349023903277688</v>
      </c>
    </row>
    <row r="11" spans="1:13">
      <c r="A11" s="5" t="s">
        <v>22</v>
      </c>
      <c r="B11" s="6">
        <f>Parametrage!E15</f>
        <v>25233</v>
      </c>
      <c r="C11" s="7">
        <f>Parametrage!F15</f>
        <v>384</v>
      </c>
      <c r="D11" s="8">
        <f t="shared" si="0"/>
        <v>66</v>
      </c>
      <c r="E11" s="9">
        <f>Parametrage!G15</f>
        <v>12</v>
      </c>
      <c r="F11" s="10">
        <f t="shared" si="1"/>
        <v>274.27173913043481</v>
      </c>
      <c r="G11" s="11">
        <f>#REF!/#REF!</f>
        <v>0.71424932065217395</v>
      </c>
      <c r="H11" s="11">
        <f>IF(#REF!=0,0,1/#REF!)</f>
        <v>1.4000713351563427</v>
      </c>
      <c r="I11" s="12">
        <f>Parametrage!H15</f>
        <v>1985</v>
      </c>
      <c r="J11" s="10">
        <f>#REF!/#REF!</f>
        <v>5.169270833333333</v>
      </c>
      <c r="K11" s="13">
        <f>ROUNDUP(60/#REF!,0)</f>
        <v>12</v>
      </c>
      <c r="L11" s="10">
        <f>#REF!/#REF!</f>
        <v>12.71183879093199</v>
      </c>
      <c r="M11" s="14">
        <f>#REF!/$B$21</f>
        <v>0.12866233594060716</v>
      </c>
    </row>
    <row r="12" spans="1:13" ht="13.5" thickBot="1">
      <c r="A12" s="5" t="s">
        <v>23</v>
      </c>
      <c r="B12" s="6">
        <f>Parametrage!E16</f>
        <v>1344</v>
      </c>
      <c r="C12" s="7">
        <f>Parametrage!F16</f>
        <v>32</v>
      </c>
      <c r="D12" s="8">
        <f t="shared" si="0"/>
        <v>42</v>
      </c>
      <c r="E12" s="9">
        <f>Parametrage!G16</f>
        <v>9</v>
      </c>
      <c r="F12" s="10">
        <f t="shared" si="1"/>
        <v>14.608695652173912</v>
      </c>
      <c r="G12" s="11">
        <f>#REF!/#REF!</f>
        <v>0.45652173913043476</v>
      </c>
      <c r="H12" s="11">
        <f>IF(#REF!=0,0,1/#REF!)</f>
        <v>2.1904761904761907</v>
      </c>
      <c r="I12" s="12">
        <f>Parametrage!H16</f>
        <v>60</v>
      </c>
      <c r="J12" s="10">
        <f>#REF!/#REF!</f>
        <v>1.875</v>
      </c>
      <c r="K12" s="13">
        <f>ROUNDUP(60/#REF!,0)</f>
        <v>32</v>
      </c>
      <c r="L12" s="10">
        <f>#REF!/#REF!</f>
        <v>22.4</v>
      </c>
      <c r="M12" s="14">
        <f>#REF!/$B$21</f>
        <v>0.2267206477732793</v>
      </c>
    </row>
    <row r="13" spans="1:13" s="18" customFormat="1" ht="13.5" thickBot="1">
      <c r="A13" s="16" t="s">
        <v>24</v>
      </c>
      <c r="B13" s="16"/>
      <c r="C13" s="16"/>
      <c r="D13" s="16">
        <f>SUBTOTAL(109,#REF!)</f>
        <v>350</v>
      </c>
      <c r="E13" s="17"/>
      <c r="F13" s="17"/>
      <c r="G13" s="17"/>
      <c r="H13" s="17"/>
      <c r="I13" s="16"/>
      <c r="J13" s="16"/>
      <c r="K13" s="16"/>
      <c r="L13" s="16"/>
      <c r="M13" s="38">
        <f>SUBTOTAL(109,Tableau1[Charge (%)])</f>
        <v>1.0440915295640305</v>
      </c>
    </row>
    <row r="15" spans="1:13" ht="13.5" thickBot="1">
      <c r="E15" s="19"/>
      <c r="F15" s="20" t="s">
        <v>25</v>
      </c>
    </row>
    <row r="16" spans="1:13" ht="13.5" thickBot="1">
      <c r="A16" s="57" t="s">
        <v>26</v>
      </c>
      <c r="B16" s="58"/>
      <c r="E16" s="21"/>
      <c r="F16" s="20" t="s">
        <v>27</v>
      </c>
      <c r="I16" s="20" t="s">
        <v>28</v>
      </c>
      <c r="J16" s="20" t="s">
        <v>29</v>
      </c>
      <c r="K16" s="20" t="s">
        <v>30</v>
      </c>
      <c r="L16" s="20" t="s">
        <v>31</v>
      </c>
    </row>
    <row r="17" spans="1:13">
      <c r="A17" s="22" t="s">
        <v>32</v>
      </c>
      <c r="B17" s="23">
        <f>SUM(I24:L24)</f>
        <v>126</v>
      </c>
      <c r="H17" s="24" t="s">
        <v>33</v>
      </c>
      <c r="I17" s="20">
        <v>8</v>
      </c>
      <c r="J17" s="20">
        <v>8</v>
      </c>
      <c r="K17" s="20">
        <v>8</v>
      </c>
      <c r="L17" s="20">
        <v>6</v>
      </c>
    </row>
    <row r="18" spans="1:13">
      <c r="A18" s="25" t="s">
        <v>34</v>
      </c>
      <c r="B18" s="26">
        <v>2.5</v>
      </c>
      <c r="C18" s="27"/>
      <c r="H18" s="20" t="s">
        <v>35</v>
      </c>
      <c r="I18" s="20">
        <v>8</v>
      </c>
      <c r="J18" s="20">
        <v>8</v>
      </c>
      <c r="K18" s="20">
        <v>8</v>
      </c>
    </row>
    <row r="19" spans="1:13">
      <c r="A19" s="25" t="s">
        <v>36</v>
      </c>
      <c r="B19" s="28">
        <f>(2*#REF!)/60</f>
        <v>11.666666666666666</v>
      </c>
      <c r="C19" s="27" t="s">
        <v>37</v>
      </c>
      <c r="H19" s="20" t="s">
        <v>38</v>
      </c>
      <c r="I19" s="20">
        <v>8</v>
      </c>
      <c r="J19" s="20">
        <v>8</v>
      </c>
      <c r="K19" s="20">
        <v>8</v>
      </c>
    </row>
    <row r="20" spans="1:13">
      <c r="A20" s="25" t="s">
        <v>39</v>
      </c>
      <c r="B20" s="29">
        <v>0.8</v>
      </c>
      <c r="H20" s="20" t="s">
        <v>40</v>
      </c>
      <c r="I20" s="20">
        <v>8</v>
      </c>
      <c r="J20" s="20">
        <v>8</v>
      </c>
      <c r="K20" s="20">
        <v>8</v>
      </c>
    </row>
    <row r="21" spans="1:13" ht="13.5" thickBot="1">
      <c r="A21" s="30" t="s">
        <v>41</v>
      </c>
      <c r="B21" s="31">
        <f>(B17-B18)*B20</f>
        <v>98.800000000000011</v>
      </c>
      <c r="F21" s="32"/>
      <c r="H21" s="20" t="s">
        <v>42</v>
      </c>
      <c r="I21" s="20">
        <v>6</v>
      </c>
      <c r="J21" s="20">
        <v>6</v>
      </c>
      <c r="K21" s="20">
        <v>6</v>
      </c>
      <c r="L21" s="5">
        <v>6</v>
      </c>
    </row>
    <row r="22" spans="1:13" ht="13.5" thickBot="1">
      <c r="A22" s="33"/>
      <c r="B22" s="34"/>
      <c r="H22" s="20" t="s">
        <v>43</v>
      </c>
      <c r="I22" s="20">
        <v>0</v>
      </c>
      <c r="J22" s="20">
        <v>0</v>
      </c>
      <c r="K22" s="20">
        <v>0</v>
      </c>
      <c r="L22" s="5" t="s">
        <v>44</v>
      </c>
    </row>
    <row r="23" spans="1:13" ht="13.5" thickBot="1">
      <c r="A23" s="33" t="s">
        <v>45</v>
      </c>
      <c r="B23" s="35">
        <v>114</v>
      </c>
      <c r="H23" s="20" t="s">
        <v>46</v>
      </c>
      <c r="I23" s="20">
        <v>0</v>
      </c>
      <c r="J23" s="20">
        <v>0</v>
      </c>
      <c r="K23" s="20">
        <v>0</v>
      </c>
      <c r="M23" s="5" t="s">
        <v>47</v>
      </c>
    </row>
    <row r="24" spans="1:13" ht="13.5" thickBot="1">
      <c r="A24" s="33" t="s">
        <v>48</v>
      </c>
      <c r="B24" s="35">
        <v>92</v>
      </c>
      <c r="H24" s="36" t="s">
        <v>49</v>
      </c>
      <c r="I24" s="36">
        <f>SUM(I17:I23)</f>
        <v>38</v>
      </c>
      <c r="J24" s="36">
        <f t="shared" ref="J24:L24" si="2">SUM(J17:J23)</f>
        <v>38</v>
      </c>
      <c r="K24" s="36">
        <f t="shared" si="2"/>
        <v>38</v>
      </c>
      <c r="L24" s="18">
        <f t="shared" si="2"/>
        <v>12</v>
      </c>
      <c r="M24" s="18">
        <f>SUM(I24:L24)</f>
        <v>126</v>
      </c>
    </row>
    <row r="25" spans="1:13">
      <c r="A25" s="37"/>
      <c r="L25" s="18">
        <f>L24+6</f>
        <v>18</v>
      </c>
    </row>
    <row r="26" spans="1:13">
      <c r="A26" s="37"/>
    </row>
    <row r="27" spans="1:13">
      <c r="A27" s="37"/>
    </row>
    <row r="28" spans="1:13">
      <c r="A28" s="37"/>
    </row>
    <row r="29" spans="1:13">
      <c r="A29" s="37"/>
    </row>
    <row r="30" spans="1:13">
      <c r="A30" s="37"/>
    </row>
    <row r="31" spans="1:13">
      <c r="A31" s="37"/>
    </row>
  </sheetData>
  <mergeCells count="1">
    <mergeCell ref="A16:B16"/>
  </mergeCells>
  <pageMargins left="0.7" right="0.7" top="0.75" bottom="0.75" header="0.3" footer="0.3"/>
  <pageSetup paperSize="9" scale="56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Parametrage</vt:lpstr>
      <vt:lpstr>Volumes</vt:lpstr>
    </vt:vector>
  </TitlesOfParts>
  <Company>EFI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karim Soualem</cp:lastModifiedBy>
  <dcterms:created xsi:type="dcterms:W3CDTF">2019-01-10T16:13:19Z</dcterms:created>
  <dcterms:modified xsi:type="dcterms:W3CDTF">2019-01-10T19:20:24Z</dcterms:modified>
</cp:coreProperties>
</file>