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DOCUMENTS 2021\"/>
    </mc:Choice>
  </mc:AlternateContent>
  <xr:revisionPtr revIDLastSave="0" documentId="13_ncr:1_{4E4EB9FC-5E2A-4729-8233-4EED0F3AFCC2}" xr6:coauthVersionLast="46" xr6:coauthVersionMax="46" xr10:uidLastSave="{00000000-0000-0000-0000-000000000000}"/>
  <bookViews>
    <workbookView xWindow="-120" yWindow="-120" windowWidth="24240" windowHeight="13140" activeTab="2" xr2:uid="{21480AC1-EB44-44F8-BDFF-C72C36845D0C}"/>
  </bookViews>
  <sheets>
    <sheet name="pers" sheetId="1" r:id="rId1"/>
    <sheet name="ARCHIVES" sheetId="3" r:id="rId2"/>
    <sheet name="DIVORCE" sheetId="2" r:id="rId3"/>
  </sheets>
  <definedNames>
    <definedName name="BASE">pers!$A$1:$C$18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3" i="3"/>
  <c r="A2" i="3"/>
  <c r="L4" i="2" s="1"/>
  <c r="B18" i="2"/>
  <c r="E13" i="2"/>
  <c r="B19" i="2"/>
  <c r="E6" i="2"/>
  <c r="A1" i="2"/>
  <c r="L10" i="2" l="1"/>
  <c r="L6" i="2"/>
  <c r="L9" i="2"/>
  <c r="L8" i="2"/>
  <c r="L7" i="2"/>
  <c r="L5" i="2"/>
  <c r="N4" i="2"/>
  <c r="K5" i="2"/>
  <c r="K10" i="2"/>
  <c r="K8" i="2"/>
  <c r="K6" i="2"/>
  <c r="K9" i="2"/>
  <c r="K4" i="2"/>
  <c r="N5" i="2" l="1"/>
  <c r="B14" i="2" s="1"/>
  <c r="N10" i="2"/>
  <c r="N9" i="2"/>
  <c r="N6" i="2"/>
  <c r="B13" i="2" s="1"/>
  <c r="N8" i="2"/>
  <c r="N7" i="2"/>
  <c r="B12" i="2" s="1"/>
</calcChain>
</file>

<file path=xl/sharedStrings.xml><?xml version="1.0" encoding="utf-8"?>
<sst xmlns="http://schemas.openxmlformats.org/spreadsheetml/2006/main" count="127" uniqueCount="94">
  <si>
    <t>IDENTIFIANT</t>
  </si>
  <si>
    <t>Nom de naissance</t>
  </si>
  <si>
    <t>Prénom</t>
  </si>
  <si>
    <t>FERREIRA</t>
  </si>
  <si>
    <t>MARCIA</t>
  </si>
  <si>
    <t>GRELET</t>
  </si>
  <si>
    <t>MICHEL</t>
  </si>
  <si>
    <t>EGEA</t>
  </si>
  <si>
    <t>GWEN</t>
  </si>
  <si>
    <t>ESCORZA CORTEZ</t>
  </si>
  <si>
    <t>SANDRA</t>
  </si>
  <si>
    <t>FAYAT</t>
  </si>
  <si>
    <t>GUILLAUME</t>
  </si>
  <si>
    <t>ADAM</t>
  </si>
  <si>
    <t>FIBLEUIL</t>
  </si>
  <si>
    <t>SAMI</t>
  </si>
  <si>
    <t>FICEL</t>
  </si>
  <si>
    <t>EMMANUELLE</t>
  </si>
  <si>
    <t>FIDALGO</t>
  </si>
  <si>
    <t>JACK</t>
  </si>
  <si>
    <t>FORCET</t>
  </si>
  <si>
    <t>PHILIPE</t>
  </si>
  <si>
    <t>FOULAIN</t>
  </si>
  <si>
    <t>MAY</t>
  </si>
  <si>
    <t>FRAISSE</t>
  </si>
  <si>
    <t>ANNE-SOPHIE</t>
  </si>
  <si>
    <t>FRANCOIS</t>
  </si>
  <si>
    <t>GAEL</t>
  </si>
  <si>
    <t>GAMBLIN</t>
  </si>
  <si>
    <t>FANNY</t>
  </si>
  <si>
    <t>GARRY</t>
  </si>
  <si>
    <t>MARTIN</t>
  </si>
  <si>
    <t>GAULON</t>
  </si>
  <si>
    <t>EVE</t>
  </si>
  <si>
    <t>GOBEL</t>
  </si>
  <si>
    <t>CARL</t>
  </si>
  <si>
    <t>HISTORIQUE</t>
  </si>
  <si>
    <t>NOM &amp; PRENOM :</t>
  </si>
  <si>
    <t>NUM DOC</t>
  </si>
  <si>
    <t>Divorce</t>
  </si>
  <si>
    <t>SAISIE N° EPOUX(SE)</t>
  </si>
  <si>
    <t>Date Divorce</t>
  </si>
  <si>
    <t>NOMBRE DE CONJOINT</t>
  </si>
  <si>
    <t>Prenom</t>
  </si>
  <si>
    <t>Profession</t>
  </si>
  <si>
    <t>FONCTIONNAIRE</t>
  </si>
  <si>
    <t>LibNationalite</t>
  </si>
  <si>
    <t>France</t>
  </si>
  <si>
    <t>SiTravail</t>
  </si>
  <si>
    <t>Colonne1</t>
  </si>
  <si>
    <t>Numero_ Spec</t>
  </si>
  <si>
    <t>Nom</t>
  </si>
  <si>
    <t>Date Mariage</t>
  </si>
  <si>
    <t>Lib Statut</t>
  </si>
  <si>
    <t>Date Statut</t>
  </si>
  <si>
    <t>Si fonction</t>
  </si>
  <si>
    <t>NUM</t>
  </si>
  <si>
    <t>BOURAT</t>
  </si>
  <si>
    <t>AMANDINE</t>
  </si>
  <si>
    <t>X4RTBPFW4</t>
  </si>
  <si>
    <t>01/01/1978</t>
  </si>
  <si>
    <t>DIVORCE</t>
  </si>
  <si>
    <t>06/10/1980</t>
  </si>
  <si>
    <t>N</t>
  </si>
  <si>
    <t>AURELIE</t>
  </si>
  <si>
    <t>X4RTB1PFW4</t>
  </si>
  <si>
    <t>11/08/1983</t>
  </si>
  <si>
    <t>MARIE</t>
  </si>
  <si>
    <t>O</t>
  </si>
  <si>
    <t>BOURIN</t>
  </si>
  <si>
    <t>SYLVIE</t>
  </si>
  <si>
    <t>X1TETBPFW5</t>
  </si>
  <si>
    <t>28/10/1976</t>
  </si>
  <si>
    <t>Belgigque</t>
  </si>
  <si>
    <t>BOUTHORS</t>
  </si>
  <si>
    <t>ARIANE</t>
  </si>
  <si>
    <t>X4RTB1PFW5</t>
  </si>
  <si>
    <t>22/02/1983</t>
  </si>
  <si>
    <t>BOYER</t>
  </si>
  <si>
    <t>PASCALE</t>
  </si>
  <si>
    <t>X1TETBPFW6</t>
  </si>
  <si>
    <t>27/10/1974</t>
  </si>
  <si>
    <t>BRAGA</t>
  </si>
  <si>
    <t>OCEANE</t>
  </si>
  <si>
    <t>X4RTB1PFW6</t>
  </si>
  <si>
    <t>14/07/1977</t>
  </si>
  <si>
    <t>18/03/2005</t>
  </si>
  <si>
    <t>BRAHIMI</t>
  </si>
  <si>
    <t>FATIHA</t>
  </si>
  <si>
    <t>X1TETBPFW7</t>
  </si>
  <si>
    <t>22/11/1972</t>
  </si>
  <si>
    <t>03/02/1997</t>
  </si>
  <si>
    <t>BOUTON ENREGISTRER</t>
  </si>
  <si>
    <t xml:space="preserve">Sub DIVORCE_BASE()
Sheets("ARCHIVES").Activate
x = Range("B" &amp; Rows.Count).End(xlUp).Row
Sheets("ARCHIVES").Range("B" &amp; x + 1) = Sheets("DIVORCE").[F2].Value
Sheets("ARCHIVES").Range("B" &amp; x + 1).Offset(0, 1).Value = Sheets("DIVORCE").[B10].Value
Sheets("ARCHIVES").Range("B" &amp; x + 1).Offset(0, 2).Value = Sheets("DIVORCE").[B14].Value
Sheets("ARCHIVES").Range("B" &amp; x + 1).Offset(0, 3).Value = Sheets("DIVORCE").[B13].Value
Sheets("ARCHIVES").Range("B" &amp; x + 1).Offset(0, 4).Value = Sheets("DIVORCE").[B12].Value
Sheets("ARCHIVES").Range("B" &amp; x + 1).Offset(0, 6).Value = Sheets("DIVORCE").[A8].Value
Sheets("ARCHIVES").Range("B" &amp; x + 1).Offset(0, 7).Value = Sheets("DIVORCE").[B11].Value
Sheets("ARCHIVES").Range("B" &amp; x + 1).Offset(0, 8).Value = Sheets("DIVORCE").[B18].Value
Sheets("ARCHIVES").Range("B" &amp; x + 1).Offset(0, 9).Value = Sheets("DIVORCE").[B07].Value
Sheets("ARCHIVES").Range("B" &amp; x + 1).Offset(0, 10).Value = Sheets("DIVORCE").[B19].Value
Sheets("ARCHIVES").Activate
End Sub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</si>
</sst>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</font>
    <font>
      <sz val="11"/>
      <color theme="0"/>
      <name val="Calibri"/>
      <family val="2"/>
    </font>
    <font>
      <b/>
      <sz val="12"/>
      <color theme="0"/>
      <name val="Calibri"/>
      <family val="2"/>
    </font>
    <font>
      <sz val="12"/>
      <color theme="1"/>
      <name val="Comic Sans MS"/>
      <family val="4"/>
    </font>
    <font>
      <sz val="9"/>
      <name val="Comic Sans MS"/>
      <family val="4"/>
    </font>
    <font>
      <sz val="12"/>
      <color rgb="FFFF0000"/>
      <name val="Comic Sans MS"/>
      <family val="4"/>
    </font>
    <font>
      <b/>
      <sz val="11"/>
      <name val="Comic Sans MS"/>
      <family val="4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omic Sans MS"/>
      <family val="4"/>
    </font>
    <font>
      <sz val="10"/>
      <color rgb="FFFF0000"/>
      <name val="Comic Sans MS"/>
      <family val="4"/>
    </font>
    <font>
      <b/>
      <sz val="14"/>
      <color theme="1"/>
      <name val="Calibri"/>
      <family val="2"/>
    </font>
    <font>
      <sz val="10"/>
      <color theme="0"/>
      <name val="Comic Sans MS"/>
      <family val="4"/>
    </font>
    <font>
      <b/>
      <sz val="11"/>
      <color theme="1" tint="4.9989318521683403E-2"/>
      <name val="Calibri"/>
      <family val="2"/>
    </font>
    <font>
      <b/>
      <sz val="10"/>
      <name val="Comic Sans MS"/>
      <family val="4"/>
    </font>
    <font>
      <sz val="24"/>
      <color theme="1"/>
      <name val="Calibri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omic Sans MS"/>
      <family val="4"/>
    </font>
    <font>
      <sz val="12"/>
      <color theme="1"/>
      <name val="Calibri"/>
      <family val="2"/>
    </font>
    <font>
      <sz val="14"/>
      <color theme="1"/>
      <name val="Calibri"/>
      <family val="2"/>
    </font>
    <font>
      <sz val="9"/>
      <color theme="1"/>
      <name val="Calibri"/>
      <family val="2"/>
      <scheme val="minor"/>
    </font>
    <font>
      <b/>
      <sz val="12"/>
      <color rgb="FFFF0000"/>
      <name val="Comic Sans MS"/>
      <family val="4"/>
    </font>
    <font>
      <b/>
      <sz val="16"/>
      <color rgb="FFFF0000"/>
      <name val="Comic Sans MS"/>
      <family val="4"/>
    </font>
    <font>
      <sz val="12"/>
      <name val="Comic Sans MS"/>
      <family val="4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49F88"/>
      </left>
      <right style="medium">
        <color rgb="FFF49F88"/>
      </right>
      <top style="medium">
        <color rgb="FFF49F88"/>
      </top>
      <bottom style="medium">
        <color rgb="FFF49F88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1" fillId="0" borderId="0" xfId="0" applyFont="1"/>
    <xf numFmtId="0" fontId="0" fillId="3" borderId="0" xfId="0" applyFill="1" applyAlignment="1">
      <alignment horizontal="center"/>
    </xf>
    <xf numFmtId="0" fontId="0" fillId="3" borderId="0" xfId="0" applyFill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3" borderId="0" xfId="0" applyFont="1" applyFill="1"/>
    <xf numFmtId="0" fontId="2" fillId="2" borderId="2" xfId="0" applyFont="1" applyFill="1" applyBorder="1" applyAlignment="1">
      <alignment vertical="center" wrapText="1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0" xfId="0" applyFont="1" applyAlignment="1">
      <alignment horizontal="left"/>
    </xf>
    <xf numFmtId="0" fontId="13" fillId="5" borderId="3" xfId="0" applyFont="1" applyFill="1" applyBorder="1" applyAlignment="1">
      <alignment horizontal="left"/>
    </xf>
    <xf numFmtId="1" fontId="0" fillId="6" borderId="4" xfId="0" applyNumberForma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0" fillId="6" borderId="4" xfId="0" applyFill="1" applyBorder="1" applyAlignment="1">
      <alignment horizontal="left"/>
    </xf>
    <xf numFmtId="0" fontId="0" fillId="6" borderId="4" xfId="0" applyFill="1" applyBorder="1"/>
    <xf numFmtId="0" fontId="1" fillId="0" borderId="0" xfId="0" applyFont="1" applyAlignment="1">
      <alignment horizontal="left"/>
    </xf>
    <xf numFmtId="0" fontId="13" fillId="6" borderId="3" xfId="0" applyFont="1" applyFill="1" applyBorder="1" applyAlignment="1">
      <alignment horizontal="left"/>
    </xf>
    <xf numFmtId="14" fontId="0" fillId="6" borderId="4" xfId="0" applyNumberFormat="1" applyFill="1" applyBorder="1"/>
    <xf numFmtId="0" fontId="16" fillId="3" borderId="0" xfId="0" applyFont="1" applyFill="1" applyAlignment="1">
      <alignment horizontal="center"/>
    </xf>
    <xf numFmtId="0" fontId="17" fillId="3" borderId="0" xfId="0" applyFont="1" applyFill="1"/>
    <xf numFmtId="0" fontId="18" fillId="0" borderId="0" xfId="0" applyFont="1" applyAlignment="1">
      <alignment horizontal="left"/>
    </xf>
    <xf numFmtId="0" fontId="19" fillId="8" borderId="8" xfId="0" applyFont="1" applyFill="1" applyBorder="1" applyAlignment="1">
      <alignment vertical="center" wrapText="1"/>
    </xf>
    <xf numFmtId="0" fontId="21" fillId="0" borderId="0" xfId="0" applyFont="1"/>
    <xf numFmtId="0" fontId="13" fillId="5" borderId="3" xfId="0" applyFont="1" applyFill="1" applyBorder="1"/>
    <xf numFmtId="14" fontId="0" fillId="6" borderId="4" xfId="0" applyNumberFormat="1" applyFill="1" applyBorder="1" applyAlignment="1">
      <alignment horizontal="left"/>
    </xf>
    <xf numFmtId="0" fontId="9" fillId="0" borderId="0" xfId="0" applyFont="1" applyAlignment="1">
      <alignment horizontal="center"/>
    </xf>
    <xf numFmtId="0" fontId="0" fillId="6" borderId="4" xfId="0" applyFill="1" applyBorder="1" applyAlignment="1">
      <alignment horizontal="center"/>
    </xf>
    <xf numFmtId="0" fontId="18" fillId="0" borderId="0" xfId="0" applyFont="1"/>
    <xf numFmtId="0" fontId="23" fillId="0" borderId="0" xfId="0" applyFont="1" applyAlignment="1">
      <alignment horizontal="center"/>
    </xf>
    <xf numFmtId="0" fontId="24" fillId="0" borderId="0" xfId="0" applyFont="1"/>
    <xf numFmtId="0" fontId="7" fillId="0" borderId="0" xfId="0" applyFont="1"/>
    <xf numFmtId="0" fontId="2" fillId="2" borderId="9" xfId="0" applyFont="1" applyFill="1" applyBorder="1" applyAlignment="1">
      <alignment vertical="center" wrapText="1"/>
    </xf>
    <xf numFmtId="0" fontId="19" fillId="0" borderId="2" xfId="0" applyFont="1" applyBorder="1"/>
    <xf numFmtId="0" fontId="19" fillId="0" borderId="2" xfId="0" applyFont="1" applyBorder="1" applyAlignment="1">
      <alignment horizontal="right"/>
    </xf>
    <xf numFmtId="14" fontId="19" fillId="0" borderId="2" xfId="0" applyNumberFormat="1" applyFont="1" applyBorder="1"/>
    <xf numFmtId="0" fontId="19" fillId="0" borderId="2" xfId="0" applyFont="1" applyBorder="1" applyAlignment="1">
      <alignment horizontal="left"/>
    </xf>
    <xf numFmtId="0" fontId="19" fillId="9" borderId="2" xfId="0" applyFont="1" applyFill="1" applyBorder="1"/>
    <xf numFmtId="0" fontId="19" fillId="9" borderId="2" xfId="0" applyFont="1" applyFill="1" applyBorder="1" applyAlignment="1">
      <alignment horizontal="right"/>
    </xf>
    <xf numFmtId="14" fontId="19" fillId="9" borderId="2" xfId="0" applyNumberFormat="1" applyFont="1" applyFill="1" applyBorder="1"/>
    <xf numFmtId="0" fontId="19" fillId="9" borderId="2" xfId="0" applyFont="1" applyFill="1" applyBorder="1" applyAlignment="1">
      <alignment horizontal="left"/>
    </xf>
    <xf numFmtId="14" fontId="20" fillId="3" borderId="8" xfId="0" applyNumberFormat="1" applyFont="1" applyFill="1" applyBorder="1" applyAlignment="1">
      <alignment horizontal="center"/>
    </xf>
    <xf numFmtId="0" fontId="20" fillId="3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5" fillId="3" borderId="8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1" fillId="3" borderId="0" xfId="0" applyFont="1" applyFill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6" xfId="0" applyFont="1" applyFill="1" applyBorder="1" applyAlignment="1">
      <alignment horizontal="center"/>
    </xf>
    <xf numFmtId="0" fontId="7" fillId="7" borderId="7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 shrinkToFit="1"/>
    </xf>
    <xf numFmtId="0" fontId="8" fillId="4" borderId="6" xfId="0" applyFont="1" applyFill="1" applyBorder="1" applyAlignment="1">
      <alignment horizontal="center" shrinkToFit="1"/>
    </xf>
    <xf numFmtId="0" fontId="8" fillId="4" borderId="7" xfId="0" applyFont="1" applyFill="1" applyBorder="1" applyAlignment="1">
      <alignment horizontal="center" shrinkToFit="1"/>
    </xf>
    <xf numFmtId="0" fontId="15" fillId="8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 wrapText="1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1048871</xdr:colOff>
      <xdr:row>14</xdr:row>
      <xdr:rowOff>99733</xdr:rowOff>
    </xdr:from>
    <xdr:to>
      <xdr:col>6</xdr:col>
      <xdr:colOff>31938</xdr:colOff>
      <xdr:row>15</xdr:row>
      <xdr:rowOff>201707</xdr:rowOff>
    </xdr:to>
    <xdr:sp macro="" textlink="">
      <xdr:nvSpPr>
        <xdr:cNvPr id="2" name="Cylindre 1">
          <a:extLst>
            <a:ext uri="{FF2B5EF4-FFF2-40B4-BE49-F238E27FC236}">
              <a16:creationId xmlns:a16="http://schemas.microsoft.com/office/drawing/2014/main" id="{0EF86ABE-1772-4806-8614-D1DD35AA4AA0}"/>
            </a:ext>
          </a:extLst>
        </xdr:cNvPr>
        <xdr:cNvSpPr/>
      </xdr:nvSpPr>
      <xdr:spPr>
        <a:xfrm>
          <a:off x="3858746" y="3852583"/>
          <a:ext cx="1126192" cy="36867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1400" b="1">
              <a:solidFill>
                <a:srgbClr val="FFFF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233AD2-8158-46D6-B112-61C94B61B356}" name="Tableau1" displayName="Tableau1" ref="A1:N8" totalsRowShown="0" headerRowDxfId="18" dataDxfId="16" headerRowBorderDxfId="17" tableBorderDxfId="15" totalsRowBorderDxfId="14">
  <autoFilter ref="A1:N8" xr:uid="{77F8FA08-041D-455B-B09B-BAD3B649E7EF}"/>
  <tableColumns count="14">
    <tableColumn id="1" xr3:uid="{35AED9D8-69B0-40AB-BE48-DCB08A8B6122}" name="Colonne1" dataDxfId="13">
      <calculatedColumnFormula>B2&amp; "_" &amp;COUNTIF($B$2:B2,B2)</calculatedColumnFormula>
    </tableColumn>
    <tableColumn id="2" xr3:uid="{878C18CC-8FC1-406C-BF73-62FB6FD141E5}" name="IDENTIFIANT" dataDxfId="12"/>
    <tableColumn id="3" xr3:uid="{261F7FAF-E561-4511-9762-09E05B500998}" name="Numero_ Spec" dataDxfId="11"/>
    <tableColumn id="4" xr3:uid="{A8C96777-56A1-43A0-B3A8-29341DCB3F25}" name="Nom" dataDxfId="10"/>
    <tableColumn id="5" xr3:uid="{9D681280-0406-4484-AB11-25391C108E44}" name="Prenom" dataDxfId="9"/>
    <tableColumn id="6" xr3:uid="{7272EAB2-4103-4476-BCC9-09DA31C4C4A1}" name="NUM DOC" dataDxfId="8"/>
    <tableColumn id="7" xr3:uid="{B89437E9-A173-447E-991E-5DEA955B639E}" name="Date Mariage" dataDxfId="7"/>
    <tableColumn id="8" xr3:uid="{4310C440-4491-404C-9847-6E9E09600C00}" name="Lib Statut" dataDxfId="6"/>
    <tableColumn id="9" xr3:uid="{E4DD7FBB-B35F-4970-9E09-A8F8B25DBDDF}" name="Date Statut" dataDxfId="5"/>
    <tableColumn id="10" xr3:uid="{CFA9FC6D-89FF-44D7-88F5-90BC3F6C3CF5}" name="Si fonction" dataDxfId="4"/>
    <tableColumn id="11" xr3:uid="{C3BA73CC-6F51-4DB1-A870-9EC80F61993C}" name="LibNationalite" dataDxfId="3"/>
    <tableColumn id="12" xr3:uid="{34ECEF8E-803C-4938-A662-8592AA40CD8D}" name="SiTravail" dataDxfId="2"/>
    <tableColumn id="13" xr3:uid="{9C97B933-BA62-4027-997E-665D4711CB18}" name="Profession" dataDxfId="1"/>
    <tableColumn id="14" xr3:uid="{860740D0-10D6-4A0F-B6B6-CD8FBE51EA67}" name="NUM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C27A8-B223-4FA4-9FB1-DC5D14F643B6}">
  <sheetPr codeName="Feuil1"/>
  <dimension ref="A1:C18"/>
  <sheetViews>
    <sheetView workbookViewId="0">
      <selection activeCell="H20" sqref="H20"/>
    </sheetView>
  </sheetViews>
  <sheetFormatPr baseColWidth="10" defaultRowHeight="15" x14ac:dyDescent="0.25"/>
  <cols>
    <col min="1" max="1" width="10.42578125" bestFit="1" customWidth="1"/>
    <col min="2" max="2" width="16.28515625" bestFit="1" customWidth="1"/>
    <col min="3" max="3" width="13.28515625" bestFit="1" customWidth="1"/>
  </cols>
  <sheetData>
    <row r="1" spans="1:3" ht="31.5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v>16400</v>
      </c>
      <c r="B2" s="2" t="s">
        <v>3</v>
      </c>
      <c r="C2" s="2" t="s">
        <v>4</v>
      </c>
    </row>
    <row r="3" spans="1:3" x14ac:dyDescent="0.25">
      <c r="A3" s="2">
        <v>16498</v>
      </c>
      <c r="B3" s="2" t="s">
        <v>5</v>
      </c>
      <c r="C3" s="2" t="s">
        <v>6</v>
      </c>
    </row>
    <row r="4" spans="1:3" x14ac:dyDescent="0.25">
      <c r="A4" s="2">
        <v>16499</v>
      </c>
      <c r="B4" s="2" t="s">
        <v>7</v>
      </c>
      <c r="C4" s="2" t="s">
        <v>8</v>
      </c>
    </row>
    <row r="5" spans="1:3" x14ac:dyDescent="0.25">
      <c r="A5" s="2">
        <v>16501</v>
      </c>
      <c r="B5" s="2" t="s">
        <v>9</v>
      </c>
      <c r="C5" s="2" t="s">
        <v>10</v>
      </c>
    </row>
    <row r="6" spans="1:3" x14ac:dyDescent="0.25">
      <c r="A6" s="2">
        <v>16502</v>
      </c>
      <c r="B6" s="2" t="s">
        <v>11</v>
      </c>
      <c r="C6" s="2" t="s">
        <v>12</v>
      </c>
    </row>
    <row r="7" spans="1:3" x14ac:dyDescent="0.25">
      <c r="A7" s="2">
        <v>11440</v>
      </c>
      <c r="B7" s="2" t="s">
        <v>3</v>
      </c>
      <c r="C7" s="2" t="s">
        <v>13</v>
      </c>
    </row>
    <row r="8" spans="1:3" x14ac:dyDescent="0.25">
      <c r="A8" s="2">
        <v>41526</v>
      </c>
      <c r="B8" s="2" t="s">
        <v>14</v>
      </c>
      <c r="C8" s="2" t="s">
        <v>15</v>
      </c>
    </row>
    <row r="9" spans="1:3" x14ac:dyDescent="0.25">
      <c r="A9" s="2">
        <v>56314</v>
      </c>
      <c r="B9" s="2" t="s">
        <v>16</v>
      </c>
      <c r="C9" s="2" t="s">
        <v>17</v>
      </c>
    </row>
    <row r="10" spans="1:3" x14ac:dyDescent="0.25">
      <c r="A10" s="2">
        <v>63221</v>
      </c>
      <c r="B10" s="2" t="s">
        <v>18</v>
      </c>
      <c r="C10" s="2" t="s">
        <v>19</v>
      </c>
    </row>
    <row r="11" spans="1:3" x14ac:dyDescent="0.25">
      <c r="A11" s="2">
        <v>114010</v>
      </c>
      <c r="B11" s="2" t="s">
        <v>20</v>
      </c>
      <c r="C11" s="2" t="s">
        <v>21</v>
      </c>
    </row>
    <row r="12" spans="1:3" x14ac:dyDescent="0.25">
      <c r="A12" s="2">
        <v>112001</v>
      </c>
      <c r="B12" s="2" t="s">
        <v>22</v>
      </c>
      <c r="C12" s="2" t="s">
        <v>23</v>
      </c>
    </row>
    <row r="13" spans="1:3" x14ac:dyDescent="0.25">
      <c r="A13" s="2">
        <v>86888</v>
      </c>
      <c r="B13" s="2" t="s">
        <v>24</v>
      </c>
      <c r="C13" s="2" t="s">
        <v>25</v>
      </c>
    </row>
    <row r="14" spans="1:3" x14ac:dyDescent="0.25">
      <c r="A14" s="2">
        <v>92123</v>
      </c>
      <c r="B14" s="2" t="s">
        <v>26</v>
      </c>
      <c r="C14" s="2" t="s">
        <v>27</v>
      </c>
    </row>
    <row r="15" spans="1:3" x14ac:dyDescent="0.25">
      <c r="A15" s="2">
        <v>100201</v>
      </c>
      <c r="B15" s="2" t="s">
        <v>28</v>
      </c>
      <c r="C15" s="2" t="s">
        <v>29</v>
      </c>
    </row>
    <row r="16" spans="1:3" x14ac:dyDescent="0.25">
      <c r="A16" s="2">
        <v>56521</v>
      </c>
      <c r="B16" s="2" t="s">
        <v>30</v>
      </c>
      <c r="C16" s="2" t="s">
        <v>31</v>
      </c>
    </row>
    <row r="17" spans="1:3" x14ac:dyDescent="0.25">
      <c r="A17" s="2">
        <v>39587</v>
      </c>
      <c r="B17" s="2" t="s">
        <v>32</v>
      </c>
      <c r="C17" s="2" t="s">
        <v>33</v>
      </c>
    </row>
    <row r="18" spans="1:3" x14ac:dyDescent="0.25">
      <c r="A18" s="2">
        <v>18125</v>
      </c>
      <c r="B18" s="2" t="s">
        <v>34</v>
      </c>
      <c r="C18" s="2" t="s">
        <v>35</v>
      </c>
    </row>
  </sheetData>
  <conditionalFormatting sqref="B1:C1">
    <cfRule type="duplicateValues" dxfId="20" priority="1"/>
  </conditionalFormatting>
  <conditionalFormatting sqref="A1:A18">
    <cfRule type="duplicateValues" dxfId="19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23B2D-197D-4652-82CF-B06DBBE052FA}">
  <sheetPr codeName="Feuil2"/>
  <dimension ref="A1:N8"/>
  <sheetViews>
    <sheetView workbookViewId="0">
      <selection activeCell="C14" sqref="C14"/>
    </sheetView>
  </sheetViews>
  <sheetFormatPr baseColWidth="10" defaultRowHeight="15" x14ac:dyDescent="0.25"/>
  <cols>
    <col min="14" max="14" width="7.7109375" customWidth="1"/>
  </cols>
  <sheetData>
    <row r="1" spans="1:14" ht="31.5" x14ac:dyDescent="0.25">
      <c r="A1" s="38" t="s">
        <v>49</v>
      </c>
      <c r="B1" s="11" t="s">
        <v>0</v>
      </c>
      <c r="C1" s="38" t="s">
        <v>50</v>
      </c>
      <c r="D1" s="38" t="s">
        <v>51</v>
      </c>
      <c r="E1" s="38" t="s">
        <v>43</v>
      </c>
      <c r="F1" s="38" t="s">
        <v>38</v>
      </c>
      <c r="G1" s="38" t="s">
        <v>52</v>
      </c>
      <c r="H1" s="38" t="s">
        <v>53</v>
      </c>
      <c r="I1" s="38" t="s">
        <v>54</v>
      </c>
      <c r="J1" s="38" t="s">
        <v>55</v>
      </c>
      <c r="K1" s="38" t="s">
        <v>46</v>
      </c>
      <c r="L1" s="38" t="s">
        <v>48</v>
      </c>
      <c r="M1" s="38" t="s">
        <v>44</v>
      </c>
      <c r="N1" s="38" t="s">
        <v>56</v>
      </c>
    </row>
    <row r="2" spans="1:14" ht="15.75" x14ac:dyDescent="0.25">
      <c r="A2" s="39" t="str">
        <f>B2&amp; "_" &amp;COUNTIF($B$2:B2,B2)</f>
        <v>16400_1</v>
      </c>
      <c r="B2" s="39">
        <v>16400</v>
      </c>
      <c r="C2" s="39">
        <v>1</v>
      </c>
      <c r="D2" s="39" t="s">
        <v>57</v>
      </c>
      <c r="E2" s="39" t="s">
        <v>58</v>
      </c>
      <c r="F2" s="39" t="s">
        <v>59</v>
      </c>
      <c r="G2" s="40" t="s">
        <v>60</v>
      </c>
      <c r="H2" s="39" t="s">
        <v>61</v>
      </c>
      <c r="I2" s="41" t="s">
        <v>62</v>
      </c>
      <c r="J2" s="42" t="s">
        <v>63</v>
      </c>
      <c r="K2" s="39" t="s">
        <v>47</v>
      </c>
      <c r="L2" s="39" t="s">
        <v>63</v>
      </c>
      <c r="M2" s="39"/>
      <c r="N2" s="39"/>
    </row>
    <row r="3" spans="1:14" ht="15.75" x14ac:dyDescent="0.25">
      <c r="A3" s="43" t="str">
        <f>B3&amp; "_" &amp;COUNTIF($B$2:B3,B3)</f>
        <v>16400_2</v>
      </c>
      <c r="B3" s="43">
        <v>16400</v>
      </c>
      <c r="C3" s="43">
        <v>2</v>
      </c>
      <c r="D3" s="43" t="s">
        <v>34</v>
      </c>
      <c r="E3" s="43" t="s">
        <v>64</v>
      </c>
      <c r="F3" s="43" t="s">
        <v>65</v>
      </c>
      <c r="G3" s="44" t="s">
        <v>66</v>
      </c>
      <c r="H3" s="43" t="s">
        <v>67</v>
      </c>
      <c r="I3" s="45"/>
      <c r="J3" s="46" t="s">
        <v>68</v>
      </c>
      <c r="K3" s="43" t="s">
        <v>47</v>
      </c>
      <c r="L3" s="43" t="s">
        <v>68</v>
      </c>
      <c r="M3" s="43"/>
      <c r="N3" s="43">
        <v>526</v>
      </c>
    </row>
    <row r="4" spans="1:14" ht="15.75" x14ac:dyDescent="0.25">
      <c r="A4" s="39" t="str">
        <f>B4&amp; "_" &amp;COUNTIF($B$2:B4,B4)</f>
        <v>16498_1</v>
      </c>
      <c r="B4" s="39">
        <v>16498</v>
      </c>
      <c r="C4" s="39">
        <v>1</v>
      </c>
      <c r="D4" s="39" t="s">
        <v>69</v>
      </c>
      <c r="E4" s="39" t="s">
        <v>70</v>
      </c>
      <c r="F4" s="39" t="s">
        <v>71</v>
      </c>
      <c r="G4" s="40" t="s">
        <v>72</v>
      </c>
      <c r="H4" s="39" t="s">
        <v>67</v>
      </c>
      <c r="I4" s="41"/>
      <c r="J4" s="42" t="s">
        <v>68</v>
      </c>
      <c r="K4" s="39" t="s">
        <v>73</v>
      </c>
      <c r="L4" s="39" t="s">
        <v>68</v>
      </c>
      <c r="M4" s="39"/>
      <c r="N4" s="39">
        <v>325</v>
      </c>
    </row>
    <row r="5" spans="1:14" ht="15.75" x14ac:dyDescent="0.25">
      <c r="A5" s="43" t="str">
        <f>B5&amp; "_" &amp;COUNTIF($B$2:B5,B5)</f>
        <v>16499_1</v>
      </c>
      <c r="B5" s="43">
        <v>16499</v>
      </c>
      <c r="C5" s="43">
        <v>1</v>
      </c>
      <c r="D5" s="43" t="s">
        <v>74</v>
      </c>
      <c r="E5" s="43" t="s">
        <v>75</v>
      </c>
      <c r="F5" s="43" t="s">
        <v>76</v>
      </c>
      <c r="G5" s="44" t="s">
        <v>77</v>
      </c>
      <c r="H5" s="43" t="s">
        <v>67</v>
      </c>
      <c r="I5" s="45"/>
      <c r="J5" s="46" t="s">
        <v>68</v>
      </c>
      <c r="K5" s="43" t="s">
        <v>47</v>
      </c>
      <c r="L5" s="43" t="s">
        <v>68</v>
      </c>
      <c r="M5" s="43"/>
      <c r="N5" s="43">
        <v>251</v>
      </c>
    </row>
    <row r="6" spans="1:14" ht="15.75" x14ac:dyDescent="0.25">
      <c r="A6" s="39" t="str">
        <f>B6&amp; "_" &amp;COUNTIF($B$2:B6,B6)</f>
        <v>16501_1</v>
      </c>
      <c r="B6" s="39">
        <v>16501</v>
      </c>
      <c r="C6" s="39">
        <v>1</v>
      </c>
      <c r="D6" s="39" t="s">
        <v>78</v>
      </c>
      <c r="E6" s="39" t="s">
        <v>79</v>
      </c>
      <c r="F6" s="39" t="s">
        <v>80</v>
      </c>
      <c r="G6" s="40" t="s">
        <v>81</v>
      </c>
      <c r="H6" s="39" t="s">
        <v>67</v>
      </c>
      <c r="I6" s="41"/>
      <c r="J6" s="42" t="s">
        <v>63</v>
      </c>
      <c r="K6" s="39" t="s">
        <v>47</v>
      </c>
      <c r="L6" s="39" t="s">
        <v>63</v>
      </c>
      <c r="M6" s="39"/>
      <c r="N6" s="39"/>
    </row>
    <row r="7" spans="1:14" ht="15.75" x14ac:dyDescent="0.25">
      <c r="A7" s="43" t="str">
        <f>B7&amp; "_" &amp;COUNTIF($B$2:B7,B7)</f>
        <v>16502_1</v>
      </c>
      <c r="B7" s="43">
        <v>16502</v>
      </c>
      <c r="C7" s="43">
        <v>1</v>
      </c>
      <c r="D7" s="43" t="s">
        <v>82</v>
      </c>
      <c r="E7" s="43" t="s">
        <v>83</v>
      </c>
      <c r="F7" s="43" t="s">
        <v>84</v>
      </c>
      <c r="G7" s="44" t="s">
        <v>85</v>
      </c>
      <c r="H7" s="43" t="s">
        <v>61</v>
      </c>
      <c r="I7" s="45" t="s">
        <v>86</v>
      </c>
      <c r="J7" s="46"/>
      <c r="K7" s="43" t="s">
        <v>47</v>
      </c>
      <c r="L7" s="43" t="s">
        <v>63</v>
      </c>
      <c r="M7" s="43"/>
      <c r="N7" s="43"/>
    </row>
    <row r="8" spans="1:14" ht="15.75" x14ac:dyDescent="0.25">
      <c r="A8" s="39" t="str">
        <f>B8&amp; "_" &amp;COUNTIF($B$2:B8,B8)</f>
        <v>11440_1</v>
      </c>
      <c r="B8" s="39">
        <v>11440</v>
      </c>
      <c r="C8" s="39">
        <v>1</v>
      </c>
      <c r="D8" s="39" t="s">
        <v>87</v>
      </c>
      <c r="E8" s="39" t="s">
        <v>88</v>
      </c>
      <c r="F8" s="39" t="s">
        <v>89</v>
      </c>
      <c r="G8" s="40" t="s">
        <v>90</v>
      </c>
      <c r="H8" s="39" t="s">
        <v>61</v>
      </c>
      <c r="I8" s="41" t="s">
        <v>91</v>
      </c>
      <c r="J8" s="42"/>
      <c r="K8" s="39" t="s">
        <v>47</v>
      </c>
      <c r="L8" s="39" t="s">
        <v>63</v>
      </c>
      <c r="M8" s="39"/>
      <c r="N8" s="3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DC27-73FB-4D6D-B608-619EC40588B1}">
  <sheetPr codeName="Feuil3"/>
  <dimension ref="A1:N42"/>
  <sheetViews>
    <sheetView tabSelected="1" topLeftCell="A22" workbookViewId="0">
      <selection activeCell="G31" sqref="G31"/>
    </sheetView>
  </sheetViews>
  <sheetFormatPr baseColWidth="10" defaultRowHeight="19.5" x14ac:dyDescent="0.4"/>
  <cols>
    <col min="1" max="1" width="21.5703125" customWidth="1"/>
    <col min="2" max="2" width="10.5703125" customWidth="1"/>
    <col min="3" max="3" width="9.42578125" customWidth="1"/>
    <col min="4" max="4" width="0.5703125" style="6" customWidth="1"/>
    <col min="5" max="5" width="17.42578125" bestFit="1" customWidth="1"/>
    <col min="6" max="6" width="14.7109375" customWidth="1"/>
    <col min="7" max="7" width="16" customWidth="1"/>
    <col min="8" max="8" width="2.28515625" style="7" customWidth="1"/>
    <col min="9" max="9" width="1.5703125" customWidth="1"/>
    <col min="10" max="10" width="3.85546875" style="8" customWidth="1"/>
    <col min="11" max="11" width="21.28515625" style="9" customWidth="1"/>
    <col min="12" max="12" width="22.5703125" customWidth="1"/>
    <col min="13" max="13" width="0.85546875" customWidth="1"/>
    <col min="14" max="14" width="38.42578125" customWidth="1"/>
  </cols>
  <sheetData>
    <row r="1" spans="1:14" x14ac:dyDescent="0.4">
      <c r="A1" s="3" t="str">
        <f>F2&amp;"_"&amp;B10</f>
        <v>16400_2</v>
      </c>
      <c r="B1" s="4"/>
      <c r="C1" s="5"/>
    </row>
    <row r="2" spans="1:14" ht="18" x14ac:dyDescent="0.35">
      <c r="B2" s="5"/>
      <c r="C2" s="5"/>
      <c r="D2" s="10"/>
      <c r="E2" s="11" t="s">
        <v>0</v>
      </c>
      <c r="F2" s="53">
        <v>16400</v>
      </c>
      <c r="G2" s="53"/>
      <c r="H2" s="12"/>
      <c r="I2" s="12"/>
      <c r="J2" s="13"/>
      <c r="K2" s="14"/>
      <c r="L2" s="12"/>
      <c r="M2" s="12"/>
      <c r="N2" s="15"/>
    </row>
    <row r="3" spans="1:14" thickBot="1" x14ac:dyDescent="0.35">
      <c r="D3" s="10"/>
      <c r="E3" s="10"/>
      <c r="F3" s="10"/>
      <c r="G3" s="10"/>
      <c r="H3" s="12"/>
      <c r="I3" s="12"/>
      <c r="J3" s="12"/>
      <c r="K3" s="54" t="s">
        <v>36</v>
      </c>
      <c r="L3" s="54"/>
      <c r="M3" s="54"/>
      <c r="N3" s="54"/>
    </row>
    <row r="4" spans="1:14" ht="18" thickBot="1" x14ac:dyDescent="0.4">
      <c r="D4" s="10"/>
      <c r="E4" s="10"/>
      <c r="F4" s="10"/>
      <c r="G4" s="10"/>
      <c r="H4" s="12"/>
      <c r="I4" s="16"/>
      <c r="J4" s="16">
        <v>1</v>
      </c>
      <c r="K4" s="17" t="str">
        <f>IF(L4=1,"NUMERO CONJOINT","")</f>
        <v>NUMERO CONJOINT</v>
      </c>
      <c r="L4" s="18">
        <f>IFERROR(VLOOKUP($F$2&amp;"_" &amp;J4,ARCHIVES!$A$1:$N$8,3,0),"")</f>
        <v>1</v>
      </c>
      <c r="M4" s="19"/>
      <c r="N4" s="18">
        <f>+IFERROR(VLOOKUP($F$2&amp;"_" &amp;J5,ARCHIVES!$A$2:$N$8,3,0),"")</f>
        <v>2</v>
      </c>
    </row>
    <row r="5" spans="1:14" ht="17.25" thickBot="1" x14ac:dyDescent="0.35">
      <c r="D5" s="10"/>
      <c r="E5" s="55" t="s">
        <v>37</v>
      </c>
      <c r="F5" s="56"/>
      <c r="G5" s="57"/>
      <c r="H5" s="12"/>
      <c r="I5" s="16"/>
      <c r="J5" s="16">
        <v>2</v>
      </c>
      <c r="K5" s="17" t="str">
        <f>IF(L4=1,"NOM CONJOINT","")</f>
        <v>NOM CONJOINT</v>
      </c>
      <c r="L5" s="20" t="str">
        <f>+IFERROR(VLOOKUP($F$2&amp;"_" &amp;L4,ARCHIVES!$A$2:$N$8,4,0),"")</f>
        <v>BOURAT</v>
      </c>
      <c r="M5" s="12"/>
      <c r="N5" s="21" t="str">
        <f>+IFERROR(VLOOKUP($F$2&amp;"_" &amp;N4,ARCHIVES!$A$2:$N$8,4,0),"")</f>
        <v>GOBEL</v>
      </c>
    </row>
    <row r="6" spans="1:14" ht="17.25" thickBot="1" x14ac:dyDescent="0.35">
      <c r="D6" s="10"/>
      <c r="E6" s="58" t="str">
        <f>IFERROR(VLOOKUP(F2,BASE,2,0),"")&amp;" " &amp;IFERROR(VLOOKUP(F2,BASE,3,0),"")</f>
        <v>FERREIRA MARCIA</v>
      </c>
      <c r="F6" s="59"/>
      <c r="G6" s="60"/>
      <c r="H6" s="12"/>
      <c r="I6" s="16"/>
      <c r="J6" s="16">
        <v>3</v>
      </c>
      <c r="K6" s="17" t="str">
        <f>IF(L4=1,"PRENOM CONJOINT","")</f>
        <v>PRENOM CONJOINT</v>
      </c>
      <c r="L6" s="20" t="str">
        <f>+IFERROR(VLOOKUP($F$2&amp;"_" &amp;L4,ARCHIVES!$A$2:$N$8,5,0),"")</f>
        <v>AMANDINE</v>
      </c>
      <c r="M6" s="12"/>
      <c r="N6" s="21" t="str">
        <f>+IFERROR(VLOOKUP($F$2&amp;"_" &amp;N4,ARCHIVES!$A$2:$N$8,5,0),"")</f>
        <v>AURELIE</v>
      </c>
    </row>
    <row r="7" spans="1:14" ht="17.25" thickBot="1" x14ac:dyDescent="0.35">
      <c r="D7" s="10"/>
      <c r="E7" s="10"/>
      <c r="F7" s="10"/>
      <c r="G7" s="10"/>
      <c r="H7" s="12"/>
      <c r="I7" s="22"/>
      <c r="J7" s="16">
        <v>4</v>
      </c>
      <c r="K7" s="17" t="s">
        <v>38</v>
      </c>
      <c r="L7" s="20" t="str">
        <f>+IFERROR(VLOOKUP($F$2&amp;"_" &amp;L4,ARCHIVES!$A$2:$N$8,6,0),"")</f>
        <v>X4RTBPFW4</v>
      </c>
      <c r="M7" s="12"/>
      <c r="N7" s="21" t="str">
        <f>+IFERROR(VLOOKUP($F$2&amp;"_" &amp;N4,ARCHIVES!$A$2:$N$8,6,0),"")</f>
        <v>X4RTB1PFW4</v>
      </c>
    </row>
    <row r="8" spans="1:14" ht="32.25" thickBot="1" x14ac:dyDescent="0.35">
      <c r="A8" s="61" t="s">
        <v>39</v>
      </c>
      <c r="B8" s="61"/>
      <c r="C8" s="61"/>
      <c r="D8" s="10"/>
      <c r="H8" s="12"/>
      <c r="I8" s="16"/>
      <c r="J8" s="16">
        <v>5</v>
      </c>
      <c r="K8" s="23" t="str">
        <f>IF(L4=1,"DATE MARIAGE","")</f>
        <v>DATE MARIAGE</v>
      </c>
      <c r="L8" s="20" t="str">
        <f>+IFERROR(VLOOKUP($F$2&amp;"_" &amp;L4,ARCHIVES!$A$2:$N$8,7,0),"")</f>
        <v>01/01/1978</v>
      </c>
      <c r="M8" s="12"/>
      <c r="N8" s="24" t="str">
        <f>+IFERROR(VLOOKUP($F$2&amp;"_" &amp;N4,ARCHIVES!$A$2:$N$8,7,0),"")</f>
        <v>11/08/1983</v>
      </c>
    </row>
    <row r="9" spans="1:14" ht="24.75" thickBot="1" x14ac:dyDescent="0.45">
      <c r="A9" s="25"/>
      <c r="B9" s="25"/>
      <c r="C9" s="25"/>
      <c r="D9" s="26"/>
      <c r="E9" s="27"/>
      <c r="H9" s="12"/>
      <c r="I9" s="16"/>
      <c r="J9" s="16">
        <v>6</v>
      </c>
      <c r="K9" s="17" t="str">
        <f>IF(L4=1,"STATUT","")</f>
        <v>STATUT</v>
      </c>
      <c r="L9" s="20" t="str">
        <f>+IFERROR(VLOOKUP($F$2&amp;"_" &amp;L4,ARCHIVES!$A$2:$N$8,8,0),"")</f>
        <v>DIVORCE</v>
      </c>
      <c r="M9" s="12"/>
      <c r="N9" s="21" t="str">
        <f>+IFERROR(VLOOKUP($F$2&amp;"_" &amp;N4,ARCHIVES!$A$2:$N$8,8,0),"")</f>
        <v>MARIE</v>
      </c>
    </row>
    <row r="10" spans="1:14" thickBot="1" x14ac:dyDescent="0.35">
      <c r="A10" s="28" t="s">
        <v>40</v>
      </c>
      <c r="B10" s="48">
        <v>2</v>
      </c>
      <c r="C10" s="48"/>
      <c r="D10" s="10"/>
      <c r="H10" s="29"/>
      <c r="I10" s="3"/>
      <c r="J10" s="16">
        <v>7</v>
      </c>
      <c r="K10" s="30" t="str">
        <f>IF(L4=1,"DATE STATUT","")</f>
        <v>DATE STATUT</v>
      </c>
      <c r="L10" s="31" t="str">
        <f>+IFERROR(VLOOKUP($F$2&amp;"_" &amp;L4,ARCHIVES!$A$2:$N$8,9,0),"")</f>
        <v>06/10/1980</v>
      </c>
      <c r="M10" s="32"/>
      <c r="N10" s="33">
        <f>+IFERROR(VLOOKUP($F$2&amp;"_" &amp;N4,ARCHIVES!$A$2:$N$8,9,0),"")</f>
        <v>0</v>
      </c>
    </row>
    <row r="11" spans="1:14" ht="20.25" thickBot="1" x14ac:dyDescent="0.4">
      <c r="A11" s="28" t="s">
        <v>41</v>
      </c>
      <c r="B11" s="47">
        <v>43480</v>
      </c>
      <c r="C11" s="48"/>
      <c r="D11" s="10"/>
      <c r="I11" s="3"/>
      <c r="J11" s="16">
        <v>8</v>
      </c>
      <c r="M11" s="32"/>
    </row>
    <row r="12" spans="1:14" ht="21" thickBot="1" x14ac:dyDescent="0.45">
      <c r="A12" s="28" t="s">
        <v>38</v>
      </c>
      <c r="B12" s="47" t="str">
        <f>IF(B10=1,L7,IF(B10=2,N7,""))</f>
        <v>X4RTB1PFW4</v>
      </c>
      <c r="C12" s="48"/>
      <c r="D12" s="10"/>
      <c r="E12" s="51" t="s">
        <v>42</v>
      </c>
      <c r="F12" s="51"/>
      <c r="G12" s="51"/>
      <c r="J12" s="34"/>
      <c r="M12" s="32"/>
    </row>
    <row r="13" spans="1:14" ht="25.5" thickBot="1" x14ac:dyDescent="0.55000000000000004">
      <c r="A13" s="28" t="s">
        <v>43</v>
      </c>
      <c r="B13" s="47" t="str">
        <f>IF(B10=1,L6,IF(B10=2,N6,""))</f>
        <v>AURELIE</v>
      </c>
      <c r="C13" s="48"/>
      <c r="D13" s="10"/>
      <c r="E13" s="49">
        <f>COUNTIF(ARCHIVES!B2:C8,F2)</f>
        <v>2</v>
      </c>
      <c r="F13" s="52"/>
      <c r="G13" s="52"/>
      <c r="M13" s="32"/>
    </row>
    <row r="14" spans="1:14" ht="25.5" thickBot="1" x14ac:dyDescent="0.55000000000000004">
      <c r="A14" s="28" t="s">
        <v>1</v>
      </c>
      <c r="B14" s="47" t="str">
        <f>IF(B10=1,L5,IF(B10=2,N5,""))</f>
        <v>GOBEL</v>
      </c>
      <c r="C14" s="48"/>
      <c r="D14" s="10"/>
      <c r="E14" s="35"/>
      <c r="F14" s="35"/>
      <c r="G14" s="35"/>
      <c r="M14" s="32"/>
    </row>
    <row r="15" spans="1:14" ht="21" thickBot="1" x14ac:dyDescent="0.45">
      <c r="A15" s="28" t="s">
        <v>44</v>
      </c>
      <c r="B15" s="47" t="s">
        <v>45</v>
      </c>
      <c r="C15" s="48"/>
      <c r="D15" s="10"/>
      <c r="E15" s="49"/>
      <c r="F15" s="49"/>
      <c r="G15" s="49"/>
      <c r="K15" s="62" t="s">
        <v>92</v>
      </c>
      <c r="L15" s="62"/>
      <c r="M15" s="62"/>
      <c r="N15" s="62"/>
    </row>
    <row r="16" spans="1:14" ht="20.25" customHeight="1" thickBot="1" x14ac:dyDescent="0.45">
      <c r="A16" s="6"/>
      <c r="B16" s="6"/>
      <c r="C16" s="6"/>
      <c r="D16" s="36"/>
      <c r="E16" s="36"/>
      <c r="K16" s="63" t="s">
        <v>93</v>
      </c>
      <c r="L16" s="63"/>
      <c r="M16" s="63"/>
      <c r="N16" s="63"/>
    </row>
    <row r="17" spans="1:14" ht="21" thickBot="1" x14ac:dyDescent="0.45">
      <c r="A17" s="28" t="s">
        <v>46</v>
      </c>
      <c r="B17" s="47" t="s">
        <v>47</v>
      </c>
      <c r="C17" s="48"/>
      <c r="D17" s="10"/>
      <c r="E17" s="36"/>
      <c r="F17" s="37"/>
      <c r="G17" s="37"/>
      <c r="H17" s="29"/>
      <c r="K17" s="63"/>
      <c r="L17" s="63"/>
      <c r="M17" s="63"/>
      <c r="N17" s="63"/>
    </row>
    <row r="18" spans="1:14" ht="21" thickBot="1" x14ac:dyDescent="0.45">
      <c r="A18" s="28" t="s">
        <v>55</v>
      </c>
      <c r="B18" s="48">
        <f>IF(B10=1,L11,IF(B10=2,N11,""))</f>
        <v>0</v>
      </c>
      <c r="C18" s="48"/>
      <c r="E18" s="36"/>
      <c r="H18" s="29"/>
      <c r="K18" s="63"/>
      <c r="L18" s="63"/>
      <c r="M18" s="63"/>
      <c r="N18" s="63"/>
    </row>
    <row r="19" spans="1:14" ht="20.25" thickBot="1" x14ac:dyDescent="0.45">
      <c r="A19" s="28" t="s">
        <v>48</v>
      </c>
      <c r="B19" s="50" t="str">
        <f>IF(B15="SANS","NON","OUI")</f>
        <v>OUI</v>
      </c>
      <c r="C19" s="50"/>
      <c r="H19" s="29"/>
      <c r="K19" s="63"/>
      <c r="L19" s="63"/>
      <c r="M19" s="63"/>
      <c r="N19" s="63"/>
    </row>
    <row r="20" spans="1:14" x14ac:dyDescent="0.4">
      <c r="K20" s="63"/>
      <c r="L20" s="63"/>
      <c r="M20" s="63"/>
      <c r="N20" s="63"/>
    </row>
    <row r="21" spans="1:14" x14ac:dyDescent="0.4">
      <c r="K21" s="63"/>
      <c r="L21" s="63"/>
      <c r="M21" s="63"/>
      <c r="N21" s="63"/>
    </row>
    <row r="22" spans="1:14" x14ac:dyDescent="0.4">
      <c r="K22" s="63"/>
      <c r="L22" s="63"/>
      <c r="M22" s="63"/>
      <c r="N22" s="63"/>
    </row>
    <row r="23" spans="1:14" x14ac:dyDescent="0.4">
      <c r="K23" s="63"/>
      <c r="L23" s="63"/>
      <c r="M23" s="63"/>
      <c r="N23" s="63"/>
    </row>
    <row r="24" spans="1:14" x14ac:dyDescent="0.4">
      <c r="K24" s="63"/>
      <c r="L24" s="63"/>
      <c r="M24" s="63"/>
      <c r="N24" s="63"/>
    </row>
    <row r="25" spans="1:14" x14ac:dyDescent="0.4">
      <c r="K25" s="63"/>
      <c r="L25" s="63"/>
      <c r="M25" s="63"/>
      <c r="N25" s="63"/>
    </row>
    <row r="26" spans="1:14" x14ac:dyDescent="0.4">
      <c r="K26" s="63"/>
      <c r="L26" s="63"/>
      <c r="M26" s="63"/>
      <c r="N26" s="63"/>
    </row>
    <row r="27" spans="1:14" x14ac:dyDescent="0.4">
      <c r="K27" s="63"/>
      <c r="L27" s="63"/>
      <c r="M27" s="63"/>
      <c r="N27" s="63"/>
    </row>
    <row r="28" spans="1:14" x14ac:dyDescent="0.4">
      <c r="K28" s="63"/>
      <c r="L28" s="63"/>
      <c r="M28" s="63"/>
      <c r="N28" s="63"/>
    </row>
    <row r="29" spans="1:14" x14ac:dyDescent="0.4">
      <c r="K29" s="63"/>
      <c r="L29" s="63"/>
      <c r="M29" s="63"/>
      <c r="N29" s="63"/>
    </row>
    <row r="30" spans="1:14" x14ac:dyDescent="0.4">
      <c r="K30" s="63"/>
      <c r="L30" s="63"/>
      <c r="M30" s="63"/>
      <c r="N30" s="63"/>
    </row>
    <row r="31" spans="1:14" x14ac:dyDescent="0.4">
      <c r="K31" s="63"/>
      <c r="L31" s="63"/>
      <c r="M31" s="63"/>
      <c r="N31" s="63"/>
    </row>
    <row r="32" spans="1:14" x14ac:dyDescent="0.4">
      <c r="K32" s="63"/>
      <c r="L32" s="63"/>
      <c r="M32" s="63"/>
      <c r="N32" s="63"/>
    </row>
    <row r="33" spans="11:14" x14ac:dyDescent="0.4">
      <c r="K33" s="63"/>
      <c r="L33" s="63"/>
      <c r="M33" s="63"/>
      <c r="N33" s="63"/>
    </row>
    <row r="34" spans="11:14" x14ac:dyDescent="0.4">
      <c r="K34" s="63"/>
      <c r="L34" s="63"/>
      <c r="M34" s="63"/>
      <c r="N34" s="63"/>
    </row>
    <row r="35" spans="11:14" x14ac:dyDescent="0.4">
      <c r="K35" s="63"/>
      <c r="L35" s="63"/>
      <c r="M35" s="63"/>
      <c r="N35" s="63"/>
    </row>
    <row r="36" spans="11:14" x14ac:dyDescent="0.4">
      <c r="K36" s="63"/>
      <c r="L36" s="63"/>
      <c r="M36" s="63"/>
      <c r="N36" s="63"/>
    </row>
    <row r="37" spans="11:14" x14ac:dyDescent="0.4">
      <c r="K37" s="63"/>
      <c r="L37" s="63"/>
      <c r="M37" s="63"/>
      <c r="N37" s="63"/>
    </row>
    <row r="38" spans="11:14" x14ac:dyDescent="0.4">
      <c r="K38" s="63"/>
      <c r="L38" s="63"/>
      <c r="M38" s="63"/>
      <c r="N38" s="63"/>
    </row>
    <row r="39" spans="11:14" x14ac:dyDescent="0.4">
      <c r="K39" s="63"/>
      <c r="L39" s="63"/>
      <c r="M39" s="63"/>
      <c r="N39" s="63"/>
    </row>
    <row r="40" spans="11:14" x14ac:dyDescent="0.4">
      <c r="K40" s="63"/>
      <c r="L40" s="63"/>
      <c r="M40" s="63"/>
      <c r="N40" s="63"/>
    </row>
    <row r="41" spans="11:14" x14ac:dyDescent="0.4">
      <c r="K41" s="63"/>
      <c r="L41" s="63"/>
      <c r="M41" s="63"/>
      <c r="N41" s="63"/>
    </row>
    <row r="42" spans="11:14" x14ac:dyDescent="0.4">
      <c r="K42" s="63"/>
      <c r="L42" s="63"/>
      <c r="M42" s="63"/>
      <c r="N42" s="63"/>
    </row>
  </sheetData>
  <mergeCells count="19">
    <mergeCell ref="K15:N15"/>
    <mergeCell ref="K16:N42"/>
    <mergeCell ref="B14:C14"/>
    <mergeCell ref="F2:G2"/>
    <mergeCell ref="K3:N3"/>
    <mergeCell ref="E5:G5"/>
    <mergeCell ref="E6:G6"/>
    <mergeCell ref="A8:C8"/>
    <mergeCell ref="B10:C10"/>
    <mergeCell ref="B11:C11"/>
    <mergeCell ref="B12:C12"/>
    <mergeCell ref="E12:G12"/>
    <mergeCell ref="B13:C13"/>
    <mergeCell ref="E13:G13"/>
    <mergeCell ref="B15:C15"/>
    <mergeCell ref="E15:G15"/>
    <mergeCell ref="B17:C17"/>
    <mergeCell ref="B18:C18"/>
    <mergeCell ref="B19:C19"/>
  </mergeCells>
  <dataValidations count="2">
    <dataValidation type="whole" errorStyle="warning" showInputMessage="1" showErrorMessage="1" error="Saisir le numéro du Conjoint" promptTitle="Saisir le numéro du Conjoint" sqref="E9:G10" xr:uid="{09782025-745B-445A-9061-40B194C05B9E}">
      <formula1>1</formula1>
      <formula2>9</formula2>
    </dataValidation>
    <dataValidation allowBlank="1" showInputMessage="1" errorTitle="verifier la date de divorce2" error="verifier la date de divorce3" prompt="verifier la date de divorce" sqref="B11:C11" xr:uid="{0DB99FD3-0476-499D-B4A4-D0797A16851A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pers</vt:lpstr>
      <vt:lpstr>ARCHIVES</vt:lpstr>
      <vt:lpstr>DIVORCE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ELYA</dc:creator>
  <cp:lastModifiedBy>ELYA</cp:lastModifiedBy>
  <dcterms:created xsi:type="dcterms:W3CDTF">2021-05-15T13:03:55Z</dcterms:created>
  <dcterms:modified xsi:type="dcterms:W3CDTF">2021-05-15T13:58:39Z</dcterms:modified>
</cp:coreProperties>
</file>