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75" yWindow="0" windowWidth="11835" windowHeight="10065"/>
  </bookViews>
  <sheets>
    <sheet name="NOV 18" sheetId="6" r:id="rId1"/>
    <sheet name="DEC 18" sheetId="7" r:id="rId2"/>
    <sheet name="JAN 19" sheetId="8" r:id="rId3"/>
    <sheet name="FEV 19" sheetId="10" r:id="rId4"/>
    <sheet name="MAR 19" sheetId="11" r:id="rId5"/>
    <sheet name="AVR 19" sheetId="12" r:id="rId6"/>
    <sheet name="MAI 19" sheetId="13" r:id="rId7"/>
  </sheets>
  <externalReferences>
    <externalReference r:id="rId8"/>
  </externalReferences>
  <definedNames>
    <definedName name="_xlnm.Print_Area" localSheetId="5">'AVR 19'!$A$1:$AB$40</definedName>
    <definedName name="_xlnm.Print_Area" localSheetId="1">'DEC 18'!$A$1:$AB$40</definedName>
    <definedName name="_xlnm.Print_Area" localSheetId="3">'FEV 19'!$A$1:$AC$40</definedName>
    <definedName name="_xlnm.Print_Area" localSheetId="2">'JAN 19'!$A$1:$AB$40</definedName>
    <definedName name="_xlnm.Print_Area" localSheetId="6">'MAI 19'!$A$1:$AB$40</definedName>
    <definedName name="_xlnm.Print_Area" localSheetId="4">'MAR 19'!$A$1:$AB$40</definedName>
    <definedName name="_xlnm.Print_Area" localSheetId="0">'NOV 18'!$A$1:$AB$40</definedName>
  </definedNames>
  <calcPr calcId="124519"/>
</workbook>
</file>

<file path=xl/calcChain.xml><?xml version="1.0" encoding="utf-8"?>
<calcChain xmlns="http://schemas.openxmlformats.org/spreadsheetml/2006/main">
  <c r="J15" i="13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T39" s="1"/>
  <c r="I15"/>
  <c r="I16"/>
  <c r="S16" s="1"/>
  <c r="I17"/>
  <c r="I18"/>
  <c r="I19"/>
  <c r="I20"/>
  <c r="S20" s="1"/>
  <c r="I21"/>
  <c r="I22"/>
  <c r="I23"/>
  <c r="I24"/>
  <c r="S24" s="1"/>
  <c r="I25"/>
  <c r="I26"/>
  <c r="I27"/>
  <c r="I28"/>
  <c r="S28" s="1"/>
  <c r="I29"/>
  <c r="I30"/>
  <c r="I31"/>
  <c r="I32"/>
  <c r="S32" s="1"/>
  <c r="I33"/>
  <c r="I34"/>
  <c r="I35"/>
  <c r="I36"/>
  <c r="S36" s="1"/>
  <c r="I37"/>
  <c r="I38"/>
  <c r="I39"/>
  <c r="S39" s="1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J15" i="12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I15"/>
  <c r="I16"/>
  <c r="I17"/>
  <c r="I18"/>
  <c r="I19"/>
  <c r="I20"/>
  <c r="I21"/>
  <c r="I22"/>
  <c r="I23"/>
  <c r="I24"/>
  <c r="I25"/>
  <c r="I26"/>
  <c r="I40" s="1"/>
  <c r="I27"/>
  <c r="I28"/>
  <c r="I29"/>
  <c r="I30"/>
  <c r="K30" s="1"/>
  <c r="I31"/>
  <c r="I32"/>
  <c r="I33"/>
  <c r="I34"/>
  <c r="K34" s="1"/>
  <c r="I35"/>
  <c r="I36"/>
  <c r="I37"/>
  <c r="I38"/>
  <c r="K38" s="1"/>
  <c r="I39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K35" s="1"/>
  <c r="H36"/>
  <c r="H37"/>
  <c r="H38"/>
  <c r="H39"/>
  <c r="D50" i="13"/>
  <c r="Q40"/>
  <c r="N40"/>
  <c r="M40"/>
  <c r="L40"/>
  <c r="F40"/>
  <c r="E40"/>
  <c r="D40"/>
  <c r="Q39"/>
  <c r="P39"/>
  <c r="O39"/>
  <c r="R39"/>
  <c r="G39"/>
  <c r="V39" s="1"/>
  <c r="C39"/>
  <c r="S38"/>
  <c r="Q38"/>
  <c r="P38"/>
  <c r="O38"/>
  <c r="T38"/>
  <c r="R38"/>
  <c r="G38"/>
  <c r="V38" s="1"/>
  <c r="C38"/>
  <c r="S37"/>
  <c r="Q37"/>
  <c r="P37"/>
  <c r="O37"/>
  <c r="T37"/>
  <c r="U37" s="1"/>
  <c r="R37"/>
  <c r="G37"/>
  <c r="V37" s="1"/>
  <c r="C37"/>
  <c r="Q36"/>
  <c r="P36"/>
  <c r="O36"/>
  <c r="T36"/>
  <c r="R36"/>
  <c r="G36"/>
  <c r="V36" s="1"/>
  <c r="C36"/>
  <c r="S35"/>
  <c r="Q35"/>
  <c r="P35"/>
  <c r="O35"/>
  <c r="T35"/>
  <c r="R35"/>
  <c r="G35"/>
  <c r="V35" s="1"/>
  <c r="C35"/>
  <c r="S34"/>
  <c r="Q34"/>
  <c r="P34"/>
  <c r="O34"/>
  <c r="T34"/>
  <c r="R34"/>
  <c r="G34"/>
  <c r="V34" s="1"/>
  <c r="C34"/>
  <c r="S33"/>
  <c r="Q33"/>
  <c r="P33"/>
  <c r="O33"/>
  <c r="T33"/>
  <c r="U33" s="1"/>
  <c r="R33"/>
  <c r="G33"/>
  <c r="V33" s="1"/>
  <c r="C33"/>
  <c r="Q32"/>
  <c r="P32"/>
  <c r="O32"/>
  <c r="T32"/>
  <c r="R32"/>
  <c r="G32"/>
  <c r="V32" s="1"/>
  <c r="C32"/>
  <c r="S31"/>
  <c r="Q31"/>
  <c r="P31"/>
  <c r="O31"/>
  <c r="T31"/>
  <c r="R31"/>
  <c r="G31"/>
  <c r="V31" s="1"/>
  <c r="C31"/>
  <c r="S30"/>
  <c r="Q30"/>
  <c r="P30"/>
  <c r="O30"/>
  <c r="T30"/>
  <c r="R30"/>
  <c r="G30"/>
  <c r="V30" s="1"/>
  <c r="C30"/>
  <c r="S29"/>
  <c r="Q29"/>
  <c r="P29"/>
  <c r="O29"/>
  <c r="T29"/>
  <c r="U29" s="1"/>
  <c r="R29"/>
  <c r="G29"/>
  <c r="V29" s="1"/>
  <c r="C29"/>
  <c r="Q28"/>
  <c r="P28"/>
  <c r="O28"/>
  <c r="T28"/>
  <c r="R28"/>
  <c r="G28"/>
  <c r="V28" s="1"/>
  <c r="C28"/>
  <c r="S27"/>
  <c r="Q27"/>
  <c r="P27"/>
  <c r="O27"/>
  <c r="T27"/>
  <c r="R27"/>
  <c r="G27"/>
  <c r="V27" s="1"/>
  <c r="C27"/>
  <c r="S26"/>
  <c r="Q26"/>
  <c r="P26"/>
  <c r="O26"/>
  <c r="T26"/>
  <c r="R26"/>
  <c r="G26"/>
  <c r="V26" s="1"/>
  <c r="C26"/>
  <c r="S25"/>
  <c r="Q25"/>
  <c r="P25"/>
  <c r="O25"/>
  <c r="T25"/>
  <c r="U25" s="1"/>
  <c r="R25"/>
  <c r="G25"/>
  <c r="V25" s="1"/>
  <c r="C25"/>
  <c r="Q24"/>
  <c r="P24"/>
  <c r="O24"/>
  <c r="T24"/>
  <c r="R24"/>
  <c r="G24"/>
  <c r="V24" s="1"/>
  <c r="C24"/>
  <c r="S23"/>
  <c r="Q23"/>
  <c r="P23"/>
  <c r="O23"/>
  <c r="T23"/>
  <c r="R23"/>
  <c r="G23"/>
  <c r="V23" s="1"/>
  <c r="C23"/>
  <c r="S22"/>
  <c r="Q22"/>
  <c r="P22"/>
  <c r="O22"/>
  <c r="T22"/>
  <c r="R22"/>
  <c r="G22"/>
  <c r="V22" s="1"/>
  <c r="C22"/>
  <c r="S21"/>
  <c r="Q21"/>
  <c r="P21"/>
  <c r="O21"/>
  <c r="T21"/>
  <c r="U21" s="1"/>
  <c r="R21"/>
  <c r="G21"/>
  <c r="V21" s="1"/>
  <c r="C21"/>
  <c r="Q20"/>
  <c r="P20"/>
  <c r="O20"/>
  <c r="T20"/>
  <c r="R20"/>
  <c r="G20"/>
  <c r="V20" s="1"/>
  <c r="C20"/>
  <c r="S19"/>
  <c r="Q19"/>
  <c r="P19"/>
  <c r="O19"/>
  <c r="T19"/>
  <c r="R19"/>
  <c r="G19"/>
  <c r="V19" s="1"/>
  <c r="C19"/>
  <c r="S18"/>
  <c r="Q18"/>
  <c r="P18"/>
  <c r="O18"/>
  <c r="T18"/>
  <c r="R18"/>
  <c r="G18"/>
  <c r="V18" s="1"/>
  <c r="C18"/>
  <c r="S17"/>
  <c r="Q17"/>
  <c r="P17"/>
  <c r="O17"/>
  <c r="T17"/>
  <c r="U17" s="1"/>
  <c r="R17"/>
  <c r="G17"/>
  <c r="V17" s="1"/>
  <c r="C17"/>
  <c r="Q16"/>
  <c r="P16"/>
  <c r="O16"/>
  <c r="T16"/>
  <c r="R16"/>
  <c r="G16"/>
  <c r="V16" s="1"/>
  <c r="C16"/>
  <c r="S15"/>
  <c r="Q15"/>
  <c r="P15"/>
  <c r="P40" s="1"/>
  <c r="O15"/>
  <c r="O40" s="1"/>
  <c r="J40"/>
  <c r="H40"/>
  <c r="G15"/>
  <c r="G40" s="1"/>
  <c r="C15"/>
  <c r="C40" s="1"/>
  <c r="N15" i="11"/>
  <c r="N16"/>
  <c r="N17"/>
  <c r="N18"/>
  <c r="N40" s="1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T38" s="1"/>
  <c r="N39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N40" i="12"/>
  <c r="H40"/>
  <c r="F40"/>
  <c r="E40"/>
  <c r="D40"/>
  <c r="D50" s="1"/>
  <c r="V39"/>
  <c r="AB39" s="1"/>
  <c r="Q39"/>
  <c r="O39"/>
  <c r="T39"/>
  <c r="S39"/>
  <c r="K39"/>
  <c r="G39"/>
  <c r="P39" s="1"/>
  <c r="C39"/>
  <c r="G38"/>
  <c r="V38" s="1"/>
  <c r="C38"/>
  <c r="V37"/>
  <c r="AB37" s="1"/>
  <c r="Q37"/>
  <c r="O37"/>
  <c r="T37"/>
  <c r="S37"/>
  <c r="K37"/>
  <c r="G37"/>
  <c r="P37" s="1"/>
  <c r="C37"/>
  <c r="R37" s="1"/>
  <c r="K36"/>
  <c r="G36"/>
  <c r="V36" s="1"/>
  <c r="C36"/>
  <c r="V35"/>
  <c r="AB35" s="1"/>
  <c r="Q35"/>
  <c r="O35"/>
  <c r="T35"/>
  <c r="S35"/>
  <c r="G35"/>
  <c r="P35" s="1"/>
  <c r="C35"/>
  <c r="R35" s="1"/>
  <c r="G34"/>
  <c r="V34" s="1"/>
  <c r="C34"/>
  <c r="V33"/>
  <c r="AB33" s="1"/>
  <c r="Q33"/>
  <c r="O33"/>
  <c r="T33"/>
  <c r="S33"/>
  <c r="K33"/>
  <c r="G33"/>
  <c r="P33" s="1"/>
  <c r="C33"/>
  <c r="R33" s="1"/>
  <c r="K32"/>
  <c r="G32"/>
  <c r="V32" s="1"/>
  <c r="C32"/>
  <c r="V31"/>
  <c r="AB31" s="1"/>
  <c r="Q31"/>
  <c r="O31"/>
  <c r="T31"/>
  <c r="S31"/>
  <c r="K31"/>
  <c r="G31"/>
  <c r="P31" s="1"/>
  <c r="C31"/>
  <c r="G30"/>
  <c r="V30" s="1"/>
  <c r="C30"/>
  <c r="V29"/>
  <c r="AB29" s="1"/>
  <c r="Q29"/>
  <c r="O29"/>
  <c r="T29"/>
  <c r="S29"/>
  <c r="K29"/>
  <c r="G29"/>
  <c r="P29" s="1"/>
  <c r="C29"/>
  <c r="R29" s="1"/>
  <c r="K28"/>
  <c r="G28"/>
  <c r="V28" s="1"/>
  <c r="C28"/>
  <c r="V27"/>
  <c r="AB27" s="1"/>
  <c r="Q27"/>
  <c r="O27"/>
  <c r="T27"/>
  <c r="S27"/>
  <c r="K27"/>
  <c r="G27"/>
  <c r="P27" s="1"/>
  <c r="C27"/>
  <c r="R27" s="1"/>
  <c r="G26"/>
  <c r="V26" s="1"/>
  <c r="C26"/>
  <c r="V25"/>
  <c r="AB25" s="1"/>
  <c r="Q25"/>
  <c r="O25"/>
  <c r="T25"/>
  <c r="S25"/>
  <c r="K25"/>
  <c r="G25"/>
  <c r="P25" s="1"/>
  <c r="C25"/>
  <c r="R25" s="1"/>
  <c r="K24"/>
  <c r="G24"/>
  <c r="V24" s="1"/>
  <c r="C24"/>
  <c r="V23"/>
  <c r="AB23" s="1"/>
  <c r="Q23"/>
  <c r="O23"/>
  <c r="T23"/>
  <c r="S23"/>
  <c r="K23"/>
  <c r="G23"/>
  <c r="P23" s="1"/>
  <c r="C23"/>
  <c r="R23" s="1"/>
  <c r="K22"/>
  <c r="G22"/>
  <c r="V22" s="1"/>
  <c r="C22"/>
  <c r="V21"/>
  <c r="AB21" s="1"/>
  <c r="Q21"/>
  <c r="O21"/>
  <c r="T21"/>
  <c r="S21"/>
  <c r="K21"/>
  <c r="G21"/>
  <c r="P21" s="1"/>
  <c r="C21"/>
  <c r="R21" s="1"/>
  <c r="K20"/>
  <c r="G20"/>
  <c r="V20" s="1"/>
  <c r="C20"/>
  <c r="V19"/>
  <c r="AB19" s="1"/>
  <c r="Q19"/>
  <c r="O19"/>
  <c r="T19"/>
  <c r="S19"/>
  <c r="K19"/>
  <c r="G19"/>
  <c r="P19" s="1"/>
  <c r="C19"/>
  <c r="R19" s="1"/>
  <c r="K18"/>
  <c r="G18"/>
  <c r="V18" s="1"/>
  <c r="C18"/>
  <c r="V17"/>
  <c r="AB17" s="1"/>
  <c r="Q17"/>
  <c r="O17"/>
  <c r="T17"/>
  <c r="S17"/>
  <c r="K17"/>
  <c r="G17"/>
  <c r="P17" s="1"/>
  <c r="C17"/>
  <c r="R17" s="1"/>
  <c r="K16"/>
  <c r="G16"/>
  <c r="V16" s="1"/>
  <c r="C16"/>
  <c r="V15"/>
  <c r="V40" s="1"/>
  <c r="Q15"/>
  <c r="O15"/>
  <c r="M40"/>
  <c r="J40"/>
  <c r="K15"/>
  <c r="G15"/>
  <c r="P15" s="1"/>
  <c r="C15"/>
  <c r="C40" s="1"/>
  <c r="J15" i="11"/>
  <c r="J16"/>
  <c r="J17"/>
  <c r="J18"/>
  <c r="K18" s="1"/>
  <c r="J19"/>
  <c r="J20"/>
  <c r="J21"/>
  <c r="J22"/>
  <c r="J23"/>
  <c r="J24"/>
  <c r="J25"/>
  <c r="J26"/>
  <c r="K26" s="1"/>
  <c r="J27"/>
  <c r="J28"/>
  <c r="K28" s="1"/>
  <c r="J29"/>
  <c r="J30"/>
  <c r="K30" s="1"/>
  <c r="J31"/>
  <c r="T31" s="1"/>
  <c r="J32"/>
  <c r="J33"/>
  <c r="J34"/>
  <c r="J35"/>
  <c r="T35" s="1"/>
  <c r="J36"/>
  <c r="J37"/>
  <c r="J38"/>
  <c r="J39"/>
  <c r="I15"/>
  <c r="I16"/>
  <c r="I17"/>
  <c r="I18"/>
  <c r="I40" s="1"/>
  <c r="I19"/>
  <c r="I20"/>
  <c r="I21"/>
  <c r="I22"/>
  <c r="I23"/>
  <c r="I24"/>
  <c r="I25"/>
  <c r="I26"/>
  <c r="I27"/>
  <c r="K27" s="1"/>
  <c r="I28"/>
  <c r="I29"/>
  <c r="I30"/>
  <c r="I31"/>
  <c r="I32"/>
  <c r="I33"/>
  <c r="I34"/>
  <c r="I35"/>
  <c r="I36"/>
  <c r="I37"/>
  <c r="I38"/>
  <c r="I39"/>
  <c r="H15"/>
  <c r="H16"/>
  <c r="H17"/>
  <c r="H40" s="1"/>
  <c r="H18"/>
  <c r="H19"/>
  <c r="H20"/>
  <c r="H21"/>
  <c r="H22"/>
  <c r="H23"/>
  <c r="H24"/>
  <c r="H25"/>
  <c r="K25" s="1"/>
  <c r="H26"/>
  <c r="H27"/>
  <c r="H28"/>
  <c r="H29"/>
  <c r="K29" s="1"/>
  <c r="H30"/>
  <c r="H31"/>
  <c r="H32"/>
  <c r="H33"/>
  <c r="H34"/>
  <c r="H35"/>
  <c r="H36"/>
  <c r="H37"/>
  <c r="K37" s="1"/>
  <c r="H38"/>
  <c r="H39"/>
  <c r="K15"/>
  <c r="K19"/>
  <c r="K23"/>
  <c r="F40"/>
  <c r="E40"/>
  <c r="D40"/>
  <c r="D50" s="1"/>
  <c r="Y39"/>
  <c r="V39"/>
  <c r="AB39" s="1"/>
  <c r="Q39"/>
  <c r="K39"/>
  <c r="G39"/>
  <c r="P39" s="1"/>
  <c r="C39"/>
  <c r="AB38"/>
  <c r="Y38"/>
  <c r="X38"/>
  <c r="V38"/>
  <c r="AA38" s="1"/>
  <c r="Q38"/>
  <c r="P38"/>
  <c r="G38"/>
  <c r="O38" s="1"/>
  <c r="C38"/>
  <c r="S38" s="1"/>
  <c r="G37"/>
  <c r="V37" s="1"/>
  <c r="C37"/>
  <c r="Y36"/>
  <c r="V36"/>
  <c r="Z36" s="1"/>
  <c r="Q36"/>
  <c r="T36" s="1"/>
  <c r="K36"/>
  <c r="G36"/>
  <c r="O36" s="1"/>
  <c r="C36"/>
  <c r="AB35"/>
  <c r="Y35"/>
  <c r="X35"/>
  <c r="V35"/>
  <c r="Z35" s="1"/>
  <c r="Q35"/>
  <c r="P35"/>
  <c r="G35"/>
  <c r="O35" s="1"/>
  <c r="C35"/>
  <c r="G34"/>
  <c r="P34" s="1"/>
  <c r="C34"/>
  <c r="V33"/>
  <c r="AA33" s="1"/>
  <c r="K33"/>
  <c r="G33"/>
  <c r="O33" s="1"/>
  <c r="C33"/>
  <c r="Y32"/>
  <c r="V32"/>
  <c r="Z32" s="1"/>
  <c r="Q32"/>
  <c r="G32"/>
  <c r="O32" s="1"/>
  <c r="C32"/>
  <c r="AB31"/>
  <c r="Y31"/>
  <c r="X31"/>
  <c r="V31"/>
  <c r="Z31" s="1"/>
  <c r="Q31"/>
  <c r="P31"/>
  <c r="R31"/>
  <c r="G31"/>
  <c r="O31" s="1"/>
  <c r="C31"/>
  <c r="G30"/>
  <c r="P30" s="1"/>
  <c r="C30"/>
  <c r="V29"/>
  <c r="AA29" s="1"/>
  <c r="P29"/>
  <c r="G29"/>
  <c r="O29" s="1"/>
  <c r="C29"/>
  <c r="R29" s="1"/>
  <c r="Q28"/>
  <c r="T28" s="1"/>
  <c r="G28"/>
  <c r="V28" s="1"/>
  <c r="C28"/>
  <c r="AB27"/>
  <c r="X27"/>
  <c r="V27"/>
  <c r="Y27" s="1"/>
  <c r="T27"/>
  <c r="Q27"/>
  <c r="P27"/>
  <c r="G27"/>
  <c r="O27" s="1"/>
  <c r="C27"/>
  <c r="R27" s="1"/>
  <c r="G26"/>
  <c r="P26" s="1"/>
  <c r="C26"/>
  <c r="S26" s="1"/>
  <c r="V25"/>
  <c r="AA25" s="1"/>
  <c r="P25"/>
  <c r="G25"/>
  <c r="O25" s="1"/>
  <c r="C25"/>
  <c r="Q24"/>
  <c r="T24" s="1"/>
  <c r="G24"/>
  <c r="V24" s="1"/>
  <c r="C24"/>
  <c r="AB23"/>
  <c r="X23"/>
  <c r="V23"/>
  <c r="Y23" s="1"/>
  <c r="T23"/>
  <c r="Q23"/>
  <c r="P23"/>
  <c r="G23"/>
  <c r="O23" s="1"/>
  <c r="C23"/>
  <c r="G22"/>
  <c r="P22" s="1"/>
  <c r="C22"/>
  <c r="V21"/>
  <c r="AA21" s="1"/>
  <c r="P21"/>
  <c r="K21"/>
  <c r="G21"/>
  <c r="O21" s="1"/>
  <c r="C21"/>
  <c r="Q20"/>
  <c r="T20" s="1"/>
  <c r="G20"/>
  <c r="V20" s="1"/>
  <c r="C20"/>
  <c r="AB19"/>
  <c r="X19"/>
  <c r="V19"/>
  <c r="Y19" s="1"/>
  <c r="T19"/>
  <c r="Q19"/>
  <c r="P19"/>
  <c r="G19"/>
  <c r="O19" s="1"/>
  <c r="C19"/>
  <c r="R19" s="1"/>
  <c r="G18"/>
  <c r="P18" s="1"/>
  <c r="C18"/>
  <c r="S18" s="1"/>
  <c r="V17"/>
  <c r="AA17" s="1"/>
  <c r="P17"/>
  <c r="K17"/>
  <c r="G17"/>
  <c r="O17" s="1"/>
  <c r="C17"/>
  <c r="Q16"/>
  <c r="T16" s="1"/>
  <c r="K16"/>
  <c r="G16"/>
  <c r="V16" s="1"/>
  <c r="C16"/>
  <c r="AB15"/>
  <c r="X15"/>
  <c r="V15"/>
  <c r="Q15"/>
  <c r="P15"/>
  <c r="G15"/>
  <c r="G40" s="1"/>
  <c r="C15"/>
  <c r="C40" s="1"/>
  <c r="I15" i="10"/>
  <c r="I16"/>
  <c r="I17"/>
  <c r="I18"/>
  <c r="I19"/>
  <c r="S19" s="1"/>
  <c r="I20"/>
  <c r="I21"/>
  <c r="S21" s="1"/>
  <c r="I22"/>
  <c r="I23"/>
  <c r="I24"/>
  <c r="I25"/>
  <c r="I26"/>
  <c r="I27"/>
  <c r="S27" s="1"/>
  <c r="I28"/>
  <c r="I29"/>
  <c r="S29" s="1"/>
  <c r="I30"/>
  <c r="I31"/>
  <c r="S31" s="1"/>
  <c r="I32"/>
  <c r="I33"/>
  <c r="I34"/>
  <c r="I35"/>
  <c r="S35" s="1"/>
  <c r="I36"/>
  <c r="I37"/>
  <c r="S37" s="1"/>
  <c r="I38"/>
  <c r="I39"/>
  <c r="S39" s="1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J15"/>
  <c r="J16"/>
  <c r="J17"/>
  <c r="J18"/>
  <c r="J19"/>
  <c r="J20"/>
  <c r="J21"/>
  <c r="J22"/>
  <c r="J23"/>
  <c r="J24"/>
  <c r="J25"/>
  <c r="J26"/>
  <c r="J27"/>
  <c r="J28"/>
  <c r="J29"/>
  <c r="J30"/>
  <c r="T30" s="1"/>
  <c r="J31"/>
  <c r="T31" s="1"/>
  <c r="J32"/>
  <c r="T32" s="1"/>
  <c r="J33"/>
  <c r="J34"/>
  <c r="J35"/>
  <c r="J36"/>
  <c r="J37"/>
  <c r="J38"/>
  <c r="J39"/>
  <c r="S22"/>
  <c r="S30"/>
  <c r="S34"/>
  <c r="S38"/>
  <c r="H15"/>
  <c r="H16"/>
  <c r="H17"/>
  <c r="H40" s="1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O40"/>
  <c r="N40"/>
  <c r="M40"/>
  <c r="F40"/>
  <c r="E40"/>
  <c r="D40"/>
  <c r="D50" s="1"/>
  <c r="P39"/>
  <c r="G39"/>
  <c r="Q39" s="1"/>
  <c r="C39"/>
  <c r="P38"/>
  <c r="G38"/>
  <c r="Q38" s="1"/>
  <c r="T38" s="1"/>
  <c r="C38"/>
  <c r="P37"/>
  <c r="G37"/>
  <c r="Q37" s="1"/>
  <c r="C37"/>
  <c r="P36"/>
  <c r="S36"/>
  <c r="G36"/>
  <c r="Q36" s="1"/>
  <c r="T36" s="1"/>
  <c r="C36"/>
  <c r="P35"/>
  <c r="G35"/>
  <c r="Q35" s="1"/>
  <c r="C35"/>
  <c r="P34"/>
  <c r="G34"/>
  <c r="Q34" s="1"/>
  <c r="C34"/>
  <c r="P33"/>
  <c r="S33"/>
  <c r="G33"/>
  <c r="Q33" s="1"/>
  <c r="C33"/>
  <c r="Q32"/>
  <c r="P32"/>
  <c r="U32"/>
  <c r="S32"/>
  <c r="G32"/>
  <c r="R32" s="1"/>
  <c r="C32"/>
  <c r="R31"/>
  <c r="Q31"/>
  <c r="P31"/>
  <c r="U31"/>
  <c r="G31"/>
  <c r="W31" s="1"/>
  <c r="C31"/>
  <c r="R30"/>
  <c r="Q30"/>
  <c r="P30"/>
  <c r="U30"/>
  <c r="G30"/>
  <c r="W30" s="1"/>
  <c r="C30"/>
  <c r="R29"/>
  <c r="Q29"/>
  <c r="P29"/>
  <c r="U29"/>
  <c r="T29"/>
  <c r="G29"/>
  <c r="W29" s="1"/>
  <c r="C29"/>
  <c r="R28"/>
  <c r="Q28"/>
  <c r="P28"/>
  <c r="U28"/>
  <c r="T28"/>
  <c r="S28"/>
  <c r="G28"/>
  <c r="W28" s="1"/>
  <c r="C28"/>
  <c r="T27"/>
  <c r="R27"/>
  <c r="Q27"/>
  <c r="P27"/>
  <c r="U27"/>
  <c r="G27"/>
  <c r="W27" s="1"/>
  <c r="C27"/>
  <c r="T26"/>
  <c r="R26"/>
  <c r="Q26"/>
  <c r="P26"/>
  <c r="U26"/>
  <c r="S26"/>
  <c r="G26"/>
  <c r="W26" s="1"/>
  <c r="C26"/>
  <c r="R25"/>
  <c r="Q25"/>
  <c r="P25"/>
  <c r="U25"/>
  <c r="T25"/>
  <c r="S25"/>
  <c r="G25"/>
  <c r="W25" s="1"/>
  <c r="C25"/>
  <c r="R24"/>
  <c r="Q24"/>
  <c r="P24"/>
  <c r="U24"/>
  <c r="T24"/>
  <c r="S24"/>
  <c r="G24"/>
  <c r="W24" s="1"/>
  <c r="C24"/>
  <c r="T23"/>
  <c r="R23"/>
  <c r="Q23"/>
  <c r="P23"/>
  <c r="U23"/>
  <c r="S23"/>
  <c r="G23"/>
  <c r="W23" s="1"/>
  <c r="C23"/>
  <c r="T22"/>
  <c r="R22"/>
  <c r="Q22"/>
  <c r="P22"/>
  <c r="U22"/>
  <c r="G22"/>
  <c r="W22" s="1"/>
  <c r="C22"/>
  <c r="R21"/>
  <c r="Q21"/>
  <c r="P21"/>
  <c r="U21"/>
  <c r="T21"/>
  <c r="G21"/>
  <c r="W21" s="1"/>
  <c r="C21"/>
  <c r="R20"/>
  <c r="Q20"/>
  <c r="P20"/>
  <c r="U20"/>
  <c r="T20"/>
  <c r="S20"/>
  <c r="G20"/>
  <c r="W20" s="1"/>
  <c r="C20"/>
  <c r="T19"/>
  <c r="R19"/>
  <c r="Q19"/>
  <c r="P19"/>
  <c r="U19"/>
  <c r="G19"/>
  <c r="W19" s="1"/>
  <c r="C19"/>
  <c r="G18"/>
  <c r="W18" s="1"/>
  <c r="C18"/>
  <c r="G17"/>
  <c r="W17" s="1"/>
  <c r="C17"/>
  <c r="G16"/>
  <c r="W16" s="1"/>
  <c r="C16"/>
  <c r="K40"/>
  <c r="G15"/>
  <c r="C15"/>
  <c r="C40" s="1"/>
  <c r="I40" i="13" l="1"/>
  <c r="S40"/>
  <c r="U16"/>
  <c r="U20"/>
  <c r="U24"/>
  <c r="U28"/>
  <c r="U32"/>
  <c r="U36"/>
  <c r="K26" i="12"/>
  <c r="K40" s="1"/>
  <c r="R31"/>
  <c r="U31" s="1"/>
  <c r="R39"/>
  <c r="U39" s="1"/>
  <c r="AB16" i="13"/>
  <c r="X16"/>
  <c r="AA16"/>
  <c r="Y16"/>
  <c r="W16"/>
  <c r="Z16"/>
  <c r="AB20"/>
  <c r="X20"/>
  <c r="W20"/>
  <c r="Y20"/>
  <c r="AA20"/>
  <c r="Z20"/>
  <c r="AB24"/>
  <c r="X24"/>
  <c r="AA24"/>
  <c r="W24"/>
  <c r="Y24"/>
  <c r="Z24"/>
  <c r="AB28"/>
  <c r="X28"/>
  <c r="AA28"/>
  <c r="W28"/>
  <c r="Y28"/>
  <c r="Z28"/>
  <c r="AB32"/>
  <c r="X32"/>
  <c r="AA32"/>
  <c r="W32"/>
  <c r="Y32"/>
  <c r="Z32"/>
  <c r="AB36"/>
  <c r="X36"/>
  <c r="AA36"/>
  <c r="W36"/>
  <c r="Y36"/>
  <c r="Z36"/>
  <c r="AB19"/>
  <c r="X19"/>
  <c r="AA19"/>
  <c r="Y19"/>
  <c r="Z19"/>
  <c r="W19"/>
  <c r="AB23"/>
  <c r="X23"/>
  <c r="AA23"/>
  <c r="Y23"/>
  <c r="W23"/>
  <c r="Z23"/>
  <c r="AB27"/>
  <c r="X27"/>
  <c r="AA27"/>
  <c r="W27"/>
  <c r="Y27"/>
  <c r="Z27"/>
  <c r="AB31"/>
  <c r="X31"/>
  <c r="AA31"/>
  <c r="W31"/>
  <c r="Y31"/>
  <c r="Z31"/>
  <c r="AB35"/>
  <c r="X35"/>
  <c r="AA35"/>
  <c r="W35"/>
  <c r="Y35"/>
  <c r="Z35"/>
  <c r="AB39"/>
  <c r="X39"/>
  <c r="AA39"/>
  <c r="W39"/>
  <c r="Y39"/>
  <c r="Z39"/>
  <c r="U39"/>
  <c r="AB18"/>
  <c r="X18"/>
  <c r="AA18"/>
  <c r="Y18"/>
  <c r="W18"/>
  <c r="Z18"/>
  <c r="AB22"/>
  <c r="X22"/>
  <c r="Y22"/>
  <c r="W22"/>
  <c r="Z22"/>
  <c r="AA22"/>
  <c r="AB26"/>
  <c r="X26"/>
  <c r="AA26"/>
  <c r="W26"/>
  <c r="Y26"/>
  <c r="Z26"/>
  <c r="AB30"/>
  <c r="X30"/>
  <c r="AA30"/>
  <c r="W30"/>
  <c r="Y30"/>
  <c r="Z30"/>
  <c r="AB34"/>
  <c r="X34"/>
  <c r="AA34"/>
  <c r="W34"/>
  <c r="Y34"/>
  <c r="Z34"/>
  <c r="AB38"/>
  <c r="X38"/>
  <c r="AA38"/>
  <c r="W38"/>
  <c r="Y38"/>
  <c r="Z38"/>
  <c r="U19"/>
  <c r="U23"/>
  <c r="U27"/>
  <c r="U31"/>
  <c r="U35"/>
  <c r="AB17"/>
  <c r="X17"/>
  <c r="AA17"/>
  <c r="Y17"/>
  <c r="W17"/>
  <c r="Z17"/>
  <c r="AB21"/>
  <c r="X21"/>
  <c r="W21"/>
  <c r="Y21"/>
  <c r="AA21"/>
  <c r="Z21"/>
  <c r="AB25"/>
  <c r="X25"/>
  <c r="AA25"/>
  <c r="W25"/>
  <c r="Y25"/>
  <c r="Z25"/>
  <c r="AB29"/>
  <c r="X29"/>
  <c r="AA29"/>
  <c r="W29"/>
  <c r="Y29"/>
  <c r="Z29"/>
  <c r="AB33"/>
  <c r="X33"/>
  <c r="AA33"/>
  <c r="W33"/>
  <c r="Y33"/>
  <c r="Z33"/>
  <c r="AB37"/>
  <c r="X37"/>
  <c r="AA37"/>
  <c r="W37"/>
  <c r="Y37"/>
  <c r="Z37"/>
  <c r="U18"/>
  <c r="U22"/>
  <c r="U26"/>
  <c r="U30"/>
  <c r="U34"/>
  <c r="U38"/>
  <c r="K15"/>
  <c r="R15"/>
  <c r="R40" s="1"/>
  <c r="V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T15"/>
  <c r="T15" i="11"/>
  <c r="U17" i="12"/>
  <c r="U19"/>
  <c r="U21"/>
  <c r="U23"/>
  <c r="U25"/>
  <c r="U27"/>
  <c r="U29"/>
  <c r="U33"/>
  <c r="U35"/>
  <c r="U37"/>
  <c r="Z16"/>
  <c r="AA16"/>
  <c r="W16"/>
  <c r="X16"/>
  <c r="Y16"/>
  <c r="AB16"/>
  <c r="Z18"/>
  <c r="AA18"/>
  <c r="W18"/>
  <c r="X18"/>
  <c r="Y18"/>
  <c r="AB18"/>
  <c r="Z20"/>
  <c r="X20"/>
  <c r="AA20"/>
  <c r="W20"/>
  <c r="Y20"/>
  <c r="AB20"/>
  <c r="Z22"/>
  <c r="X22"/>
  <c r="AA22"/>
  <c r="W22"/>
  <c r="AB22"/>
  <c r="Y22"/>
  <c r="Z24"/>
  <c r="AB24"/>
  <c r="AA24"/>
  <c r="W24"/>
  <c r="Y24"/>
  <c r="X24"/>
  <c r="Z26"/>
  <c r="X26"/>
  <c r="AA26"/>
  <c r="W26"/>
  <c r="AB26"/>
  <c r="Y26"/>
  <c r="Z28"/>
  <c r="AB28"/>
  <c r="AA28"/>
  <c r="W28"/>
  <c r="Y28"/>
  <c r="X28"/>
  <c r="Z30"/>
  <c r="AB30"/>
  <c r="AA30"/>
  <c r="W30"/>
  <c r="X30"/>
  <c r="Y30"/>
  <c r="Z32"/>
  <c r="AA32"/>
  <c r="W32"/>
  <c r="X32"/>
  <c r="Y32"/>
  <c r="AB32"/>
  <c r="Z34"/>
  <c r="AA34"/>
  <c r="W34"/>
  <c r="AB34"/>
  <c r="X34"/>
  <c r="Y34"/>
  <c r="Z36"/>
  <c r="AA36"/>
  <c r="W36"/>
  <c r="AB36"/>
  <c r="X36"/>
  <c r="Y36"/>
  <c r="Z38"/>
  <c r="AA38"/>
  <c r="W38"/>
  <c r="AB38"/>
  <c r="X38"/>
  <c r="Y38"/>
  <c r="P16"/>
  <c r="S16" s="1"/>
  <c r="P18"/>
  <c r="S18" s="1"/>
  <c r="P20"/>
  <c r="S20" s="1"/>
  <c r="Z21"/>
  <c r="P22"/>
  <c r="S22" s="1"/>
  <c r="Z25"/>
  <c r="S15"/>
  <c r="W15"/>
  <c r="AA15"/>
  <c r="Q16"/>
  <c r="T16" s="1"/>
  <c r="W17"/>
  <c r="AA17"/>
  <c r="Q18"/>
  <c r="T18" s="1"/>
  <c r="W19"/>
  <c r="AA19"/>
  <c r="Q20"/>
  <c r="T20" s="1"/>
  <c r="W21"/>
  <c r="AA21"/>
  <c r="Q22"/>
  <c r="T22" s="1"/>
  <c r="W23"/>
  <c r="AA23"/>
  <c r="Q24"/>
  <c r="T24" s="1"/>
  <c r="W25"/>
  <c r="AA25"/>
  <c r="Q26"/>
  <c r="T26" s="1"/>
  <c r="W27"/>
  <c r="AA27"/>
  <c r="Q28"/>
  <c r="T28" s="1"/>
  <c r="W29"/>
  <c r="AA29"/>
  <c r="Q30"/>
  <c r="T30" s="1"/>
  <c r="W31"/>
  <c r="AA31"/>
  <c r="Q32"/>
  <c r="T32" s="1"/>
  <c r="W33"/>
  <c r="AA33"/>
  <c r="Q34"/>
  <c r="T34" s="1"/>
  <c r="W35"/>
  <c r="AA35"/>
  <c r="Q36"/>
  <c r="T36" s="1"/>
  <c r="W37"/>
  <c r="AA37"/>
  <c r="Q38"/>
  <c r="T38" s="1"/>
  <c r="W39"/>
  <c r="AA39"/>
  <c r="Z19"/>
  <c r="P26"/>
  <c r="S26" s="1"/>
  <c r="Z27"/>
  <c r="P28"/>
  <c r="S28" s="1"/>
  <c r="Z29"/>
  <c r="P30"/>
  <c r="S30" s="1"/>
  <c r="Z31"/>
  <c r="P32"/>
  <c r="S32" s="1"/>
  <c r="Z33"/>
  <c r="P34"/>
  <c r="S34" s="1"/>
  <c r="Z35"/>
  <c r="P36"/>
  <c r="S36" s="1"/>
  <c r="Z37"/>
  <c r="Z39"/>
  <c r="Y15"/>
  <c r="O16"/>
  <c r="O40" s="1"/>
  <c r="Y17"/>
  <c r="O18"/>
  <c r="R18" s="1"/>
  <c r="Y19"/>
  <c r="O20"/>
  <c r="R20" s="1"/>
  <c r="Y21"/>
  <c r="O22"/>
  <c r="R22" s="1"/>
  <c r="Y23"/>
  <c r="O24"/>
  <c r="R24" s="1"/>
  <c r="Y25"/>
  <c r="O26"/>
  <c r="R26" s="1"/>
  <c r="Y27"/>
  <c r="O28"/>
  <c r="R28" s="1"/>
  <c r="Y29"/>
  <c r="O30"/>
  <c r="R30" s="1"/>
  <c r="Y31"/>
  <c r="O32"/>
  <c r="R32" s="1"/>
  <c r="Y33"/>
  <c r="O34"/>
  <c r="R34" s="1"/>
  <c r="Y35"/>
  <c r="O36"/>
  <c r="R36" s="1"/>
  <c r="Y37"/>
  <c r="O38"/>
  <c r="R38" s="1"/>
  <c r="Y39"/>
  <c r="G40"/>
  <c r="Z15"/>
  <c r="Z40" s="1"/>
  <c r="Z17"/>
  <c r="Z23"/>
  <c r="P24"/>
  <c r="S24" s="1"/>
  <c r="P38"/>
  <c r="S38" s="1"/>
  <c r="T15"/>
  <c r="X15"/>
  <c r="AB15"/>
  <c r="AB40" s="1"/>
  <c r="X17"/>
  <c r="X19"/>
  <c r="X21"/>
  <c r="X23"/>
  <c r="X25"/>
  <c r="X27"/>
  <c r="X29"/>
  <c r="X31"/>
  <c r="X33"/>
  <c r="X35"/>
  <c r="X37"/>
  <c r="X39"/>
  <c r="J40" i="11"/>
  <c r="K38"/>
  <c r="K34"/>
  <c r="T32"/>
  <c r="K35"/>
  <c r="K22"/>
  <c r="R21"/>
  <c r="T39"/>
  <c r="K31"/>
  <c r="S31"/>
  <c r="U31" s="1"/>
  <c r="S35"/>
  <c r="U35" s="1"/>
  <c r="K32"/>
  <c r="K24"/>
  <c r="K20"/>
  <c r="R32"/>
  <c r="R38"/>
  <c r="U38" s="1"/>
  <c r="Z28"/>
  <c r="AA28"/>
  <c r="W28"/>
  <c r="AB28"/>
  <c r="X28"/>
  <c r="Y28"/>
  <c r="Z16"/>
  <c r="W16"/>
  <c r="Y16"/>
  <c r="AA16"/>
  <c r="AB16"/>
  <c r="X16"/>
  <c r="P40"/>
  <c r="S24"/>
  <c r="R17"/>
  <c r="S22"/>
  <c r="R23"/>
  <c r="S28"/>
  <c r="R33"/>
  <c r="S34"/>
  <c r="S39"/>
  <c r="Z20"/>
  <c r="AA20"/>
  <c r="W20"/>
  <c r="AB20"/>
  <c r="X20"/>
  <c r="Y20"/>
  <c r="Z37"/>
  <c r="AA37"/>
  <c r="W37"/>
  <c r="AB37"/>
  <c r="X37"/>
  <c r="Y37"/>
  <c r="S16"/>
  <c r="R34"/>
  <c r="R35"/>
  <c r="R39"/>
  <c r="Z24"/>
  <c r="W24"/>
  <c r="AA24"/>
  <c r="AB24"/>
  <c r="X24"/>
  <c r="Y24"/>
  <c r="S20"/>
  <c r="R25"/>
  <c r="S30"/>
  <c r="R36"/>
  <c r="S17"/>
  <c r="O18"/>
  <c r="R18" s="1"/>
  <c r="S21"/>
  <c r="Z21"/>
  <c r="O22"/>
  <c r="R22" s="1"/>
  <c r="S25"/>
  <c r="Z25"/>
  <c r="O26"/>
  <c r="R26" s="1"/>
  <c r="S29"/>
  <c r="Z29"/>
  <c r="O30"/>
  <c r="R30" s="1"/>
  <c r="Z33"/>
  <c r="O34"/>
  <c r="O15"/>
  <c r="W15"/>
  <c r="AA15"/>
  <c r="P16"/>
  <c r="Q17"/>
  <c r="T17" s="1"/>
  <c r="Y17"/>
  <c r="V18"/>
  <c r="W19"/>
  <c r="AA19"/>
  <c r="P20"/>
  <c r="Q21"/>
  <c r="T21" s="1"/>
  <c r="Y21"/>
  <c r="V22"/>
  <c r="W23"/>
  <c r="AA23"/>
  <c r="P24"/>
  <c r="Q25"/>
  <c r="T25" s="1"/>
  <c r="Y25"/>
  <c r="V26"/>
  <c r="W27"/>
  <c r="AA27"/>
  <c r="P28"/>
  <c r="Q29"/>
  <c r="T29" s="1"/>
  <c r="U29" s="1"/>
  <c r="Y29"/>
  <c r="V30"/>
  <c r="W31"/>
  <c r="AA31"/>
  <c r="P32"/>
  <c r="S32" s="1"/>
  <c r="X32"/>
  <c r="AB32"/>
  <c r="Q33"/>
  <c r="T33" s="1"/>
  <c r="Y33"/>
  <c r="V34"/>
  <c r="W35"/>
  <c r="AA35"/>
  <c r="P36"/>
  <c r="S36" s="1"/>
  <c r="X36"/>
  <c r="AB36"/>
  <c r="R37"/>
  <c r="Q37"/>
  <c r="T37" s="1"/>
  <c r="Z38"/>
  <c r="O39"/>
  <c r="W39"/>
  <c r="AA39"/>
  <c r="AB17"/>
  <c r="Q18"/>
  <c r="T18" s="1"/>
  <c r="O20"/>
  <c r="R20" s="1"/>
  <c r="S27"/>
  <c r="U27" s="1"/>
  <c r="Z27"/>
  <c r="O28"/>
  <c r="R28" s="1"/>
  <c r="X29"/>
  <c r="AB29"/>
  <c r="Q30"/>
  <c r="T30" s="1"/>
  <c r="W32"/>
  <c r="AA32"/>
  <c r="P33"/>
  <c r="X33"/>
  <c r="AB33"/>
  <c r="Q34"/>
  <c r="T34" s="1"/>
  <c r="W36"/>
  <c r="AA36"/>
  <c r="P37"/>
  <c r="S37" s="1"/>
  <c r="Z39"/>
  <c r="Z17"/>
  <c r="Z15"/>
  <c r="O16"/>
  <c r="R16" s="1"/>
  <c r="X17"/>
  <c r="S19"/>
  <c r="U19" s="1"/>
  <c r="Z19"/>
  <c r="X21"/>
  <c r="AB21"/>
  <c r="Q22"/>
  <c r="T22" s="1"/>
  <c r="S23"/>
  <c r="U23" s="1"/>
  <c r="Z23"/>
  <c r="O24"/>
  <c r="R24" s="1"/>
  <c r="X25"/>
  <c r="AB25"/>
  <c r="Q26"/>
  <c r="T26" s="1"/>
  <c r="Y15"/>
  <c r="W17"/>
  <c r="W21"/>
  <c r="W25"/>
  <c r="W29"/>
  <c r="W33"/>
  <c r="O37"/>
  <c r="W38"/>
  <c r="X39"/>
  <c r="T18" i="10"/>
  <c r="Q18"/>
  <c r="P18"/>
  <c r="S18" s="1"/>
  <c r="R18"/>
  <c r="U18" s="1"/>
  <c r="P17"/>
  <c r="S17" s="1"/>
  <c r="R17"/>
  <c r="U17" s="1"/>
  <c r="Q17"/>
  <c r="T17" s="1"/>
  <c r="G40"/>
  <c r="R16"/>
  <c r="U16" s="1"/>
  <c r="Q16"/>
  <c r="T16" s="1"/>
  <c r="P16"/>
  <c r="S16" s="1"/>
  <c r="T34"/>
  <c r="V19"/>
  <c r="V27"/>
  <c r="V23"/>
  <c r="V31"/>
  <c r="P15"/>
  <c r="R15"/>
  <c r="U15" s="1"/>
  <c r="Q15"/>
  <c r="V20"/>
  <c r="V24"/>
  <c r="V28"/>
  <c r="V32"/>
  <c r="J40"/>
  <c r="I40"/>
  <c r="T33"/>
  <c r="T35"/>
  <c r="T37"/>
  <c r="T39"/>
  <c r="AC19"/>
  <c r="Y19"/>
  <c r="Z19"/>
  <c r="AA19"/>
  <c r="AB19"/>
  <c r="X19"/>
  <c r="AC23"/>
  <c r="Y23"/>
  <c r="Z23"/>
  <c r="AA23"/>
  <c r="AB23"/>
  <c r="X23"/>
  <c r="AC27"/>
  <c r="Y27"/>
  <c r="Z27"/>
  <c r="AA27"/>
  <c r="AB27"/>
  <c r="X27"/>
  <c r="AC31"/>
  <c r="Y31"/>
  <c r="Z31"/>
  <c r="AA31"/>
  <c r="AB31"/>
  <c r="X31"/>
  <c r="AC18"/>
  <c r="Y18"/>
  <c r="Z18"/>
  <c r="AA18"/>
  <c r="AB18"/>
  <c r="X18"/>
  <c r="AC22"/>
  <c r="Y22"/>
  <c r="Z22"/>
  <c r="AA22"/>
  <c r="AB22"/>
  <c r="X22"/>
  <c r="AC26"/>
  <c r="Y26"/>
  <c r="Z26"/>
  <c r="AA26"/>
  <c r="AB26"/>
  <c r="X26"/>
  <c r="AC30"/>
  <c r="Y30"/>
  <c r="Z30"/>
  <c r="AA30"/>
  <c r="AB30"/>
  <c r="X30"/>
  <c r="AC17"/>
  <c r="Y17"/>
  <c r="AB17"/>
  <c r="Z17"/>
  <c r="AA17"/>
  <c r="X17"/>
  <c r="AC21"/>
  <c r="Y21"/>
  <c r="Z21"/>
  <c r="AA21"/>
  <c r="AB21"/>
  <c r="X21"/>
  <c r="AC25"/>
  <c r="Y25"/>
  <c r="Z25"/>
  <c r="AA25"/>
  <c r="AB25"/>
  <c r="X25"/>
  <c r="AC29"/>
  <c r="Y29"/>
  <c r="Z29"/>
  <c r="AA29"/>
  <c r="AB29"/>
  <c r="X29"/>
  <c r="V22"/>
  <c r="V26"/>
  <c r="V30"/>
  <c r="AC16"/>
  <c r="Y16"/>
  <c r="AB16"/>
  <c r="Z16"/>
  <c r="AA16"/>
  <c r="X16"/>
  <c r="AC20"/>
  <c r="Y20"/>
  <c r="Z20"/>
  <c r="AA20"/>
  <c r="AB20"/>
  <c r="X20"/>
  <c r="AC24"/>
  <c r="Y24"/>
  <c r="Z24"/>
  <c r="AA24"/>
  <c r="AB24"/>
  <c r="X24"/>
  <c r="AC28"/>
  <c r="Y28"/>
  <c r="Z28"/>
  <c r="AA28"/>
  <c r="AB28"/>
  <c r="X28"/>
  <c r="V21"/>
  <c r="V25"/>
  <c r="V29"/>
  <c r="L15"/>
  <c r="W15"/>
  <c r="L16"/>
  <c r="L17"/>
  <c r="L18"/>
  <c r="L19"/>
  <c r="L20"/>
  <c r="L21"/>
  <c r="L22"/>
  <c r="L23"/>
  <c r="L24"/>
  <c r="L25"/>
  <c r="L26"/>
  <c r="L27"/>
  <c r="L28"/>
  <c r="L29"/>
  <c r="L30"/>
  <c r="L31"/>
  <c r="L32"/>
  <c r="W32"/>
  <c r="L33"/>
  <c r="W33"/>
  <c r="L34"/>
  <c r="W34"/>
  <c r="L35"/>
  <c r="W35"/>
  <c r="L36"/>
  <c r="W36"/>
  <c r="L37"/>
  <c r="W37"/>
  <c r="L38"/>
  <c r="W38"/>
  <c r="L39"/>
  <c r="W39"/>
  <c r="R33"/>
  <c r="R40" s="1"/>
  <c r="R34"/>
  <c r="U34" s="1"/>
  <c r="V34" s="1"/>
  <c r="R35"/>
  <c r="U35" s="1"/>
  <c r="V35" s="1"/>
  <c r="R36"/>
  <c r="U36" s="1"/>
  <c r="V36" s="1"/>
  <c r="R37"/>
  <c r="U37" s="1"/>
  <c r="V37" s="1"/>
  <c r="R38"/>
  <c r="U38" s="1"/>
  <c r="V38" s="1"/>
  <c r="R39"/>
  <c r="U39" s="1"/>
  <c r="V39" s="1"/>
  <c r="K40" i="13" l="1"/>
  <c r="V40"/>
  <c r="AB15"/>
  <c r="AB40" s="1"/>
  <c r="X15"/>
  <c r="X40" s="1"/>
  <c r="AA15"/>
  <c r="AA40" s="1"/>
  <c r="Y15"/>
  <c r="Y40" s="1"/>
  <c r="W15"/>
  <c r="W40" s="1"/>
  <c r="Z15"/>
  <c r="Z40" s="1"/>
  <c r="U15"/>
  <c r="U40" s="1"/>
  <c r="T40"/>
  <c r="U34" i="11"/>
  <c r="U32"/>
  <c r="U32" i="12"/>
  <c r="U24"/>
  <c r="P40"/>
  <c r="U38"/>
  <c r="U30"/>
  <c r="U22"/>
  <c r="S40"/>
  <c r="Q40"/>
  <c r="R16"/>
  <c r="U16" s="1"/>
  <c r="T40"/>
  <c r="L40"/>
  <c r="R15"/>
  <c r="U36"/>
  <c r="U28"/>
  <c r="U20"/>
  <c r="W40"/>
  <c r="X40"/>
  <c r="Y40"/>
  <c r="U34"/>
  <c r="U26"/>
  <c r="U18"/>
  <c r="AA40"/>
  <c r="U39" i="11"/>
  <c r="K40"/>
  <c r="U21"/>
  <c r="U20"/>
  <c r="U36"/>
  <c r="U28"/>
  <c r="U24"/>
  <c r="U16"/>
  <c r="AB18"/>
  <c r="X18"/>
  <c r="Y18"/>
  <c r="Z18"/>
  <c r="AA18"/>
  <c r="W18"/>
  <c r="Q40"/>
  <c r="T40"/>
  <c r="U37"/>
  <c r="U25"/>
  <c r="O40"/>
  <c r="AB26"/>
  <c r="X26"/>
  <c r="Y26"/>
  <c r="Z26"/>
  <c r="AA26"/>
  <c r="W26"/>
  <c r="L40"/>
  <c r="R15"/>
  <c r="R40" s="1"/>
  <c r="AB34"/>
  <c r="X34"/>
  <c r="Y34"/>
  <c r="Z34"/>
  <c r="AA34"/>
  <c r="W34"/>
  <c r="AB30"/>
  <c r="X30"/>
  <c r="Y30"/>
  <c r="Z30"/>
  <c r="AA30"/>
  <c r="W30"/>
  <c r="AB22"/>
  <c r="X22"/>
  <c r="Y22"/>
  <c r="Z22"/>
  <c r="Z40" s="1"/>
  <c r="AA22"/>
  <c r="W22"/>
  <c r="M40"/>
  <c r="S15"/>
  <c r="AA40"/>
  <c r="U26"/>
  <c r="V40"/>
  <c r="U30"/>
  <c r="U17"/>
  <c r="Y40"/>
  <c r="U22"/>
  <c r="U18"/>
  <c r="W40"/>
  <c r="S33"/>
  <c r="U33" s="1"/>
  <c r="V18" i="10"/>
  <c r="V17"/>
  <c r="P40"/>
  <c r="V16"/>
  <c r="Q40"/>
  <c r="T15"/>
  <c r="T40" s="1"/>
  <c r="S15"/>
  <c r="S40" s="1"/>
  <c r="AC39"/>
  <c r="Y39"/>
  <c r="Z39"/>
  <c r="AA39"/>
  <c r="AB39"/>
  <c r="X39"/>
  <c r="AC37"/>
  <c r="Y37"/>
  <c r="Z37"/>
  <c r="AA37"/>
  <c r="AB37"/>
  <c r="X37"/>
  <c r="AC35"/>
  <c r="Y35"/>
  <c r="Z35"/>
  <c r="AA35"/>
  <c r="AB35"/>
  <c r="X35"/>
  <c r="AC33"/>
  <c r="Y33"/>
  <c r="Z33"/>
  <c r="AA33"/>
  <c r="AB33"/>
  <c r="X33"/>
  <c r="W40"/>
  <c r="AC15"/>
  <c r="Y15"/>
  <c r="Z15"/>
  <c r="AB15"/>
  <c r="X15"/>
  <c r="AA15"/>
  <c r="U33"/>
  <c r="V33" s="1"/>
  <c r="AC38"/>
  <c r="Y38"/>
  <c r="Z38"/>
  <c r="AA38"/>
  <c r="AB38"/>
  <c r="X38"/>
  <c r="AC36"/>
  <c r="Y36"/>
  <c r="Z36"/>
  <c r="AA36"/>
  <c r="AB36"/>
  <c r="X36"/>
  <c r="AC34"/>
  <c r="Y34"/>
  <c r="Z34"/>
  <c r="AA34"/>
  <c r="AB34"/>
  <c r="X34"/>
  <c r="AC32"/>
  <c r="Y32"/>
  <c r="Z32"/>
  <c r="AA32"/>
  <c r="AB32"/>
  <c r="X32"/>
  <c r="L40"/>
  <c r="R40" i="12" l="1"/>
  <c r="U15"/>
  <c r="U40" s="1"/>
  <c r="X40" i="11"/>
  <c r="S40"/>
  <c r="U15"/>
  <c r="U40" s="1"/>
  <c r="AB40"/>
  <c r="V15" i="10"/>
  <c r="V40" s="1"/>
  <c r="AA40"/>
  <c r="Y40"/>
  <c r="Z40"/>
  <c r="U40"/>
  <c r="AB40"/>
  <c r="X40"/>
  <c r="AC40"/>
  <c r="J16" i="8" l="1"/>
  <c r="J22"/>
  <c r="J26"/>
  <c r="J29"/>
  <c r="J32"/>
  <c r="J34"/>
  <c r="J35"/>
  <c r="J36"/>
  <c r="J38"/>
  <c r="N40"/>
  <c r="M40"/>
  <c r="L40"/>
  <c r="F40"/>
  <c r="E40"/>
  <c r="D40"/>
  <c r="D50" s="1"/>
  <c r="G39"/>
  <c r="V39" s="1"/>
  <c r="C39"/>
  <c r="G38"/>
  <c r="V38" s="1"/>
  <c r="C38"/>
  <c r="G37"/>
  <c r="V37" s="1"/>
  <c r="C37"/>
  <c r="G36"/>
  <c r="V36" s="1"/>
  <c r="C36"/>
  <c r="G35"/>
  <c r="V35" s="1"/>
  <c r="C35"/>
  <c r="G34"/>
  <c r="V34" s="1"/>
  <c r="C34"/>
  <c r="G33"/>
  <c r="V33" s="1"/>
  <c r="C33"/>
  <c r="G32"/>
  <c r="C32"/>
  <c r="G31"/>
  <c r="V31" s="1"/>
  <c r="C31"/>
  <c r="G30"/>
  <c r="V30" s="1"/>
  <c r="C30"/>
  <c r="G29"/>
  <c r="V29" s="1"/>
  <c r="C29"/>
  <c r="G28"/>
  <c r="V28" s="1"/>
  <c r="C28"/>
  <c r="G27"/>
  <c r="V27" s="1"/>
  <c r="C27"/>
  <c r="G26"/>
  <c r="V26" s="1"/>
  <c r="C26"/>
  <c r="G25"/>
  <c r="V25" s="1"/>
  <c r="C25"/>
  <c r="G24"/>
  <c r="V24" s="1"/>
  <c r="C24"/>
  <c r="G23"/>
  <c r="V23" s="1"/>
  <c r="C23"/>
  <c r="G22"/>
  <c r="V22" s="1"/>
  <c r="C22"/>
  <c r="G21"/>
  <c r="V21" s="1"/>
  <c r="C21"/>
  <c r="G20"/>
  <c r="V20" s="1"/>
  <c r="C20"/>
  <c r="Q19"/>
  <c r="G19"/>
  <c r="V19" s="1"/>
  <c r="C19"/>
  <c r="G18"/>
  <c r="V18" s="1"/>
  <c r="C18"/>
  <c r="G17"/>
  <c r="V17" s="1"/>
  <c r="C17"/>
  <c r="G16"/>
  <c r="V16" s="1"/>
  <c r="C16"/>
  <c r="G15"/>
  <c r="V15" s="1"/>
  <c r="C15"/>
  <c r="V32" l="1"/>
  <c r="G40"/>
  <c r="P19"/>
  <c r="O17"/>
  <c r="P39"/>
  <c r="Q38"/>
  <c r="P38"/>
  <c r="O38"/>
  <c r="O36"/>
  <c r="Q36"/>
  <c r="O35"/>
  <c r="P35"/>
  <c r="P34"/>
  <c r="Q31"/>
  <c r="O31"/>
  <c r="P30"/>
  <c r="Q29"/>
  <c r="P29"/>
  <c r="O29"/>
  <c r="O27"/>
  <c r="P26"/>
  <c r="O26"/>
  <c r="C40"/>
  <c r="O24"/>
  <c r="P23"/>
  <c r="O23"/>
  <c r="O21"/>
  <c r="P20"/>
  <c r="O20"/>
  <c r="O19"/>
  <c r="O16"/>
  <c r="P16"/>
  <c r="P15"/>
  <c r="Q17"/>
  <c r="Q21"/>
  <c r="O22"/>
  <c r="P25"/>
  <c r="Q27"/>
  <c r="Q15"/>
  <c r="P18"/>
  <c r="Q24"/>
  <c r="P28"/>
  <c r="P32"/>
  <c r="P37"/>
  <c r="O15"/>
  <c r="Q16"/>
  <c r="T16" s="1"/>
  <c r="P17"/>
  <c r="O18"/>
  <c r="Q20"/>
  <c r="P21"/>
  <c r="Q23"/>
  <c r="P24"/>
  <c r="O25"/>
  <c r="Q26"/>
  <c r="T26" s="1"/>
  <c r="P27"/>
  <c r="O28"/>
  <c r="Q30"/>
  <c r="P31"/>
  <c r="O32"/>
  <c r="O34"/>
  <c r="Q35"/>
  <c r="T35" s="1"/>
  <c r="P36"/>
  <c r="O37"/>
  <c r="Q39"/>
  <c r="T38"/>
  <c r="Q22"/>
  <c r="T22" s="1"/>
  <c r="Q18"/>
  <c r="P22"/>
  <c r="Q25"/>
  <c r="Q28"/>
  <c r="O30"/>
  <c r="Q32"/>
  <c r="T32" s="1"/>
  <c r="Q34"/>
  <c r="T34" s="1"/>
  <c r="Q37"/>
  <c r="O39"/>
  <c r="T36"/>
  <c r="T29"/>
  <c r="Q33"/>
  <c r="P33"/>
  <c r="O33"/>
  <c r="V40"/>
  <c r="AB15"/>
  <c r="Z15"/>
  <c r="X15"/>
  <c r="Y15"/>
  <c r="AA15"/>
  <c r="W15"/>
  <c r="Y16"/>
  <c r="Z16"/>
  <c r="X16"/>
  <c r="AA16"/>
  <c r="W16"/>
  <c r="AB16"/>
  <c r="Y17"/>
  <c r="Z17"/>
  <c r="AB17"/>
  <c r="AA17"/>
  <c r="W17"/>
  <c r="X17"/>
  <c r="Y18"/>
  <c r="Z18"/>
  <c r="AB18"/>
  <c r="AA18"/>
  <c r="W18"/>
  <c r="X18"/>
  <c r="AB19"/>
  <c r="Y19"/>
  <c r="Z19"/>
  <c r="AA19"/>
  <c r="W19"/>
  <c r="X19"/>
  <c r="Y20"/>
  <c r="Z20"/>
  <c r="X20"/>
  <c r="AA20"/>
  <c r="W20"/>
  <c r="AB20"/>
  <c r="Y21"/>
  <c r="Z21"/>
  <c r="X21"/>
  <c r="AA21"/>
  <c r="W21"/>
  <c r="AB21"/>
  <c r="AB22"/>
  <c r="Z22"/>
  <c r="X22"/>
  <c r="AA22"/>
  <c r="W22"/>
  <c r="Y22"/>
  <c r="X23"/>
  <c r="Y23"/>
  <c r="Z23"/>
  <c r="AB23"/>
  <c r="AA23"/>
  <c r="W23"/>
  <c r="AB24"/>
  <c r="Y24"/>
  <c r="Z24"/>
  <c r="AA24"/>
  <c r="W24"/>
  <c r="X24"/>
  <c r="AB25"/>
  <c r="Y25"/>
  <c r="Z25"/>
  <c r="AA25"/>
  <c r="W25"/>
  <c r="X25"/>
  <c r="AB26"/>
  <c r="Y26"/>
  <c r="Z26"/>
  <c r="AA26"/>
  <c r="W26"/>
  <c r="X26"/>
  <c r="AB27"/>
  <c r="X27"/>
  <c r="Y27"/>
  <c r="Z27"/>
  <c r="AA27"/>
  <c r="W27"/>
  <c r="X28"/>
  <c r="Y28"/>
  <c r="Z28"/>
  <c r="AA28"/>
  <c r="W28"/>
  <c r="AB28"/>
  <c r="AB29"/>
  <c r="X29"/>
  <c r="Y29"/>
  <c r="Z29"/>
  <c r="AA29"/>
  <c r="W29"/>
  <c r="AB30"/>
  <c r="X30"/>
  <c r="Y30"/>
  <c r="Z30"/>
  <c r="AA30"/>
  <c r="W30"/>
  <c r="AB31"/>
  <c r="X31"/>
  <c r="Y31"/>
  <c r="Z31"/>
  <c r="AA31"/>
  <c r="W31"/>
  <c r="AB32"/>
  <c r="X32"/>
  <c r="Y32"/>
  <c r="Z32"/>
  <c r="AA32"/>
  <c r="W32"/>
  <c r="AB33"/>
  <c r="X33"/>
  <c r="Y33"/>
  <c r="Z33"/>
  <c r="AA33"/>
  <c r="W33"/>
  <c r="AB34"/>
  <c r="X34"/>
  <c r="Y34"/>
  <c r="Z34"/>
  <c r="AA34"/>
  <c r="W34"/>
  <c r="AB35"/>
  <c r="X35"/>
  <c r="Y35"/>
  <c r="Z35"/>
  <c r="AA35"/>
  <c r="W35"/>
  <c r="AB36"/>
  <c r="X36"/>
  <c r="Y36"/>
  <c r="Z36"/>
  <c r="AA36"/>
  <c r="W36"/>
  <c r="AB37"/>
  <c r="X37"/>
  <c r="Y37"/>
  <c r="Z37"/>
  <c r="AA37"/>
  <c r="W37"/>
  <c r="AB38"/>
  <c r="X38"/>
  <c r="Y38"/>
  <c r="Z38"/>
  <c r="AA38"/>
  <c r="W38"/>
  <c r="AB39"/>
  <c r="X39"/>
  <c r="Y39"/>
  <c r="Z39"/>
  <c r="AA39"/>
  <c r="W39"/>
  <c r="O40" l="1"/>
  <c r="Q40"/>
  <c r="P40"/>
  <c r="Y40"/>
  <c r="AA40"/>
  <c r="AB40"/>
  <c r="W40"/>
  <c r="Z40"/>
  <c r="X40"/>
  <c r="J15" i="7" l="1"/>
  <c r="J16"/>
  <c r="J22"/>
  <c r="J26"/>
  <c r="J29"/>
  <c r="J31"/>
  <c r="J32"/>
  <c r="J34"/>
  <c r="J35"/>
  <c r="J36"/>
  <c r="J37"/>
  <c r="J38"/>
  <c r="J39"/>
  <c r="N40"/>
  <c r="F40"/>
  <c r="E40"/>
  <c r="D40"/>
  <c r="D50" s="1"/>
  <c r="G39"/>
  <c r="V39" s="1"/>
  <c r="C39"/>
  <c r="G38"/>
  <c r="O38" s="1"/>
  <c r="C38"/>
  <c r="G37"/>
  <c r="O37" s="1"/>
  <c r="C37"/>
  <c r="G36"/>
  <c r="O36" s="1"/>
  <c r="C36"/>
  <c r="G35"/>
  <c r="V35" s="1"/>
  <c r="C35"/>
  <c r="G34"/>
  <c r="O34" s="1"/>
  <c r="C34"/>
  <c r="G33"/>
  <c r="O33" s="1"/>
  <c r="C33"/>
  <c r="G32"/>
  <c r="O32" s="1"/>
  <c r="C32"/>
  <c r="G31"/>
  <c r="V31" s="1"/>
  <c r="C31"/>
  <c r="G30"/>
  <c r="O30" s="1"/>
  <c r="C30"/>
  <c r="G29"/>
  <c r="O29" s="1"/>
  <c r="C29"/>
  <c r="G28"/>
  <c r="O28" s="1"/>
  <c r="C28"/>
  <c r="G27"/>
  <c r="V27" s="1"/>
  <c r="C27"/>
  <c r="G26"/>
  <c r="O26" s="1"/>
  <c r="C26"/>
  <c r="G25"/>
  <c r="O25" s="1"/>
  <c r="C25"/>
  <c r="G24"/>
  <c r="O24" s="1"/>
  <c r="C24"/>
  <c r="G23"/>
  <c r="V23" s="1"/>
  <c r="C23"/>
  <c r="G22"/>
  <c r="O22" s="1"/>
  <c r="C22"/>
  <c r="G21"/>
  <c r="V21" s="1"/>
  <c r="C21"/>
  <c r="Q20"/>
  <c r="G20"/>
  <c r="O20" s="1"/>
  <c r="C20"/>
  <c r="G19"/>
  <c r="V19" s="1"/>
  <c r="C19"/>
  <c r="G18"/>
  <c r="P18" s="1"/>
  <c r="C18"/>
  <c r="G17"/>
  <c r="O17" s="1"/>
  <c r="C17"/>
  <c r="G16"/>
  <c r="O16" s="1"/>
  <c r="C16"/>
  <c r="G15"/>
  <c r="Q15" s="1"/>
  <c r="T15" s="1"/>
  <c r="J15" i="8" s="1"/>
  <c r="T15" s="1"/>
  <c r="C15" i="7"/>
  <c r="C40" l="1"/>
  <c r="P20"/>
  <c r="P35"/>
  <c r="P27"/>
  <c r="Q19"/>
  <c r="Q24"/>
  <c r="P28"/>
  <c r="Q32"/>
  <c r="T32" s="1"/>
  <c r="Q35"/>
  <c r="T35" s="1"/>
  <c r="P36"/>
  <c r="P19"/>
  <c r="P24"/>
  <c r="V29"/>
  <c r="Z29" s="1"/>
  <c r="P32"/>
  <c r="V37"/>
  <c r="Z37" s="1"/>
  <c r="V16"/>
  <c r="Z16" s="1"/>
  <c r="V20"/>
  <c r="AB20" s="1"/>
  <c r="Q23"/>
  <c r="V25"/>
  <c r="Z25" s="1"/>
  <c r="Q27"/>
  <c r="V28"/>
  <c r="W28" s="1"/>
  <c r="Q31"/>
  <c r="T31" s="1"/>
  <c r="J31" i="8" s="1"/>
  <c r="V33" i="7"/>
  <c r="Z33" s="1"/>
  <c r="V36"/>
  <c r="X36" s="1"/>
  <c r="Q39"/>
  <c r="T39" s="1"/>
  <c r="J39" i="8" s="1"/>
  <c r="T39" s="1"/>
  <c r="P23" i="7"/>
  <c r="V24"/>
  <c r="AB24" s="1"/>
  <c r="Q28"/>
  <c r="P31"/>
  <c r="V32"/>
  <c r="AA32" s="1"/>
  <c r="Q36"/>
  <c r="T36" s="1"/>
  <c r="P39"/>
  <c r="G40"/>
  <c r="Q16"/>
  <c r="T16" s="1"/>
  <c r="P15"/>
  <c r="AB23"/>
  <c r="X23"/>
  <c r="Y23"/>
  <c r="Z23"/>
  <c r="AA23"/>
  <c r="W23"/>
  <c r="AB31"/>
  <c r="X31"/>
  <c r="Y31"/>
  <c r="Z31"/>
  <c r="AA31"/>
  <c r="W31"/>
  <c r="AB39"/>
  <c r="X39"/>
  <c r="Y39"/>
  <c r="Z39"/>
  <c r="AA39"/>
  <c r="W39"/>
  <c r="Z21"/>
  <c r="AA21"/>
  <c r="W21"/>
  <c r="AB21"/>
  <c r="X21"/>
  <c r="Y21"/>
  <c r="AB27"/>
  <c r="X27"/>
  <c r="Y27"/>
  <c r="Z27"/>
  <c r="AA27"/>
  <c r="W27"/>
  <c r="AB35"/>
  <c r="X35"/>
  <c r="Y35"/>
  <c r="Z35"/>
  <c r="AA35"/>
  <c r="W35"/>
  <c r="AB19"/>
  <c r="X19"/>
  <c r="Y19"/>
  <c r="Z19"/>
  <c r="AA19"/>
  <c r="W19"/>
  <c r="V17"/>
  <c r="O15"/>
  <c r="P16"/>
  <c r="AB16"/>
  <c r="Q17"/>
  <c r="V18"/>
  <c r="O19"/>
  <c r="L40"/>
  <c r="Q21"/>
  <c r="V22"/>
  <c r="O23"/>
  <c r="Q25"/>
  <c r="V26"/>
  <c r="O27"/>
  <c r="Q29"/>
  <c r="T29" s="1"/>
  <c r="Y29"/>
  <c r="V30"/>
  <c r="O31"/>
  <c r="X32"/>
  <c r="Q33"/>
  <c r="V34"/>
  <c r="O35"/>
  <c r="AB36"/>
  <c r="Q37"/>
  <c r="T37" s="1"/>
  <c r="J37" i="8" s="1"/>
  <c r="T37" s="1"/>
  <c r="V38" i="7"/>
  <c r="O39"/>
  <c r="O18"/>
  <c r="V15"/>
  <c r="P17"/>
  <c r="Q18"/>
  <c r="P21"/>
  <c r="Q22"/>
  <c r="T22" s="1"/>
  <c r="P25"/>
  <c r="Q26"/>
  <c r="T26" s="1"/>
  <c r="P29"/>
  <c r="X29"/>
  <c r="AB29"/>
  <c r="Q30"/>
  <c r="W32"/>
  <c r="P33"/>
  <c r="Q34"/>
  <c r="T34" s="1"/>
  <c r="AA36"/>
  <c r="P37"/>
  <c r="Q38"/>
  <c r="T38" s="1"/>
  <c r="O21"/>
  <c r="P22"/>
  <c r="AA25"/>
  <c r="P26"/>
  <c r="W29"/>
  <c r="AA29"/>
  <c r="P30"/>
  <c r="AA33"/>
  <c r="P34"/>
  <c r="W37"/>
  <c r="P38"/>
  <c r="W33" l="1"/>
  <c r="Y33"/>
  <c r="T31" i="8"/>
  <c r="X33" i="7"/>
  <c r="AB33"/>
  <c r="AB32"/>
  <c r="W36"/>
  <c r="AB28"/>
  <c r="X24"/>
  <c r="AA24"/>
  <c r="W20"/>
  <c r="AA20"/>
  <c r="X20"/>
  <c r="W16"/>
  <c r="AA16"/>
  <c r="Y16"/>
  <c r="X16"/>
  <c r="AB37"/>
  <c r="AB25"/>
  <c r="W25"/>
  <c r="AA37"/>
  <c r="X37"/>
  <c r="X25"/>
  <c r="Y37"/>
  <c r="Y25"/>
  <c r="AA28"/>
  <c r="W24"/>
  <c r="X28"/>
  <c r="Z24"/>
  <c r="Y24"/>
  <c r="Z28"/>
  <c r="Y28"/>
  <c r="Z36"/>
  <c r="Y36"/>
  <c r="Z20"/>
  <c r="Y20"/>
  <c r="Z32"/>
  <c r="Y32"/>
  <c r="P40"/>
  <c r="V40"/>
  <c r="Y15"/>
  <c r="Z15"/>
  <c r="X15"/>
  <c r="AA15"/>
  <c r="W15"/>
  <c r="AB15"/>
  <c r="O40"/>
  <c r="AA38"/>
  <c r="W38"/>
  <c r="AB38"/>
  <c r="X38"/>
  <c r="Y38"/>
  <c r="Z38"/>
  <c r="AA34"/>
  <c r="W34"/>
  <c r="AB34"/>
  <c r="X34"/>
  <c r="Y34"/>
  <c r="Z34"/>
  <c r="AA30"/>
  <c r="W30"/>
  <c r="AB30"/>
  <c r="X30"/>
  <c r="Y30"/>
  <c r="Z30"/>
  <c r="AA26"/>
  <c r="W26"/>
  <c r="AB26"/>
  <c r="X26"/>
  <c r="Y26"/>
  <c r="Z26"/>
  <c r="AA22"/>
  <c r="W22"/>
  <c r="AB22"/>
  <c r="X22"/>
  <c r="Y22"/>
  <c r="Z22"/>
  <c r="M40"/>
  <c r="AA18"/>
  <c r="W18"/>
  <c r="AB18"/>
  <c r="X18"/>
  <c r="Y18"/>
  <c r="Z18"/>
  <c r="AA17"/>
  <c r="W17"/>
  <c r="AB17"/>
  <c r="X17"/>
  <c r="Z17"/>
  <c r="Y17"/>
  <c r="Q40"/>
  <c r="AA40" l="1"/>
  <c r="W40"/>
  <c r="Y40"/>
  <c r="AB40"/>
  <c r="Z40"/>
  <c r="X40"/>
  <c r="G16" i="6" l="1"/>
  <c r="O16" s="1"/>
  <c r="K16"/>
  <c r="G17"/>
  <c r="P17" s="1"/>
  <c r="K17"/>
  <c r="O17"/>
  <c r="G18"/>
  <c r="O18" s="1"/>
  <c r="K18"/>
  <c r="G19"/>
  <c r="P19" s="1"/>
  <c r="K19"/>
  <c r="G20"/>
  <c r="O20" s="1"/>
  <c r="K20"/>
  <c r="P20"/>
  <c r="G21"/>
  <c r="O21" s="1"/>
  <c r="K21"/>
  <c r="G22"/>
  <c r="P22" s="1"/>
  <c r="K22"/>
  <c r="G23"/>
  <c r="O23" s="1"/>
  <c r="K23"/>
  <c r="G24"/>
  <c r="O24" s="1"/>
  <c r="K24"/>
  <c r="G25"/>
  <c r="P25" s="1"/>
  <c r="K25"/>
  <c r="G26"/>
  <c r="O26" s="1"/>
  <c r="K26"/>
  <c r="G27"/>
  <c r="P27" s="1"/>
  <c r="K27"/>
  <c r="G28"/>
  <c r="O28" s="1"/>
  <c r="K28"/>
  <c r="G29"/>
  <c r="P29" s="1"/>
  <c r="K29"/>
  <c r="G30"/>
  <c r="P30" s="1"/>
  <c r="K30"/>
  <c r="G31"/>
  <c r="P31" s="1"/>
  <c r="K31"/>
  <c r="G32"/>
  <c r="Q32" s="1"/>
  <c r="T32" s="1"/>
  <c r="K32"/>
  <c r="G33"/>
  <c r="K33"/>
  <c r="G34"/>
  <c r="P34" s="1"/>
  <c r="K34"/>
  <c r="G35"/>
  <c r="Q35" s="1"/>
  <c r="T35" s="1"/>
  <c r="K35"/>
  <c r="N40"/>
  <c r="J40"/>
  <c r="I40"/>
  <c r="H40"/>
  <c r="F40"/>
  <c r="E40"/>
  <c r="D40"/>
  <c r="D50" s="1"/>
  <c r="K39"/>
  <c r="G39"/>
  <c r="V39" s="1"/>
  <c r="K38"/>
  <c r="G38"/>
  <c r="V38" s="1"/>
  <c r="K37"/>
  <c r="G37"/>
  <c r="V37" s="1"/>
  <c r="K36"/>
  <c r="G36"/>
  <c r="V36" s="1"/>
  <c r="K15"/>
  <c r="G15"/>
  <c r="V15" s="1"/>
  <c r="P33" l="1"/>
  <c r="O33"/>
  <c r="Q33"/>
  <c r="T33" s="1"/>
  <c r="J33" i="7" s="1"/>
  <c r="Q22" i="6"/>
  <c r="T22" s="1"/>
  <c r="V22"/>
  <c r="AA22" s="1"/>
  <c r="V19"/>
  <c r="X19" s="1"/>
  <c r="O19"/>
  <c r="Q19"/>
  <c r="T19" s="1"/>
  <c r="J19" i="7" s="1"/>
  <c r="T19" s="1"/>
  <c r="J19" i="8" s="1"/>
  <c r="T19" s="1"/>
  <c r="V17" i="6"/>
  <c r="W17" s="1"/>
  <c r="V35"/>
  <c r="AB35" s="1"/>
  <c r="V34"/>
  <c r="X34" s="1"/>
  <c r="V33"/>
  <c r="X33" s="1"/>
  <c r="V32"/>
  <c r="AA32" s="1"/>
  <c r="Q31"/>
  <c r="T31" s="1"/>
  <c r="Q28"/>
  <c r="T28" s="1"/>
  <c r="J28" i="7" s="1"/>
  <c r="T28" s="1"/>
  <c r="J28" i="8" s="1"/>
  <c r="T28" s="1"/>
  <c r="Q26" i="6"/>
  <c r="T26" s="1"/>
  <c r="P23"/>
  <c r="Q23"/>
  <c r="T23" s="1"/>
  <c r="J23" i="7" s="1"/>
  <c r="T23" s="1"/>
  <c r="J23" i="8" s="1"/>
  <c r="T23" s="1"/>
  <c r="V21" i="6"/>
  <c r="Y21" s="1"/>
  <c r="Q20"/>
  <c r="T20" s="1"/>
  <c r="J20" i="7" s="1"/>
  <c r="T20" s="1"/>
  <c r="J20" i="8" s="1"/>
  <c r="T20" s="1"/>
  <c r="V20" i="6"/>
  <c r="Z20" s="1"/>
  <c r="Q18"/>
  <c r="T18" s="1"/>
  <c r="J18" i="7" s="1"/>
  <c r="T18" s="1"/>
  <c r="J18" i="8" s="1"/>
  <c r="T18" s="1"/>
  <c r="Q17" i="6"/>
  <c r="T17" s="1"/>
  <c r="J17" i="7" s="1"/>
  <c r="T17" s="1"/>
  <c r="J17" i="8" s="1"/>
  <c r="T17" s="1"/>
  <c r="V16" i="6"/>
  <c r="X16" s="1"/>
  <c r="Q16"/>
  <c r="T16" s="1"/>
  <c r="Q29"/>
  <c r="T29" s="1"/>
  <c r="Q27"/>
  <c r="T27" s="1"/>
  <c r="J27" i="7" s="1"/>
  <c r="T27" s="1"/>
  <c r="J27" i="8" s="1"/>
  <c r="T27" s="1"/>
  <c r="V25" i="6"/>
  <c r="AA25" s="1"/>
  <c r="V31"/>
  <c r="X31" s="1"/>
  <c r="O29"/>
  <c r="V28"/>
  <c r="AB28" s="1"/>
  <c r="O27"/>
  <c r="V26"/>
  <c r="AA26" s="1"/>
  <c r="O25"/>
  <c r="Q24"/>
  <c r="T24" s="1"/>
  <c r="J24" i="7" s="1"/>
  <c r="T24" s="1"/>
  <c r="J24" i="8" s="1"/>
  <c r="T24" s="1"/>
  <c r="O30" i="6"/>
  <c r="O35"/>
  <c r="O31"/>
  <c r="Q30"/>
  <c r="T30" s="1"/>
  <c r="J30" i="7" s="1"/>
  <c r="T30" s="1"/>
  <c r="J30" i="8" s="1"/>
  <c r="T30" s="1"/>
  <c r="V29" i="6"/>
  <c r="X29" s="1"/>
  <c r="P28"/>
  <c r="V27"/>
  <c r="X27" s="1"/>
  <c r="P26"/>
  <c r="Q25"/>
  <c r="T25" s="1"/>
  <c r="J25" i="7" s="1"/>
  <c r="T25" s="1"/>
  <c r="J25" i="8" s="1"/>
  <c r="T25" s="1"/>
  <c r="V24" i="6"/>
  <c r="AA24" s="1"/>
  <c r="V23"/>
  <c r="AA23" s="1"/>
  <c r="O22"/>
  <c r="Q21"/>
  <c r="T21" s="1"/>
  <c r="J21" i="7" s="1"/>
  <c r="T21" s="1"/>
  <c r="J21" i="8" s="1"/>
  <c r="T21" s="1"/>
  <c r="V30" i="6"/>
  <c r="AA30" s="1"/>
  <c r="Q34"/>
  <c r="T34" s="1"/>
  <c r="P35"/>
  <c r="P24"/>
  <c r="P21"/>
  <c r="V18"/>
  <c r="X18" s="1"/>
  <c r="P18"/>
  <c r="P16"/>
  <c r="O34"/>
  <c r="O32"/>
  <c r="P32"/>
  <c r="Z24"/>
  <c r="Z16"/>
  <c r="W32"/>
  <c r="W25"/>
  <c r="AA19"/>
  <c r="X32"/>
  <c r="X26"/>
  <c r="AB24"/>
  <c r="AB22"/>
  <c r="X22"/>
  <c r="AB21"/>
  <c r="AB16"/>
  <c r="Y35"/>
  <c r="Y34"/>
  <c r="Y32"/>
  <c r="Y29"/>
  <c r="Y25"/>
  <c r="Y22"/>
  <c r="Y18"/>
  <c r="Y16"/>
  <c r="Z22"/>
  <c r="W22"/>
  <c r="AA16"/>
  <c r="W16"/>
  <c r="AB34"/>
  <c r="K40"/>
  <c r="Z38"/>
  <c r="X38"/>
  <c r="AA38"/>
  <c r="W38"/>
  <c r="AB38"/>
  <c r="Y38"/>
  <c r="Z15"/>
  <c r="X15"/>
  <c r="AA15"/>
  <c r="W15"/>
  <c r="AB15"/>
  <c r="Y15"/>
  <c r="Z37"/>
  <c r="AB37"/>
  <c r="AA37"/>
  <c r="W37"/>
  <c r="X37"/>
  <c r="Y37"/>
  <c r="Z39"/>
  <c r="X39"/>
  <c r="Y39"/>
  <c r="AA39"/>
  <c r="W39"/>
  <c r="AB39"/>
  <c r="Z36"/>
  <c r="X36"/>
  <c r="AA36"/>
  <c r="W36"/>
  <c r="AB36"/>
  <c r="Y36"/>
  <c r="Q15"/>
  <c r="Q36"/>
  <c r="T36" s="1"/>
  <c r="Q37"/>
  <c r="T37" s="1"/>
  <c r="Q38"/>
  <c r="T38" s="1"/>
  <c r="Q39"/>
  <c r="T39" s="1"/>
  <c r="P37"/>
  <c r="O15"/>
  <c r="O36"/>
  <c r="O37"/>
  <c r="O38"/>
  <c r="O39"/>
  <c r="G40"/>
  <c r="P15"/>
  <c r="P36"/>
  <c r="P38"/>
  <c r="P39"/>
  <c r="Y20" l="1"/>
  <c r="AA17"/>
  <c r="Y17"/>
  <c r="AB17"/>
  <c r="X17"/>
  <c r="AB30"/>
  <c r="W24"/>
  <c r="AA18"/>
  <c r="Y33"/>
  <c r="J40" i="7"/>
  <c r="T33"/>
  <c r="Z34" i="6"/>
  <c r="W34"/>
  <c r="AB33"/>
  <c r="AA33"/>
  <c r="Z29"/>
  <c r="Z25"/>
  <c r="AB25"/>
  <c r="X25"/>
  <c r="Z23"/>
  <c r="W19"/>
  <c r="Y19"/>
  <c r="AB19"/>
  <c r="W20"/>
  <c r="Z19"/>
  <c r="Z17"/>
  <c r="X35"/>
  <c r="AA35"/>
  <c r="Z35"/>
  <c r="W35"/>
  <c r="AA34"/>
  <c r="Z33"/>
  <c r="W33"/>
  <c r="Z32"/>
  <c r="AB32"/>
  <c r="AB31"/>
  <c r="W31"/>
  <c r="W30"/>
  <c r="Z30"/>
  <c r="Y30"/>
  <c r="X30"/>
  <c r="W29"/>
  <c r="AB29"/>
  <c r="AA29"/>
  <c r="Y28"/>
  <c r="W28"/>
  <c r="AA28"/>
  <c r="W27"/>
  <c r="Y24"/>
  <c r="X24"/>
  <c r="X21"/>
  <c r="AA21"/>
  <c r="W21"/>
  <c r="Z21"/>
  <c r="AB20"/>
  <c r="X20"/>
  <c r="AA20"/>
  <c r="W18"/>
  <c r="X28"/>
  <c r="Z28"/>
  <c r="AB27"/>
  <c r="Z31"/>
  <c r="Y31"/>
  <c r="X23"/>
  <c r="Y27"/>
  <c r="Z27"/>
  <c r="W26"/>
  <c r="Z26"/>
  <c r="Y23"/>
  <c r="AB23"/>
  <c r="AA31"/>
  <c r="Y26"/>
  <c r="AB26"/>
  <c r="W23"/>
  <c r="AA27"/>
  <c r="AB18"/>
  <c r="Z18"/>
  <c r="V40"/>
  <c r="O40"/>
  <c r="P40"/>
  <c r="Q40"/>
  <c r="T15"/>
  <c r="J33" i="8" l="1"/>
  <c r="T40" i="7"/>
  <c r="W40" i="6"/>
  <c r="AA40"/>
  <c r="X40"/>
  <c r="Y40"/>
  <c r="Z40"/>
  <c r="AB40"/>
  <c r="T40"/>
  <c r="T33" i="8" l="1"/>
  <c r="J40"/>
  <c r="C15" i="6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T40" i="8" l="1"/>
  <c r="L38" i="6"/>
  <c r="R38" s="1"/>
  <c r="H38" i="7" s="1"/>
  <c r="M38" i="6"/>
  <c r="S38" s="1"/>
  <c r="M35"/>
  <c r="S35" s="1"/>
  <c r="L35"/>
  <c r="R35" s="1"/>
  <c r="H35" i="7" s="1"/>
  <c r="L27" i="6"/>
  <c r="R27" s="1"/>
  <c r="M27"/>
  <c r="S27" s="1"/>
  <c r="I27" i="7" s="1"/>
  <c r="S27" s="1"/>
  <c r="I27" i="8" s="1"/>
  <c r="S27" s="1"/>
  <c r="L19" i="6"/>
  <c r="R19" s="1"/>
  <c r="M19"/>
  <c r="S19" s="1"/>
  <c r="I19" i="7" s="1"/>
  <c r="S19" s="1"/>
  <c r="I19" i="8" s="1"/>
  <c r="S19" s="1"/>
  <c r="M32" i="6"/>
  <c r="S32" s="1"/>
  <c r="L32"/>
  <c r="R32" s="1"/>
  <c r="H32" i="7" s="1"/>
  <c r="M24" i="6"/>
  <c r="S24" s="1"/>
  <c r="L24"/>
  <c r="R24" s="1"/>
  <c r="H24" i="7" s="1"/>
  <c r="M20" i="6"/>
  <c r="S20" s="1"/>
  <c r="L20"/>
  <c r="R20" s="1"/>
  <c r="H20" i="7" s="1"/>
  <c r="M16" i="6"/>
  <c r="S16" s="1"/>
  <c r="L16"/>
  <c r="R16" s="1"/>
  <c r="H16" i="7" s="1"/>
  <c r="M39" i="6"/>
  <c r="S39" s="1"/>
  <c r="L39"/>
  <c r="R39" s="1"/>
  <c r="H39" i="7" s="1"/>
  <c r="L31" i="6"/>
  <c r="R31" s="1"/>
  <c r="H31" i="7" s="1"/>
  <c r="M31" i="6"/>
  <c r="S31" s="1"/>
  <c r="L23"/>
  <c r="R23" s="1"/>
  <c r="H23" i="7" s="1"/>
  <c r="M23" i="6"/>
  <c r="S23" s="1"/>
  <c r="L15"/>
  <c r="M15"/>
  <c r="M36"/>
  <c r="S36" s="1"/>
  <c r="L36"/>
  <c r="R36" s="1"/>
  <c r="H36" i="7" s="1"/>
  <c r="R36" s="1"/>
  <c r="H36" i="8" s="1"/>
  <c r="M28" i="6"/>
  <c r="S28" s="1"/>
  <c r="L28"/>
  <c r="R28" s="1"/>
  <c r="H28" i="7" s="1"/>
  <c r="L37" i="6"/>
  <c r="R37" s="1"/>
  <c r="H37" i="7" s="1"/>
  <c r="M37" i="6"/>
  <c r="S37" s="1"/>
  <c r="L33"/>
  <c r="R33" s="1"/>
  <c r="H33" i="7" s="1"/>
  <c r="M33" i="6"/>
  <c r="S33" s="1"/>
  <c r="L29"/>
  <c r="R29" s="1"/>
  <c r="H29" i="7" s="1"/>
  <c r="M29" i="6"/>
  <c r="S29" s="1"/>
  <c r="L25"/>
  <c r="R25" s="1"/>
  <c r="H25" i="7" s="1"/>
  <c r="M25" i="6"/>
  <c r="S25" s="1"/>
  <c r="L21"/>
  <c r="R21" s="1"/>
  <c r="H21" i="7" s="1"/>
  <c r="M21" i="6"/>
  <c r="S21" s="1"/>
  <c r="L17"/>
  <c r="R17" s="1"/>
  <c r="H17" i="7" s="1"/>
  <c r="M17" i="6"/>
  <c r="S17" s="1"/>
  <c r="L34"/>
  <c r="R34" s="1"/>
  <c r="H34" i="7" s="1"/>
  <c r="M34" i="6"/>
  <c r="S34" s="1"/>
  <c r="L30"/>
  <c r="R30" s="1"/>
  <c r="H30" i="7" s="1"/>
  <c r="M30" i="6"/>
  <c r="S30" s="1"/>
  <c r="L26"/>
  <c r="R26" s="1"/>
  <c r="H26" i="7" s="1"/>
  <c r="M26" i="6"/>
  <c r="S26" s="1"/>
  <c r="L22"/>
  <c r="R22" s="1"/>
  <c r="M22"/>
  <c r="S22" s="1"/>
  <c r="I22" i="7" s="1"/>
  <c r="S22" s="1"/>
  <c r="I22" i="8" s="1"/>
  <c r="S22" s="1"/>
  <c r="L18" i="6"/>
  <c r="R18" s="1"/>
  <c r="H18" i="7" s="1"/>
  <c r="M18" i="6"/>
  <c r="S18" s="1"/>
  <c r="C40"/>
  <c r="R36" i="8" l="1"/>
  <c r="I17" i="7"/>
  <c r="S17" s="1"/>
  <c r="U17" i="6"/>
  <c r="R18" i="7"/>
  <c r="H18" i="8" s="1"/>
  <c r="R34" i="7"/>
  <c r="H34" i="8" s="1"/>
  <c r="R29" i="7"/>
  <c r="H29" i="8" s="1"/>
  <c r="R23" i="7"/>
  <c r="H23" i="8" s="1"/>
  <c r="U27" i="6"/>
  <c r="H27" i="7"/>
  <c r="I18"/>
  <c r="S18" s="1"/>
  <c r="I18" i="8" s="1"/>
  <c r="S18" s="1"/>
  <c r="U18" i="6"/>
  <c r="I26" i="7"/>
  <c r="S26" s="1"/>
  <c r="I26" i="8" s="1"/>
  <c r="S26" s="1"/>
  <c r="U26" i="6"/>
  <c r="I34" i="7"/>
  <c r="S34" s="1"/>
  <c r="U34" i="6"/>
  <c r="I21" i="7"/>
  <c r="S21" s="1"/>
  <c r="I21" i="8" s="1"/>
  <c r="S21" s="1"/>
  <c r="U21" i="6"/>
  <c r="I29" i="7"/>
  <c r="S29" s="1"/>
  <c r="I29" i="8" s="1"/>
  <c r="S29" s="1"/>
  <c r="U29" i="6"/>
  <c r="I37" i="7"/>
  <c r="S37" s="1"/>
  <c r="I37" i="8" s="1"/>
  <c r="S37" s="1"/>
  <c r="U37" i="6"/>
  <c r="I23" i="7"/>
  <c r="S23" s="1"/>
  <c r="U23" i="6"/>
  <c r="R39" i="7"/>
  <c r="H39" i="8" s="1"/>
  <c r="R20" i="7"/>
  <c r="H20" i="8" s="1"/>
  <c r="R32" i="7"/>
  <c r="H32" i="8" s="1"/>
  <c r="I38" i="7"/>
  <c r="S38" s="1"/>
  <c r="I38" i="8" s="1"/>
  <c r="S38" s="1"/>
  <c r="U38" i="6"/>
  <c r="I25" i="7"/>
  <c r="S25" s="1"/>
  <c r="I25" i="8" s="1"/>
  <c r="S25" s="1"/>
  <c r="U25" i="6"/>
  <c r="R26" i="7"/>
  <c r="H26" i="8" s="1"/>
  <c r="R21" i="7"/>
  <c r="R37"/>
  <c r="H37" i="8" s="1"/>
  <c r="I36" i="7"/>
  <c r="U36" i="6"/>
  <c r="I39" i="7"/>
  <c r="S39" s="1"/>
  <c r="I39" i="8" s="1"/>
  <c r="S39" s="1"/>
  <c r="U39" i="6"/>
  <c r="I20" i="7"/>
  <c r="S20" s="1"/>
  <c r="U20" i="6"/>
  <c r="U32"/>
  <c r="I32" i="7"/>
  <c r="S32" s="1"/>
  <c r="I32" i="8" s="1"/>
  <c r="S32" s="1"/>
  <c r="R38" i="7"/>
  <c r="H38" i="8" s="1"/>
  <c r="U22" i="6"/>
  <c r="H22" i="7"/>
  <c r="R30"/>
  <c r="H30" i="8" s="1"/>
  <c r="R17" i="7"/>
  <c r="H17" i="8" s="1"/>
  <c r="R25" i="7"/>
  <c r="H25" i="8" s="1"/>
  <c r="R33" i="7"/>
  <c r="H33" i="8" s="1"/>
  <c r="U28" i="6"/>
  <c r="I28" i="7"/>
  <c r="S28" s="1"/>
  <c r="I28" i="8" s="1"/>
  <c r="S28" s="1"/>
  <c r="L40" i="6"/>
  <c r="R15"/>
  <c r="R31" i="7"/>
  <c r="H31" i="8" s="1"/>
  <c r="U16" i="6"/>
  <c r="I16" i="7"/>
  <c r="S16" s="1"/>
  <c r="I16" i="8" s="1"/>
  <c r="S16" s="1"/>
  <c r="U24" i="6"/>
  <c r="I24" i="7"/>
  <c r="S24" s="1"/>
  <c r="I24" i="8" s="1"/>
  <c r="S24" s="1"/>
  <c r="U19" i="6"/>
  <c r="H19" i="7"/>
  <c r="I35"/>
  <c r="S35" s="1"/>
  <c r="U35" i="6"/>
  <c r="I30" i="7"/>
  <c r="S30" s="1"/>
  <c r="I30" i="8" s="1"/>
  <c r="S30" s="1"/>
  <c r="U30" i="6"/>
  <c r="I33" i="7"/>
  <c r="S33" s="1"/>
  <c r="I33" i="8" s="1"/>
  <c r="S33" s="1"/>
  <c r="U33" i="6"/>
  <c r="R28" i="7"/>
  <c r="H28" i="8" s="1"/>
  <c r="M40" i="6"/>
  <c r="S15"/>
  <c r="I31" i="7"/>
  <c r="S31" s="1"/>
  <c r="I31" i="8" s="1"/>
  <c r="U31" i="6"/>
  <c r="K16" i="7"/>
  <c r="R16"/>
  <c r="H16" i="8" s="1"/>
  <c r="R24" i="7"/>
  <c r="H24" i="8" s="1"/>
  <c r="R35" i="7"/>
  <c r="H35" i="8" s="1"/>
  <c r="K25" i="7" l="1"/>
  <c r="K26"/>
  <c r="R35" i="8"/>
  <c r="U21" i="7"/>
  <c r="H21" i="8"/>
  <c r="R32"/>
  <c r="K32"/>
  <c r="U23" i="7"/>
  <c r="I23" i="8"/>
  <c r="S23" s="1"/>
  <c r="U34" i="7"/>
  <c r="I34" i="8"/>
  <c r="S34" s="1"/>
  <c r="R29"/>
  <c r="K29"/>
  <c r="R25"/>
  <c r="K25"/>
  <c r="R30"/>
  <c r="K30"/>
  <c r="U32"/>
  <c r="R37"/>
  <c r="K37"/>
  <c r="R23"/>
  <c r="R33"/>
  <c r="K33"/>
  <c r="R38"/>
  <c r="K38"/>
  <c r="U20" i="7"/>
  <c r="I20" i="8"/>
  <c r="S20" s="1"/>
  <c r="R26"/>
  <c r="K26"/>
  <c r="R28"/>
  <c r="K28"/>
  <c r="R16"/>
  <c r="K16"/>
  <c r="U35" i="7"/>
  <c r="I35" i="8"/>
  <c r="S35" s="1"/>
  <c r="R24"/>
  <c r="K24"/>
  <c r="U25"/>
  <c r="R20"/>
  <c r="K20"/>
  <c r="R34"/>
  <c r="K34"/>
  <c r="K30" i="7"/>
  <c r="K21"/>
  <c r="R18" i="8"/>
  <c r="K18"/>
  <c r="U17" i="7"/>
  <c r="I17" i="8"/>
  <c r="S17" s="1"/>
  <c r="R17"/>
  <c r="R39"/>
  <c r="K39"/>
  <c r="S31"/>
  <c r="R31"/>
  <c r="K31"/>
  <c r="U33" i="7"/>
  <c r="K31"/>
  <c r="K37"/>
  <c r="K38"/>
  <c r="U25"/>
  <c r="K36"/>
  <c r="S36"/>
  <c r="S40" i="6"/>
  <c r="I15" i="7"/>
  <c r="U15" i="6"/>
  <c r="U40" s="1"/>
  <c r="U28" i="7"/>
  <c r="U38"/>
  <c r="K20"/>
  <c r="U29"/>
  <c r="U18"/>
  <c r="K23"/>
  <c r="K33"/>
  <c r="K17"/>
  <c r="U39"/>
  <c r="K34"/>
  <c r="K19"/>
  <c r="R19"/>
  <c r="R40" i="6"/>
  <c r="H15" i="7"/>
  <c r="K22"/>
  <c r="R22"/>
  <c r="K35"/>
  <c r="U24"/>
  <c r="K24"/>
  <c r="U31"/>
  <c r="K28"/>
  <c r="U30"/>
  <c r="U16"/>
  <c r="U32"/>
  <c r="K32"/>
  <c r="K39"/>
  <c r="U37"/>
  <c r="U26"/>
  <c r="K29"/>
  <c r="K18"/>
  <c r="K27"/>
  <c r="R27"/>
  <c r="U26" i="8" l="1"/>
  <c r="U39"/>
  <c r="U37"/>
  <c r="U38"/>
  <c r="U33"/>
  <c r="K23"/>
  <c r="U18"/>
  <c r="U29"/>
  <c r="U28"/>
  <c r="K35"/>
  <c r="U27" i="7"/>
  <c r="H27" i="8"/>
  <c r="U22" i="7"/>
  <c r="H22" i="8"/>
  <c r="U19" i="7"/>
  <c r="H19" i="8"/>
  <c r="U35"/>
  <c r="U20"/>
  <c r="U24"/>
  <c r="U16"/>
  <c r="U36" i="7"/>
  <c r="I36" i="8"/>
  <c r="U34"/>
  <c r="U23"/>
  <c r="R21"/>
  <c r="K21"/>
  <c r="U30"/>
  <c r="U17"/>
  <c r="K17"/>
  <c r="U31"/>
  <c r="H40" i="7"/>
  <c r="K15"/>
  <c r="K40" s="1"/>
  <c r="R15"/>
  <c r="I40"/>
  <c r="S15"/>
  <c r="I15" i="8" s="1"/>
  <c r="R19" l="1"/>
  <c r="K19"/>
  <c r="R27"/>
  <c r="K27"/>
  <c r="S36"/>
  <c r="K36"/>
  <c r="U21"/>
  <c r="R22"/>
  <c r="K22"/>
  <c r="S15"/>
  <c r="I40"/>
  <c r="R40" i="7"/>
  <c r="H15" i="8"/>
  <c r="S40" i="7"/>
  <c r="U15"/>
  <c r="U40" s="1"/>
  <c r="U19" i="8" l="1"/>
  <c r="U36"/>
  <c r="U22"/>
  <c r="U27"/>
  <c r="S40"/>
  <c r="R15"/>
  <c r="K15"/>
  <c r="K40" s="1"/>
  <c r="H40"/>
  <c r="R40" l="1"/>
  <c r="U15"/>
  <c r="U40" s="1"/>
</calcChain>
</file>

<file path=xl/sharedStrings.xml><?xml version="1.0" encoding="utf-8"?>
<sst xmlns="http://schemas.openxmlformats.org/spreadsheetml/2006/main" count="518" uniqueCount="69">
  <si>
    <t>MINISTERE DE L'EDUCATION NATIONALE</t>
  </si>
  <si>
    <t>……………………………………………………………..</t>
  </si>
  <si>
    <t>REPUBLIQUE DE COTE D'IVOIRE</t>
  </si>
  <si>
    <t xml:space="preserve">    UNION-DISCIPLINE-TRAVAIL</t>
  </si>
  <si>
    <t>…………………………………………………………….</t>
  </si>
  <si>
    <t>Année-Scolaire:2018-2019</t>
  </si>
  <si>
    <t>……………………………………………………………</t>
  </si>
  <si>
    <r>
      <t>SERVICE: EXTRA-SCOLAIRE-</t>
    </r>
    <r>
      <rPr>
        <sz val="11"/>
        <color theme="1"/>
        <rFont val="Algerian"/>
        <family val="5"/>
      </rPr>
      <t>CANTINE</t>
    </r>
  </si>
  <si>
    <t>ECOLES MC GOVERN DOLES</t>
  </si>
  <si>
    <t>N°</t>
  </si>
  <si>
    <t>CANTINE</t>
  </si>
  <si>
    <t>NBR DE JR FCT</t>
  </si>
  <si>
    <t>REPAS</t>
  </si>
  <si>
    <t>T</t>
  </si>
  <si>
    <t>STOCK INITIAL(kg)</t>
  </si>
  <si>
    <t xml:space="preserve"> STOCK CONSOMME(kg)</t>
  </si>
  <si>
    <t>STOCK DE FERMETURE(kg)</t>
  </si>
  <si>
    <t>FONDS    GENERES   (100%)</t>
  </si>
  <si>
    <t>PART  DE L'ADMINISTRATION (40%)</t>
  </si>
  <si>
    <t>REPARTITION DES 40%</t>
  </si>
  <si>
    <t>REPARTITION DES 33%</t>
  </si>
  <si>
    <t>G</t>
  </si>
  <si>
    <t>F</t>
  </si>
  <si>
    <t>RIZ</t>
  </si>
  <si>
    <t>Huile</t>
  </si>
  <si>
    <t>Pc</t>
  </si>
  <si>
    <t>TOTAL</t>
  </si>
  <si>
    <t>Riz</t>
  </si>
  <si>
    <t>IEP            (7%)</t>
  </si>
  <si>
    <t>DRENET (33%)</t>
  </si>
  <si>
    <t>7% DRENET</t>
  </si>
  <si>
    <t>6% TRANSPORT</t>
  </si>
  <si>
    <t>20% DCS</t>
  </si>
  <si>
    <t>RAT AUT</t>
  </si>
  <si>
    <t>STOCK RECU(KG)</t>
  </si>
  <si>
    <t>DIRECTION REGIONALE DE GUIGLO</t>
  </si>
  <si>
    <t>INSPECTION DE L'ENSEIGNEMENT PRESCOLAIRE ET PRIMAIRE DE TOULEPLEU</t>
  </si>
  <si>
    <t>BAWOMBLY</t>
  </si>
  <si>
    <t>CEBLY</t>
  </si>
  <si>
    <t>DIAHI</t>
  </si>
  <si>
    <t>DIAHIBLY</t>
  </si>
  <si>
    <t>DOHO</t>
  </si>
  <si>
    <t>GLACON BLOCK</t>
  </si>
  <si>
    <t>GREPLEU</t>
  </si>
  <si>
    <t>GRIE 1</t>
  </si>
  <si>
    <t>GRIE 2</t>
  </si>
  <si>
    <t>GUEYEDE</t>
  </si>
  <si>
    <t>KAMBLY</t>
  </si>
  <si>
    <t>KLAON</t>
  </si>
  <si>
    <t>KLOBLY</t>
  </si>
  <si>
    <t>KPOBLY DOUEZE</t>
  </si>
  <si>
    <t>NEZOBLY 2</t>
  </si>
  <si>
    <t>OULOTO ZREBLY</t>
  </si>
  <si>
    <t>PAHOULO DOUOZON</t>
  </si>
  <si>
    <t>PEHEKANHOUEBLY</t>
  </si>
  <si>
    <t>POYABLY</t>
  </si>
  <si>
    <t>SAHOUBLY</t>
  </si>
  <si>
    <t>SEHIBLY</t>
  </si>
  <si>
    <t>SEIZAIBLY</t>
  </si>
  <si>
    <t>TOUAPLEBLY</t>
  </si>
  <si>
    <t>TOYEBLY</t>
  </si>
  <si>
    <t>ZOGUINE</t>
  </si>
  <si>
    <t>RAPPORT MENSUEL SUR LES STOCKS DE VIVRES (JANVIER 2019 )</t>
  </si>
  <si>
    <t xml:space="preserve">BP : 125  Tél : 33 71 00 01 </t>
  </si>
  <si>
    <t>RAPPORT MENSUEL SUR LES STOCKS DE VIVRES (FEVRIER 2019 )</t>
  </si>
  <si>
    <t>RAPPORT MENSUEL SUR LES STOCKS DE VIVRES (MARS 2018 )</t>
  </si>
  <si>
    <t>RAPPORT MENSUEL SUR LES STOCKS DE VIVRES (AVRIL 2018 )</t>
  </si>
  <si>
    <t>RAPPORT MENSUEL SUR LES STOCKS DE VIVRES (NOVEMBRE 2018 )</t>
  </si>
  <si>
    <t>RAPPORT MENSUEL SUR LES STOCKS DE VIVRES (DECEMBRE 2018 )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</si>
</sst>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9"/>
      <color theme="1"/>
      <name val="Cambria"/>
      <family val="1"/>
      <scheme val="major"/>
    </font>
    <font>
      <b/>
      <sz val="9"/>
      <color rgb="FF0000CC"/>
      <name val="Times New Roman"/>
      <family val="1"/>
    </font>
    <font>
      <b/>
      <sz val="8"/>
      <color rgb="FF0000CC"/>
      <name val="Times New Roman"/>
      <family val="1"/>
    </font>
    <font>
      <b/>
      <sz val="9"/>
      <color rgb="FF0070C0"/>
      <name val="Times New Roman"/>
      <family val="1"/>
    </font>
    <font>
      <sz val="10"/>
      <name val="Arial"/>
      <family val="2"/>
    </font>
    <font>
      <b/>
      <sz val="7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6" fillId="0" borderId="0"/>
  </cellStyleXfs>
  <cellXfs count="10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  <xf numFmtId="2" fontId="7" fillId="0" borderId="1" xfId="0" applyNumberFormat="1" applyFont="1" applyFill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1" fontId="7" fillId="2" borderId="4" xfId="0" applyNumberFormat="1" applyFont="1" applyFill="1" applyBorder="1" applyAlignment="1">
      <alignment horizontal="center" vertical="center"/>
    </xf>
    <xf numFmtId="1" fontId="7" fillId="0" borderId="4" xfId="1" applyNumberFormat="1" applyFont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2" fontId="7" fillId="0" borderId="4" xfId="0" applyNumberFormat="1" applyFont="1" applyBorder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 vertical="center"/>
    </xf>
    <xf numFmtId="2" fontId="9" fillId="0" borderId="9" xfId="0" applyNumberFormat="1" applyFont="1" applyBorder="1" applyAlignment="1">
      <alignment horizontal="center" vertical="center"/>
    </xf>
    <xf numFmtId="2" fontId="9" fillId="0" borderId="10" xfId="0" applyNumberFormat="1" applyFont="1" applyBorder="1" applyAlignment="1">
      <alignment horizontal="center" vertical="center"/>
    </xf>
    <xf numFmtId="1" fontId="12" fillId="0" borderId="4" xfId="0" applyNumberFormat="1" applyFont="1" applyBorder="1" applyAlignment="1">
      <alignment horizontal="center" vertical="center" wrapText="1"/>
    </xf>
    <xf numFmtId="1" fontId="12" fillId="0" borderId="4" xfId="0" applyNumberFormat="1" applyFont="1" applyBorder="1" applyAlignment="1">
      <alignment horizontal="center" vertical="center"/>
    </xf>
    <xf numFmtId="1" fontId="7" fillId="0" borderId="4" xfId="0" applyNumberFormat="1" applyFont="1" applyBorder="1" applyAlignment="1">
      <alignment horizontal="center" vertical="center"/>
    </xf>
    <xf numFmtId="1" fontId="10" fillId="0" borderId="5" xfId="0" applyNumberFormat="1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1" fontId="7" fillId="2" borderId="5" xfId="0" applyNumberFormat="1" applyFont="1" applyFill="1" applyBorder="1" applyAlignment="1">
      <alignment horizontal="center" vertical="center"/>
    </xf>
    <xf numFmtId="1" fontId="7" fillId="0" borderId="5" xfId="1" applyNumberFormat="1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1" fontId="12" fillId="0" borderId="5" xfId="0" applyNumberFormat="1" applyFont="1" applyBorder="1" applyAlignment="1">
      <alignment horizontal="center" vertical="center" wrapText="1"/>
    </xf>
    <xf numFmtId="1" fontId="12" fillId="0" borderId="5" xfId="0" applyNumberFormat="1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1" fontId="13" fillId="4" borderId="5" xfId="0" applyNumberFormat="1" applyFont="1" applyFill="1" applyBorder="1" applyAlignment="1">
      <alignment horizontal="center" vertical="center" wrapText="1"/>
    </xf>
    <xf numFmtId="2" fontId="14" fillId="4" borderId="5" xfId="0" applyNumberFormat="1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2" fontId="14" fillId="4" borderId="11" xfId="0" applyNumberFormat="1" applyFont="1" applyFill="1" applyBorder="1" applyAlignment="1">
      <alignment horizontal="center" vertical="center" wrapText="1"/>
    </xf>
    <xf numFmtId="2" fontId="2" fillId="0" borderId="0" xfId="0" applyNumberFormat="1" applyFont="1"/>
    <xf numFmtId="2" fontId="7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2" fontId="7" fillId="0" borderId="12" xfId="0" applyNumberFormat="1" applyFont="1" applyBorder="1" applyAlignment="1">
      <alignment horizontal="center" vertical="center" wrapText="1"/>
    </xf>
    <xf numFmtId="2" fontId="7" fillId="0" borderId="13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2" fontId="7" fillId="0" borderId="13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2" fontId="7" fillId="0" borderId="13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 wrapText="1"/>
    </xf>
    <xf numFmtId="0" fontId="10" fillId="0" borderId="5" xfId="0" applyNumberFormat="1" applyFont="1" applyBorder="1" applyAlignment="1">
      <alignment horizontal="center" vertical="center"/>
    </xf>
    <xf numFmtId="0" fontId="13" fillId="3" borderId="5" xfId="0" applyNumberFormat="1" applyFont="1" applyFill="1" applyBorder="1" applyAlignment="1">
      <alignment horizontal="center" vertical="center" wrapText="1"/>
    </xf>
    <xf numFmtId="0" fontId="13" fillId="4" borderId="5" xfId="0" applyNumberFormat="1" applyFont="1" applyFill="1" applyBorder="1" applyAlignment="1">
      <alignment horizontal="center" vertical="center" wrapText="1"/>
    </xf>
    <xf numFmtId="0" fontId="14" fillId="4" borderId="5" xfId="0" applyNumberFormat="1" applyFont="1" applyFill="1" applyBorder="1" applyAlignment="1">
      <alignment horizontal="center" vertical="center" wrapText="1"/>
    </xf>
    <xf numFmtId="0" fontId="14" fillId="4" borderId="11" xfId="0" applyNumberFormat="1" applyFont="1" applyFill="1" applyBorder="1" applyAlignment="1">
      <alignment horizontal="center" vertical="center" wrapText="1"/>
    </xf>
    <xf numFmtId="0" fontId="15" fillId="0" borderId="5" xfId="0" applyNumberFormat="1" applyFont="1" applyBorder="1" applyAlignment="1">
      <alignment vertical="center"/>
    </xf>
    <xf numFmtId="0" fontId="0" fillId="0" borderId="0" xfId="0" applyNumberFormat="1"/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2" fontId="7" fillId="0" borderId="13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 wrapText="1"/>
    </xf>
    <xf numFmtId="2" fontId="7" fillId="0" borderId="16" xfId="0" applyNumberFormat="1" applyFont="1" applyBorder="1" applyAlignment="1">
      <alignment horizontal="center" vertical="center" wrapText="1"/>
    </xf>
    <xf numFmtId="3" fontId="15" fillId="0" borderId="5" xfId="0" applyNumberFormat="1" applyFont="1" applyBorder="1" applyAlignment="1">
      <alignment vertical="center"/>
    </xf>
    <xf numFmtId="2" fontId="7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2" fontId="7" fillId="0" borderId="13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2" fontId="11" fillId="0" borderId="4" xfId="0" applyNumberFormat="1" applyFont="1" applyFill="1" applyBorder="1" applyAlignment="1">
      <alignment horizontal="center" vertical="center"/>
    </xf>
    <xf numFmtId="2" fontId="11" fillId="0" borderId="5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center" vertical="center"/>
    </xf>
    <xf numFmtId="2" fontId="7" fillId="0" borderId="12" xfId="0" applyNumberFormat="1" applyFont="1" applyBorder="1" applyAlignment="1">
      <alignment horizontal="center" vertical="center"/>
    </xf>
    <xf numFmtId="2" fontId="7" fillId="0" borderId="17" xfId="0" applyNumberFormat="1" applyFont="1" applyBorder="1" applyAlignment="1">
      <alignment horizontal="center" vertical="center"/>
    </xf>
    <xf numFmtId="2" fontId="7" fillId="0" borderId="13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1" fontId="7" fillId="0" borderId="2" xfId="0" applyNumberFormat="1" applyFont="1" applyBorder="1" applyAlignment="1">
      <alignment horizontal="center" vertical="center" wrapText="1"/>
    </xf>
    <xf numFmtId="1" fontId="7" fillId="0" borderId="3" xfId="0" applyNumberFormat="1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 wrapText="1"/>
    </xf>
    <xf numFmtId="2" fontId="7" fillId="0" borderId="14" xfId="0" applyNumberFormat="1" applyFont="1" applyBorder="1" applyAlignment="1">
      <alignment horizontal="center" vertical="center" wrapText="1"/>
    </xf>
    <xf numFmtId="2" fontId="7" fillId="0" borderId="15" xfId="0" applyNumberFormat="1" applyFont="1" applyBorder="1" applyAlignment="1">
      <alignment horizontal="center" vertical="center" wrapText="1"/>
    </xf>
    <xf numFmtId="2" fontId="7" fillId="0" borderId="16" xfId="0" applyNumberFormat="1" applyFont="1" applyBorder="1" applyAlignment="1">
      <alignment horizontal="center" vertical="center" wrapText="1"/>
    </xf>
    <xf numFmtId="2" fontId="11" fillId="2" borderId="4" xfId="0" applyNumberFormat="1" applyFont="1" applyFill="1" applyBorder="1" applyAlignment="1">
      <alignment horizontal="center" vertical="center"/>
    </xf>
    <xf numFmtId="2" fontId="11" fillId="2" borderId="5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8" xfId="0" applyFont="1" applyBorder="1" applyAlignment="1">
      <alignment horizontal="center" vertical="top"/>
    </xf>
    <xf numFmtId="0" fontId="5" fillId="0" borderId="19" xfId="0" applyFont="1" applyBorder="1" applyAlignment="1">
      <alignment horizontal="center" vertical="top"/>
    </xf>
    <xf numFmtId="0" fontId="5" fillId="0" borderId="20" xfId="0" applyFont="1" applyBorder="1" applyAlignment="1">
      <alignment horizontal="center" vertical="top"/>
    </xf>
    <xf numFmtId="0" fontId="2" fillId="0" borderId="0" xfId="0" applyFont="1" applyAlignment="1">
      <alignment horizontal="center" vertical="top"/>
    </xf>
  </cellXfs>
  <cellStyles count="3">
    <cellStyle name="Milliers" xfId="1" builtinId="3"/>
    <cellStyle name="Normal" xfId="0" builtinId="0"/>
    <cellStyle name="Normal 2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dame%20K/Desktop/Documents%20Toul&#233;pleu/Ma%20gestion/Rapport%20CFC%20MG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V 2018"/>
      <sheetName val="DEC 2018"/>
    </sheetNames>
    <sheetDataSet>
      <sheetData sheetId="0">
        <row r="20">
          <cell r="C20">
            <v>143</v>
          </cell>
        </row>
        <row r="21">
          <cell r="C21">
            <v>131</v>
          </cell>
        </row>
        <row r="22">
          <cell r="C22">
            <v>166</v>
          </cell>
        </row>
        <row r="23">
          <cell r="C23">
            <v>133</v>
          </cell>
        </row>
        <row r="24">
          <cell r="C24">
            <v>198</v>
          </cell>
        </row>
        <row r="25">
          <cell r="C25">
            <v>133</v>
          </cell>
        </row>
        <row r="26">
          <cell r="C26">
            <v>181</v>
          </cell>
        </row>
        <row r="27">
          <cell r="C27">
            <v>173</v>
          </cell>
        </row>
        <row r="28">
          <cell r="C28">
            <v>201</v>
          </cell>
        </row>
        <row r="29">
          <cell r="C29">
            <v>177</v>
          </cell>
        </row>
        <row r="30">
          <cell r="C30">
            <v>197</v>
          </cell>
        </row>
        <row r="31">
          <cell r="C31">
            <v>179</v>
          </cell>
        </row>
        <row r="32">
          <cell r="C32">
            <v>171</v>
          </cell>
        </row>
        <row r="33">
          <cell r="C33">
            <v>105</v>
          </cell>
        </row>
        <row r="34">
          <cell r="C34">
            <v>201</v>
          </cell>
        </row>
        <row r="35">
          <cell r="C35">
            <v>158</v>
          </cell>
        </row>
        <row r="36">
          <cell r="C36">
            <v>185</v>
          </cell>
        </row>
        <row r="37">
          <cell r="C37">
            <v>201</v>
          </cell>
        </row>
        <row r="38">
          <cell r="C38">
            <v>209</v>
          </cell>
        </row>
        <row r="39">
          <cell r="C39">
            <v>164</v>
          </cell>
        </row>
        <row r="40">
          <cell r="C40">
            <v>198</v>
          </cell>
        </row>
        <row r="41">
          <cell r="C41">
            <v>190</v>
          </cell>
        </row>
        <row r="42">
          <cell r="C42">
            <v>203</v>
          </cell>
        </row>
        <row r="43">
          <cell r="C43">
            <v>197</v>
          </cell>
        </row>
        <row r="44">
          <cell r="C44">
            <v>181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50"/>
  <sheetViews>
    <sheetView tabSelected="1" view="pageBreakPreview" topLeftCell="A4" zoomScaleNormal="110" zoomScaleSheetLayoutView="100" workbookViewId="0">
      <selection activeCell="Z6" sqref="Z6"/>
    </sheetView>
  </sheetViews>
  <sheetFormatPr baseColWidth="10" defaultRowHeight="15"/>
  <cols>
    <col min="1" max="1" width="3.85546875" style="1" customWidth="1"/>
    <col min="2" max="2" width="19.570312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42578125" bestFit="1" customWidth="1"/>
    <col min="16" max="17" width="7.5703125" bestFit="1" customWidth="1"/>
    <col min="18" max="18" width="8.7109375" bestFit="1" customWidth="1"/>
    <col min="19" max="19" width="7" style="2" bestFit="1" customWidth="1"/>
    <col min="20" max="20" width="6.85546875" style="2" bestFit="1" customWidth="1"/>
    <col min="21" max="21" width="8" style="2" bestFit="1" customWidth="1"/>
    <col min="22" max="29" width="8.7109375" customWidth="1"/>
  </cols>
  <sheetData>
    <row r="1" spans="1:28">
      <c r="A1" s="45" t="s">
        <v>0</v>
      </c>
    </row>
    <row r="2" spans="1:28" ht="15.75">
      <c r="A2" s="1" t="s">
        <v>1</v>
      </c>
      <c r="I2" s="3"/>
      <c r="T2" s="78" t="s">
        <v>2</v>
      </c>
      <c r="U2" s="78"/>
      <c r="V2" s="78"/>
    </row>
    <row r="3" spans="1:28" ht="15.75">
      <c r="A3" s="45" t="s">
        <v>35</v>
      </c>
      <c r="I3" s="3"/>
      <c r="T3" s="78" t="s">
        <v>3</v>
      </c>
      <c r="U3" s="78"/>
      <c r="V3" s="78"/>
    </row>
    <row r="4" spans="1:28">
      <c r="A4" s="1" t="s">
        <v>4</v>
      </c>
    </row>
    <row r="5" spans="1:28" ht="15.75">
      <c r="A5" s="45" t="s">
        <v>36</v>
      </c>
      <c r="J5" s="3"/>
      <c r="T5" s="78" t="s">
        <v>5</v>
      </c>
      <c r="U5" s="78"/>
      <c r="V5" s="78"/>
    </row>
    <row r="7" spans="1:28">
      <c r="A7" s="45" t="s">
        <v>63</v>
      </c>
    </row>
    <row r="8" spans="1:28">
      <c r="A8" s="1" t="s">
        <v>6</v>
      </c>
    </row>
    <row r="9" spans="1:28" ht="16.5" thickBot="1">
      <c r="A9" s="45" t="s">
        <v>7</v>
      </c>
    </row>
    <row r="10" spans="1:28" ht="23.25" customHeight="1">
      <c r="C10" s="95" t="s">
        <v>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7"/>
    </row>
    <row r="11" spans="1:28" ht="23.25" customHeight="1" thickBot="1">
      <c r="C11" s="98" t="s">
        <v>67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100"/>
    </row>
    <row r="12" spans="1:28" ht="15.75" thickBot="1"/>
    <row r="13" spans="1:28" ht="15.75" customHeight="1" thickBot="1">
      <c r="A13" s="86" t="s">
        <v>9</v>
      </c>
      <c r="B13" s="82" t="s">
        <v>10</v>
      </c>
      <c r="C13" s="87" t="s">
        <v>33</v>
      </c>
      <c r="D13" s="89" t="s">
        <v>11</v>
      </c>
      <c r="E13" s="90" t="s">
        <v>12</v>
      </c>
      <c r="F13" s="91"/>
      <c r="G13" s="92"/>
      <c r="H13" s="82" t="s">
        <v>14</v>
      </c>
      <c r="I13" s="82"/>
      <c r="J13" s="82"/>
      <c r="K13" s="82"/>
      <c r="L13" s="83" t="s">
        <v>34</v>
      </c>
      <c r="M13" s="84"/>
      <c r="N13" s="85"/>
      <c r="O13" s="82" t="s">
        <v>15</v>
      </c>
      <c r="P13" s="82"/>
      <c r="Q13" s="82"/>
      <c r="R13" s="82" t="s">
        <v>16</v>
      </c>
      <c r="S13" s="82"/>
      <c r="T13" s="82"/>
      <c r="U13" s="82"/>
      <c r="V13" s="79" t="s">
        <v>17</v>
      </c>
      <c r="W13" s="80" t="s">
        <v>18</v>
      </c>
      <c r="X13" s="79" t="s">
        <v>19</v>
      </c>
      <c r="Y13" s="79"/>
      <c r="Z13" s="81" t="s">
        <v>20</v>
      </c>
      <c r="AA13" s="81"/>
      <c r="AB13" s="81"/>
    </row>
    <row r="14" spans="1:28" ht="24.75" thickBot="1">
      <c r="A14" s="86"/>
      <c r="B14" s="82"/>
      <c r="C14" s="88"/>
      <c r="D14" s="89"/>
      <c r="E14" s="38" t="s">
        <v>21</v>
      </c>
      <c r="F14" s="42" t="s">
        <v>22</v>
      </c>
      <c r="G14" s="44" t="s">
        <v>13</v>
      </c>
      <c r="H14" s="43" t="s">
        <v>23</v>
      </c>
      <c r="I14" s="37" t="s">
        <v>24</v>
      </c>
      <c r="J14" s="37" t="s">
        <v>25</v>
      </c>
      <c r="K14" s="37" t="s">
        <v>26</v>
      </c>
      <c r="L14" s="37" t="s">
        <v>27</v>
      </c>
      <c r="M14" s="37" t="s">
        <v>24</v>
      </c>
      <c r="N14" s="37" t="s">
        <v>25</v>
      </c>
      <c r="O14" s="37" t="s">
        <v>23</v>
      </c>
      <c r="P14" s="4" t="s">
        <v>24</v>
      </c>
      <c r="Q14" s="37" t="s">
        <v>25</v>
      </c>
      <c r="R14" s="37" t="s">
        <v>23</v>
      </c>
      <c r="S14" s="5" t="s">
        <v>24</v>
      </c>
      <c r="T14" s="5" t="s">
        <v>25</v>
      </c>
      <c r="U14" s="5" t="s">
        <v>26</v>
      </c>
      <c r="V14" s="79"/>
      <c r="W14" s="80"/>
      <c r="X14" s="39" t="s">
        <v>28</v>
      </c>
      <c r="Y14" s="40" t="s">
        <v>29</v>
      </c>
      <c r="Z14" s="41" t="s">
        <v>30</v>
      </c>
      <c r="AA14" s="41" t="s">
        <v>31</v>
      </c>
      <c r="AB14" s="41" t="s">
        <v>32</v>
      </c>
    </row>
    <row r="15" spans="1:28" ht="27" customHeight="1" thickBot="1">
      <c r="A15" s="6">
        <v>1</v>
      </c>
      <c r="B15" s="50" t="s">
        <v>37</v>
      </c>
      <c r="C15" s="7">
        <f>'[1]NOV 2018'!$C20</f>
        <v>143</v>
      </c>
      <c r="D15" s="8">
        <v>18</v>
      </c>
      <c r="E15" s="51">
        <v>1584</v>
      </c>
      <c r="F15" s="52">
        <v>990</v>
      </c>
      <c r="G15" s="9">
        <f t="shared" ref="G15:G39" si="0">$E15+$F15</f>
        <v>2574</v>
      </c>
      <c r="H15" s="10">
        <v>0</v>
      </c>
      <c r="I15" s="10">
        <v>0</v>
      </c>
      <c r="J15" s="10">
        <v>0</v>
      </c>
      <c r="K15" s="11">
        <f>H15+I15+J15</f>
        <v>0</v>
      </c>
      <c r="L15" s="25">
        <f t="shared" ref="L15:L39" si="1">$C15*0.15*61</f>
        <v>1308.45</v>
      </c>
      <c r="M15" s="25">
        <f t="shared" ref="M15:M39" si="2">$C15*0.01*61</f>
        <v>87.22999999999999</v>
      </c>
      <c r="N15" s="10">
        <v>0</v>
      </c>
      <c r="O15" s="12">
        <f>G15*0.15</f>
        <v>386.09999999999997</v>
      </c>
      <c r="P15" s="13">
        <f>G15*0.01</f>
        <v>25.740000000000002</v>
      </c>
      <c r="Q15" s="14">
        <f>G15*0.03</f>
        <v>77.22</v>
      </c>
      <c r="R15" s="15">
        <f>H15+L15-O15</f>
        <v>922.35000000000014</v>
      </c>
      <c r="S15" s="16">
        <f>I15+M15-P15</f>
        <v>61.489999999999988</v>
      </c>
      <c r="T15" s="16">
        <f>J15+N15-Q15</f>
        <v>-77.22</v>
      </c>
      <c r="U15" s="17">
        <f>T15+S15+R15</f>
        <v>906.62000000000012</v>
      </c>
      <c r="V15" s="18">
        <f t="shared" ref="V15:V39" si="3">$G15*25</f>
        <v>64350</v>
      </c>
      <c r="W15" s="18">
        <f t="shared" ref="W15:W39" si="4">$V15*40%</f>
        <v>25740</v>
      </c>
      <c r="X15" s="19">
        <f t="shared" ref="X15:X39" si="5">V15*7%</f>
        <v>4504.5</v>
      </c>
      <c r="Y15" s="18">
        <f t="shared" ref="Y15:Y39" si="6">V15*33%</f>
        <v>21235.5</v>
      </c>
      <c r="Z15" s="20">
        <f t="shared" ref="Z15:Z39" si="7">V15*7%</f>
        <v>4504.5</v>
      </c>
      <c r="AA15" s="20">
        <f t="shared" ref="AA15:AA39" si="8">$V15*6%</f>
        <v>3861</v>
      </c>
      <c r="AB15" s="20">
        <f t="shared" ref="AB15:AB39" si="9">$V15*20%</f>
        <v>12870</v>
      </c>
    </row>
    <row r="16" spans="1:28" ht="27" customHeight="1" thickBot="1">
      <c r="A16" s="6">
        <v>2</v>
      </c>
      <c r="B16" s="50" t="s">
        <v>38</v>
      </c>
      <c r="C16" s="22">
        <f>'[1]NOV 2018'!$C21</f>
        <v>131</v>
      </c>
      <c r="D16" s="23">
        <v>18</v>
      </c>
      <c r="E16" s="51">
        <v>1512</v>
      </c>
      <c r="F16" s="51">
        <v>846</v>
      </c>
      <c r="G16" s="24">
        <f t="shared" si="0"/>
        <v>2358</v>
      </c>
      <c r="H16" s="25">
        <v>0</v>
      </c>
      <c r="I16" s="25">
        <v>0</v>
      </c>
      <c r="J16" s="25">
        <v>0</v>
      </c>
      <c r="K16" s="26">
        <f t="shared" ref="K16:K35" si="10">H16+I16+J16</f>
        <v>0</v>
      </c>
      <c r="L16" s="25">
        <f t="shared" si="1"/>
        <v>1198.6499999999999</v>
      </c>
      <c r="M16" s="25">
        <f t="shared" si="2"/>
        <v>79.91</v>
      </c>
      <c r="N16" s="25">
        <v>0</v>
      </c>
      <c r="O16" s="12">
        <f t="shared" ref="O16:O35" si="11">G16*0.15</f>
        <v>353.7</v>
      </c>
      <c r="P16" s="13">
        <f t="shared" ref="P16:P35" si="12">G16*0.01</f>
        <v>23.580000000000002</v>
      </c>
      <c r="Q16" s="14">
        <f t="shared" ref="Q16:Q35" si="13">G16*0.03</f>
        <v>70.739999999999995</v>
      </c>
      <c r="R16" s="15">
        <f t="shared" ref="R16:R35" si="14">H16+L16-O16</f>
        <v>844.94999999999982</v>
      </c>
      <c r="S16" s="16">
        <f t="shared" ref="S16:S35" si="15">I16+M16-P16</f>
        <v>56.33</v>
      </c>
      <c r="T16" s="16">
        <f t="shared" ref="T16:T35" si="16">J16+N16-Q16</f>
        <v>-70.739999999999995</v>
      </c>
      <c r="U16" s="17">
        <f t="shared" ref="U16:U35" si="17">T16+S16+R16</f>
        <v>830.53999999999985</v>
      </c>
      <c r="V16" s="27">
        <f t="shared" si="3"/>
        <v>58950</v>
      </c>
      <c r="W16" s="27">
        <f t="shared" si="4"/>
        <v>23580</v>
      </c>
      <c r="X16" s="28">
        <f t="shared" ref="X16:X35" si="18">V16*7%</f>
        <v>4126.5</v>
      </c>
      <c r="Y16" s="27">
        <f t="shared" ref="Y16:Y35" si="19">V16*33%</f>
        <v>19453.5</v>
      </c>
      <c r="Z16" s="29">
        <f t="shared" ref="Z16:Z35" si="20">V16*7%</f>
        <v>4126.5</v>
      </c>
      <c r="AA16" s="29">
        <f t="shared" si="8"/>
        <v>3537</v>
      </c>
      <c r="AB16" s="29">
        <f t="shared" si="9"/>
        <v>11790</v>
      </c>
    </row>
    <row r="17" spans="1:28" ht="27" customHeight="1" thickBot="1">
      <c r="A17" s="6">
        <v>3</v>
      </c>
      <c r="B17" s="50" t="s">
        <v>39</v>
      </c>
      <c r="C17" s="22">
        <f>'[1]NOV 2018'!$C22</f>
        <v>166</v>
      </c>
      <c r="D17" s="23">
        <v>18</v>
      </c>
      <c r="E17" s="51">
        <v>1360</v>
      </c>
      <c r="F17" s="51">
        <v>1628</v>
      </c>
      <c r="G17" s="24">
        <f t="shared" si="0"/>
        <v>2988</v>
      </c>
      <c r="H17" s="25">
        <v>0</v>
      </c>
      <c r="I17" s="25">
        <v>0</v>
      </c>
      <c r="J17" s="25">
        <v>0</v>
      </c>
      <c r="K17" s="26">
        <f t="shared" si="10"/>
        <v>0</v>
      </c>
      <c r="L17" s="25">
        <f t="shared" si="1"/>
        <v>1518.8999999999999</v>
      </c>
      <c r="M17" s="25">
        <f t="shared" si="2"/>
        <v>101.26</v>
      </c>
      <c r="N17" s="25">
        <v>0</v>
      </c>
      <c r="O17" s="12">
        <f t="shared" si="11"/>
        <v>448.2</v>
      </c>
      <c r="P17" s="13">
        <f t="shared" si="12"/>
        <v>29.88</v>
      </c>
      <c r="Q17" s="14">
        <f t="shared" si="13"/>
        <v>89.64</v>
      </c>
      <c r="R17" s="15">
        <f t="shared" si="14"/>
        <v>1070.6999999999998</v>
      </c>
      <c r="S17" s="16">
        <f t="shared" si="15"/>
        <v>71.38000000000001</v>
      </c>
      <c r="T17" s="16">
        <f t="shared" si="16"/>
        <v>-89.64</v>
      </c>
      <c r="U17" s="17">
        <f t="shared" si="17"/>
        <v>1052.4399999999998</v>
      </c>
      <c r="V17" s="27">
        <f t="shared" si="3"/>
        <v>74700</v>
      </c>
      <c r="W17" s="27">
        <f t="shared" si="4"/>
        <v>29880</v>
      </c>
      <c r="X17" s="28">
        <f t="shared" si="18"/>
        <v>5229.0000000000009</v>
      </c>
      <c r="Y17" s="27">
        <f t="shared" si="19"/>
        <v>24651</v>
      </c>
      <c r="Z17" s="29">
        <f t="shared" si="20"/>
        <v>5229.0000000000009</v>
      </c>
      <c r="AA17" s="29">
        <f t="shared" si="8"/>
        <v>4482</v>
      </c>
      <c r="AB17" s="29">
        <f t="shared" si="9"/>
        <v>14940</v>
      </c>
    </row>
    <row r="18" spans="1:28" ht="27" customHeight="1" thickBot="1">
      <c r="A18" s="6">
        <v>4</v>
      </c>
      <c r="B18" s="50" t="s">
        <v>40</v>
      </c>
      <c r="C18" s="22">
        <f>'[1]NOV 2018'!$C23</f>
        <v>133</v>
      </c>
      <c r="D18" s="23">
        <v>18</v>
      </c>
      <c r="E18" s="51">
        <v>1289</v>
      </c>
      <c r="F18" s="51">
        <v>1105</v>
      </c>
      <c r="G18" s="24">
        <f t="shared" si="0"/>
        <v>2394</v>
      </c>
      <c r="H18" s="25">
        <v>0</v>
      </c>
      <c r="I18" s="25">
        <v>0</v>
      </c>
      <c r="J18" s="25">
        <v>0</v>
      </c>
      <c r="K18" s="26">
        <f t="shared" si="10"/>
        <v>0</v>
      </c>
      <c r="L18" s="25">
        <f t="shared" si="1"/>
        <v>1216.95</v>
      </c>
      <c r="M18" s="25">
        <f t="shared" si="2"/>
        <v>81.13000000000001</v>
      </c>
      <c r="N18" s="25">
        <v>0</v>
      </c>
      <c r="O18" s="12">
        <f t="shared" si="11"/>
        <v>359.09999999999997</v>
      </c>
      <c r="P18" s="13">
        <f t="shared" si="12"/>
        <v>23.94</v>
      </c>
      <c r="Q18" s="14">
        <f t="shared" si="13"/>
        <v>71.819999999999993</v>
      </c>
      <c r="R18" s="15">
        <f t="shared" si="14"/>
        <v>857.85000000000014</v>
      </c>
      <c r="S18" s="16">
        <f t="shared" si="15"/>
        <v>57.190000000000012</v>
      </c>
      <c r="T18" s="16">
        <f t="shared" si="16"/>
        <v>-71.819999999999993</v>
      </c>
      <c r="U18" s="17">
        <f t="shared" si="17"/>
        <v>843.22000000000014</v>
      </c>
      <c r="V18" s="27">
        <f t="shared" si="3"/>
        <v>59850</v>
      </c>
      <c r="W18" s="27">
        <f t="shared" si="4"/>
        <v>23940</v>
      </c>
      <c r="X18" s="28">
        <f t="shared" si="18"/>
        <v>4189.5</v>
      </c>
      <c r="Y18" s="27">
        <f t="shared" si="19"/>
        <v>19750.5</v>
      </c>
      <c r="Z18" s="29">
        <f t="shared" si="20"/>
        <v>4189.5</v>
      </c>
      <c r="AA18" s="29">
        <f t="shared" si="8"/>
        <v>3591</v>
      </c>
      <c r="AB18" s="29">
        <f t="shared" si="9"/>
        <v>11970</v>
      </c>
    </row>
    <row r="19" spans="1:28" ht="27" customHeight="1" thickBot="1">
      <c r="A19" s="6">
        <v>5</v>
      </c>
      <c r="B19" s="50" t="s">
        <v>41</v>
      </c>
      <c r="C19" s="22">
        <f>'[1]NOV 2018'!$C24</f>
        <v>198</v>
      </c>
      <c r="D19" s="23">
        <v>18</v>
      </c>
      <c r="E19" s="51">
        <v>2181</v>
      </c>
      <c r="F19" s="51">
        <v>1383</v>
      </c>
      <c r="G19" s="24">
        <f t="shared" si="0"/>
        <v>3564</v>
      </c>
      <c r="H19" s="25">
        <v>0</v>
      </c>
      <c r="I19" s="25">
        <v>0</v>
      </c>
      <c r="J19" s="25">
        <v>0</v>
      </c>
      <c r="K19" s="26">
        <f t="shared" si="10"/>
        <v>0</v>
      </c>
      <c r="L19" s="25">
        <f t="shared" si="1"/>
        <v>1811.7</v>
      </c>
      <c r="M19" s="25">
        <f t="shared" si="2"/>
        <v>120.78</v>
      </c>
      <c r="N19" s="25">
        <v>0</v>
      </c>
      <c r="O19" s="12">
        <f t="shared" si="11"/>
        <v>534.6</v>
      </c>
      <c r="P19" s="13">
        <f t="shared" si="12"/>
        <v>35.64</v>
      </c>
      <c r="Q19" s="14">
        <f t="shared" si="13"/>
        <v>106.92</v>
      </c>
      <c r="R19" s="15">
        <f t="shared" si="14"/>
        <v>1277.0999999999999</v>
      </c>
      <c r="S19" s="16">
        <f t="shared" si="15"/>
        <v>85.14</v>
      </c>
      <c r="T19" s="16">
        <f t="shared" si="16"/>
        <v>-106.92</v>
      </c>
      <c r="U19" s="17">
        <f t="shared" si="17"/>
        <v>1255.32</v>
      </c>
      <c r="V19" s="27">
        <f t="shared" si="3"/>
        <v>89100</v>
      </c>
      <c r="W19" s="27">
        <f t="shared" si="4"/>
        <v>35640</v>
      </c>
      <c r="X19" s="28">
        <f t="shared" si="18"/>
        <v>6237.0000000000009</v>
      </c>
      <c r="Y19" s="27">
        <f t="shared" si="19"/>
        <v>29403</v>
      </c>
      <c r="Z19" s="29">
        <f t="shared" si="20"/>
        <v>6237.0000000000009</v>
      </c>
      <c r="AA19" s="29">
        <f t="shared" si="8"/>
        <v>5346</v>
      </c>
      <c r="AB19" s="29">
        <f t="shared" si="9"/>
        <v>17820</v>
      </c>
    </row>
    <row r="20" spans="1:28" ht="27" customHeight="1" thickBot="1">
      <c r="A20" s="6">
        <v>6</v>
      </c>
      <c r="B20" s="50" t="s">
        <v>42</v>
      </c>
      <c r="C20" s="22">
        <f>'[1]NOV 2018'!$C25</f>
        <v>133</v>
      </c>
      <c r="D20" s="23">
        <v>18</v>
      </c>
      <c r="E20" s="51">
        <v>1430</v>
      </c>
      <c r="F20" s="51">
        <v>964</v>
      </c>
      <c r="G20" s="24">
        <f t="shared" si="0"/>
        <v>2394</v>
      </c>
      <c r="H20" s="25">
        <v>0</v>
      </c>
      <c r="I20" s="25">
        <v>0</v>
      </c>
      <c r="J20" s="25">
        <v>0</v>
      </c>
      <c r="K20" s="26">
        <f t="shared" si="10"/>
        <v>0</v>
      </c>
      <c r="L20" s="25">
        <f t="shared" si="1"/>
        <v>1216.95</v>
      </c>
      <c r="M20" s="25">
        <f t="shared" si="2"/>
        <v>81.13000000000001</v>
      </c>
      <c r="N20" s="25">
        <v>0</v>
      </c>
      <c r="O20" s="12">
        <f t="shared" si="11"/>
        <v>359.09999999999997</v>
      </c>
      <c r="P20" s="13">
        <f t="shared" si="12"/>
        <v>23.94</v>
      </c>
      <c r="Q20" s="14">
        <f t="shared" si="13"/>
        <v>71.819999999999993</v>
      </c>
      <c r="R20" s="15">
        <f t="shared" si="14"/>
        <v>857.85000000000014</v>
      </c>
      <c r="S20" s="16">
        <f t="shared" si="15"/>
        <v>57.190000000000012</v>
      </c>
      <c r="T20" s="16">
        <f t="shared" si="16"/>
        <v>-71.819999999999993</v>
      </c>
      <c r="U20" s="17">
        <f t="shared" si="17"/>
        <v>843.22000000000014</v>
      </c>
      <c r="V20" s="27">
        <f t="shared" si="3"/>
        <v>59850</v>
      </c>
      <c r="W20" s="27">
        <f t="shared" si="4"/>
        <v>23940</v>
      </c>
      <c r="X20" s="28">
        <f t="shared" si="18"/>
        <v>4189.5</v>
      </c>
      <c r="Y20" s="27">
        <f t="shared" si="19"/>
        <v>19750.5</v>
      </c>
      <c r="Z20" s="29">
        <f t="shared" si="20"/>
        <v>4189.5</v>
      </c>
      <c r="AA20" s="29">
        <f t="shared" si="8"/>
        <v>3591</v>
      </c>
      <c r="AB20" s="29">
        <f t="shared" si="9"/>
        <v>11970</v>
      </c>
    </row>
    <row r="21" spans="1:28" ht="27" customHeight="1" thickBot="1">
      <c r="A21" s="6">
        <v>7</v>
      </c>
      <c r="B21" s="50" t="s">
        <v>43</v>
      </c>
      <c r="C21" s="22">
        <f>'[1]NOV 2018'!$C26</f>
        <v>181</v>
      </c>
      <c r="D21" s="23">
        <v>18</v>
      </c>
      <c r="E21" s="51">
        <v>1483</v>
      </c>
      <c r="F21" s="51">
        <v>1775</v>
      </c>
      <c r="G21" s="24">
        <f t="shared" si="0"/>
        <v>3258</v>
      </c>
      <c r="H21" s="25">
        <v>0</v>
      </c>
      <c r="I21" s="25">
        <v>0</v>
      </c>
      <c r="J21" s="25">
        <v>0</v>
      </c>
      <c r="K21" s="26">
        <f t="shared" si="10"/>
        <v>0</v>
      </c>
      <c r="L21" s="25">
        <f t="shared" si="1"/>
        <v>1656.1499999999999</v>
      </c>
      <c r="M21" s="25">
        <f t="shared" si="2"/>
        <v>110.41</v>
      </c>
      <c r="N21" s="25">
        <v>0</v>
      </c>
      <c r="O21" s="12">
        <f t="shared" si="11"/>
        <v>488.7</v>
      </c>
      <c r="P21" s="13">
        <f t="shared" si="12"/>
        <v>32.58</v>
      </c>
      <c r="Q21" s="14">
        <f t="shared" si="13"/>
        <v>97.74</v>
      </c>
      <c r="R21" s="15">
        <f t="shared" si="14"/>
        <v>1167.4499999999998</v>
      </c>
      <c r="S21" s="16">
        <f t="shared" si="15"/>
        <v>77.83</v>
      </c>
      <c r="T21" s="16">
        <f t="shared" si="16"/>
        <v>-97.74</v>
      </c>
      <c r="U21" s="17">
        <f t="shared" si="17"/>
        <v>1147.5399999999997</v>
      </c>
      <c r="V21" s="27">
        <f t="shared" si="3"/>
        <v>81450</v>
      </c>
      <c r="W21" s="27">
        <f t="shared" si="4"/>
        <v>32580</v>
      </c>
      <c r="X21" s="28">
        <f t="shared" si="18"/>
        <v>5701.5000000000009</v>
      </c>
      <c r="Y21" s="27">
        <f t="shared" si="19"/>
        <v>26878.5</v>
      </c>
      <c r="Z21" s="29">
        <f t="shared" si="20"/>
        <v>5701.5000000000009</v>
      </c>
      <c r="AA21" s="29">
        <f t="shared" si="8"/>
        <v>4887</v>
      </c>
      <c r="AB21" s="29">
        <f t="shared" si="9"/>
        <v>16290</v>
      </c>
    </row>
    <row r="22" spans="1:28" ht="27" customHeight="1" thickBot="1">
      <c r="A22" s="6">
        <v>8</v>
      </c>
      <c r="B22" s="50" t="s">
        <v>44</v>
      </c>
      <c r="C22" s="22">
        <f>'[1]NOV 2018'!$C27</f>
        <v>173</v>
      </c>
      <c r="D22" s="23">
        <v>18</v>
      </c>
      <c r="E22" s="51">
        <v>1368</v>
      </c>
      <c r="F22" s="51">
        <v>1746</v>
      </c>
      <c r="G22" s="24">
        <f t="shared" si="0"/>
        <v>3114</v>
      </c>
      <c r="H22" s="25">
        <v>0</v>
      </c>
      <c r="I22" s="25">
        <v>0</v>
      </c>
      <c r="J22" s="25">
        <v>0</v>
      </c>
      <c r="K22" s="26">
        <f t="shared" si="10"/>
        <v>0</v>
      </c>
      <c r="L22" s="25">
        <f t="shared" si="1"/>
        <v>1582.95</v>
      </c>
      <c r="M22" s="25">
        <f t="shared" si="2"/>
        <v>105.53</v>
      </c>
      <c r="N22" s="25">
        <v>0</v>
      </c>
      <c r="O22" s="12">
        <f t="shared" si="11"/>
        <v>467.09999999999997</v>
      </c>
      <c r="P22" s="13">
        <f t="shared" si="12"/>
        <v>31.14</v>
      </c>
      <c r="Q22" s="14">
        <f t="shared" si="13"/>
        <v>93.42</v>
      </c>
      <c r="R22" s="15">
        <f t="shared" si="14"/>
        <v>1115.8500000000001</v>
      </c>
      <c r="S22" s="16">
        <f t="shared" si="15"/>
        <v>74.39</v>
      </c>
      <c r="T22" s="16">
        <f t="shared" si="16"/>
        <v>-93.42</v>
      </c>
      <c r="U22" s="17">
        <f t="shared" si="17"/>
        <v>1096.8200000000002</v>
      </c>
      <c r="V22" s="27">
        <f t="shared" si="3"/>
        <v>77850</v>
      </c>
      <c r="W22" s="27">
        <f t="shared" si="4"/>
        <v>31140</v>
      </c>
      <c r="X22" s="28">
        <f t="shared" si="18"/>
        <v>5449.5000000000009</v>
      </c>
      <c r="Y22" s="27">
        <f t="shared" si="19"/>
        <v>25690.5</v>
      </c>
      <c r="Z22" s="29">
        <f t="shared" si="20"/>
        <v>5449.5000000000009</v>
      </c>
      <c r="AA22" s="29">
        <f t="shared" si="8"/>
        <v>4671</v>
      </c>
      <c r="AB22" s="29">
        <f t="shared" si="9"/>
        <v>15570</v>
      </c>
    </row>
    <row r="23" spans="1:28" ht="27" customHeight="1" thickBot="1">
      <c r="A23" s="6">
        <v>9</v>
      </c>
      <c r="B23" s="50" t="s">
        <v>45</v>
      </c>
      <c r="C23" s="22">
        <f>'[1]NOV 2018'!$C28</f>
        <v>201</v>
      </c>
      <c r="D23" s="23">
        <v>18</v>
      </c>
      <c r="E23" s="51">
        <v>1970</v>
      </c>
      <c r="F23" s="51">
        <v>1648</v>
      </c>
      <c r="G23" s="24">
        <f t="shared" si="0"/>
        <v>3618</v>
      </c>
      <c r="H23" s="25">
        <v>0</v>
      </c>
      <c r="I23" s="25">
        <v>0</v>
      </c>
      <c r="J23" s="25">
        <v>0</v>
      </c>
      <c r="K23" s="26">
        <f t="shared" si="10"/>
        <v>0</v>
      </c>
      <c r="L23" s="25">
        <f t="shared" si="1"/>
        <v>1839.1499999999999</v>
      </c>
      <c r="M23" s="25">
        <f t="shared" si="2"/>
        <v>122.61000000000001</v>
      </c>
      <c r="N23" s="25">
        <v>0</v>
      </c>
      <c r="O23" s="12">
        <f t="shared" si="11"/>
        <v>542.69999999999993</v>
      </c>
      <c r="P23" s="13">
        <f t="shared" si="12"/>
        <v>36.18</v>
      </c>
      <c r="Q23" s="14">
        <f t="shared" si="13"/>
        <v>108.53999999999999</v>
      </c>
      <c r="R23" s="15">
        <f t="shared" si="14"/>
        <v>1296.4499999999998</v>
      </c>
      <c r="S23" s="16">
        <f t="shared" si="15"/>
        <v>86.43</v>
      </c>
      <c r="T23" s="16">
        <f t="shared" si="16"/>
        <v>-108.53999999999999</v>
      </c>
      <c r="U23" s="17">
        <f t="shared" si="17"/>
        <v>1274.3399999999999</v>
      </c>
      <c r="V23" s="27">
        <f t="shared" si="3"/>
        <v>90450</v>
      </c>
      <c r="W23" s="27">
        <f t="shared" si="4"/>
        <v>36180</v>
      </c>
      <c r="X23" s="28">
        <f t="shared" si="18"/>
        <v>6331.5000000000009</v>
      </c>
      <c r="Y23" s="27">
        <f t="shared" si="19"/>
        <v>29848.5</v>
      </c>
      <c r="Z23" s="29">
        <f t="shared" si="20"/>
        <v>6331.5000000000009</v>
      </c>
      <c r="AA23" s="29">
        <f t="shared" si="8"/>
        <v>5427</v>
      </c>
      <c r="AB23" s="29">
        <f t="shared" si="9"/>
        <v>18090</v>
      </c>
    </row>
    <row r="24" spans="1:28" ht="27" customHeight="1" thickBot="1">
      <c r="A24" s="6">
        <v>10</v>
      </c>
      <c r="B24" s="50" t="s">
        <v>46</v>
      </c>
      <c r="C24" s="22">
        <f>'[1]NOV 2018'!$C29</f>
        <v>177</v>
      </c>
      <c r="D24" s="23">
        <v>18</v>
      </c>
      <c r="E24" s="51">
        <v>1670</v>
      </c>
      <c r="F24" s="51">
        <v>1516</v>
      </c>
      <c r="G24" s="24">
        <f t="shared" si="0"/>
        <v>3186</v>
      </c>
      <c r="H24" s="25">
        <v>0</v>
      </c>
      <c r="I24" s="25">
        <v>0</v>
      </c>
      <c r="J24" s="25">
        <v>0</v>
      </c>
      <c r="K24" s="26">
        <f t="shared" si="10"/>
        <v>0</v>
      </c>
      <c r="L24" s="25">
        <f t="shared" si="1"/>
        <v>1619.55</v>
      </c>
      <c r="M24" s="25">
        <f t="shared" si="2"/>
        <v>107.97</v>
      </c>
      <c r="N24" s="25">
        <v>0</v>
      </c>
      <c r="O24" s="12">
        <f t="shared" si="11"/>
        <v>477.9</v>
      </c>
      <c r="P24" s="13">
        <f t="shared" si="12"/>
        <v>31.86</v>
      </c>
      <c r="Q24" s="14">
        <f t="shared" si="13"/>
        <v>95.58</v>
      </c>
      <c r="R24" s="15">
        <f t="shared" si="14"/>
        <v>1141.6500000000001</v>
      </c>
      <c r="S24" s="16">
        <f t="shared" si="15"/>
        <v>76.11</v>
      </c>
      <c r="T24" s="16">
        <f t="shared" si="16"/>
        <v>-95.58</v>
      </c>
      <c r="U24" s="17">
        <f t="shared" si="17"/>
        <v>1122.18</v>
      </c>
      <c r="V24" s="27">
        <f t="shared" si="3"/>
        <v>79650</v>
      </c>
      <c r="W24" s="27">
        <f t="shared" si="4"/>
        <v>31860</v>
      </c>
      <c r="X24" s="28">
        <f t="shared" si="18"/>
        <v>5575.5000000000009</v>
      </c>
      <c r="Y24" s="27">
        <f t="shared" si="19"/>
        <v>26284.5</v>
      </c>
      <c r="Z24" s="29">
        <f t="shared" si="20"/>
        <v>5575.5000000000009</v>
      </c>
      <c r="AA24" s="29">
        <f t="shared" si="8"/>
        <v>4779</v>
      </c>
      <c r="AB24" s="29">
        <f t="shared" si="9"/>
        <v>15930</v>
      </c>
    </row>
    <row r="25" spans="1:28" ht="27" customHeight="1" thickBot="1">
      <c r="A25" s="6">
        <v>11</v>
      </c>
      <c r="B25" s="50" t="s">
        <v>47</v>
      </c>
      <c r="C25" s="22">
        <f>'[1]NOV 2018'!$C30</f>
        <v>197</v>
      </c>
      <c r="D25" s="23">
        <v>18</v>
      </c>
      <c r="E25" s="51">
        <v>1727</v>
      </c>
      <c r="F25" s="51">
        <v>1819</v>
      </c>
      <c r="G25" s="24">
        <f t="shared" si="0"/>
        <v>3546</v>
      </c>
      <c r="H25" s="25">
        <v>0</v>
      </c>
      <c r="I25" s="25">
        <v>0</v>
      </c>
      <c r="J25" s="25">
        <v>0</v>
      </c>
      <c r="K25" s="26">
        <f t="shared" si="10"/>
        <v>0</v>
      </c>
      <c r="L25" s="25">
        <f t="shared" si="1"/>
        <v>1802.5499999999997</v>
      </c>
      <c r="M25" s="25">
        <f t="shared" si="2"/>
        <v>120.17</v>
      </c>
      <c r="N25" s="25">
        <v>0</v>
      </c>
      <c r="O25" s="12">
        <f t="shared" si="11"/>
        <v>531.9</v>
      </c>
      <c r="P25" s="13">
        <f t="shared" si="12"/>
        <v>35.46</v>
      </c>
      <c r="Q25" s="14">
        <f t="shared" si="13"/>
        <v>106.38</v>
      </c>
      <c r="R25" s="15">
        <f t="shared" si="14"/>
        <v>1270.6499999999996</v>
      </c>
      <c r="S25" s="16">
        <f t="shared" si="15"/>
        <v>84.710000000000008</v>
      </c>
      <c r="T25" s="16">
        <f t="shared" si="16"/>
        <v>-106.38</v>
      </c>
      <c r="U25" s="17">
        <f t="shared" si="17"/>
        <v>1248.9799999999996</v>
      </c>
      <c r="V25" s="27">
        <f t="shared" si="3"/>
        <v>88650</v>
      </c>
      <c r="W25" s="27">
        <f t="shared" si="4"/>
        <v>35460</v>
      </c>
      <c r="X25" s="28">
        <f t="shared" si="18"/>
        <v>6205.5000000000009</v>
      </c>
      <c r="Y25" s="27">
        <f t="shared" si="19"/>
        <v>29254.5</v>
      </c>
      <c r="Z25" s="29">
        <f t="shared" si="20"/>
        <v>6205.5000000000009</v>
      </c>
      <c r="AA25" s="29">
        <f t="shared" si="8"/>
        <v>5319</v>
      </c>
      <c r="AB25" s="29">
        <f t="shared" si="9"/>
        <v>17730</v>
      </c>
    </row>
    <row r="26" spans="1:28" ht="27" customHeight="1" thickBot="1">
      <c r="A26" s="6">
        <v>12</v>
      </c>
      <c r="B26" s="50" t="s">
        <v>48</v>
      </c>
      <c r="C26" s="22">
        <f>'[1]NOV 2018'!$C31</f>
        <v>179</v>
      </c>
      <c r="D26" s="23">
        <v>18</v>
      </c>
      <c r="E26" s="51">
        <v>1404</v>
      </c>
      <c r="F26" s="51">
        <v>1818</v>
      </c>
      <c r="G26" s="24">
        <f t="shared" si="0"/>
        <v>3222</v>
      </c>
      <c r="H26" s="25">
        <v>0</v>
      </c>
      <c r="I26" s="25">
        <v>0</v>
      </c>
      <c r="J26" s="25">
        <v>0</v>
      </c>
      <c r="K26" s="26">
        <f t="shared" si="10"/>
        <v>0</v>
      </c>
      <c r="L26" s="25">
        <f t="shared" si="1"/>
        <v>1637.85</v>
      </c>
      <c r="M26" s="25">
        <f t="shared" si="2"/>
        <v>109.19</v>
      </c>
      <c r="N26" s="25">
        <v>0</v>
      </c>
      <c r="O26" s="12">
        <f t="shared" si="11"/>
        <v>483.29999999999995</v>
      </c>
      <c r="P26" s="13">
        <f t="shared" si="12"/>
        <v>32.22</v>
      </c>
      <c r="Q26" s="14">
        <f t="shared" si="13"/>
        <v>96.66</v>
      </c>
      <c r="R26" s="15">
        <f t="shared" si="14"/>
        <v>1154.55</v>
      </c>
      <c r="S26" s="16">
        <f t="shared" si="15"/>
        <v>76.97</v>
      </c>
      <c r="T26" s="16">
        <f t="shared" si="16"/>
        <v>-96.66</v>
      </c>
      <c r="U26" s="17">
        <f t="shared" si="17"/>
        <v>1134.8599999999999</v>
      </c>
      <c r="V26" s="27">
        <f t="shared" si="3"/>
        <v>80550</v>
      </c>
      <c r="W26" s="27">
        <f t="shared" si="4"/>
        <v>32220</v>
      </c>
      <c r="X26" s="28">
        <f t="shared" si="18"/>
        <v>5638.5000000000009</v>
      </c>
      <c r="Y26" s="27">
        <f t="shared" si="19"/>
        <v>26581.5</v>
      </c>
      <c r="Z26" s="29">
        <f t="shared" si="20"/>
        <v>5638.5000000000009</v>
      </c>
      <c r="AA26" s="29">
        <f t="shared" si="8"/>
        <v>4833</v>
      </c>
      <c r="AB26" s="29">
        <f t="shared" si="9"/>
        <v>16110</v>
      </c>
    </row>
    <row r="27" spans="1:28" ht="27" customHeight="1" thickBot="1">
      <c r="A27" s="6">
        <v>13</v>
      </c>
      <c r="B27" s="50" t="s">
        <v>49</v>
      </c>
      <c r="C27" s="22">
        <f>'[1]NOV 2018'!$C32</f>
        <v>171</v>
      </c>
      <c r="D27" s="23">
        <v>18</v>
      </c>
      <c r="E27" s="51">
        <v>1802</v>
      </c>
      <c r="F27" s="51">
        <v>1276</v>
      </c>
      <c r="G27" s="24">
        <f t="shared" si="0"/>
        <v>3078</v>
      </c>
      <c r="H27" s="25">
        <v>0</v>
      </c>
      <c r="I27" s="25">
        <v>0</v>
      </c>
      <c r="J27" s="25">
        <v>0</v>
      </c>
      <c r="K27" s="26">
        <f t="shared" si="10"/>
        <v>0</v>
      </c>
      <c r="L27" s="25">
        <f t="shared" si="1"/>
        <v>1564.6499999999999</v>
      </c>
      <c r="M27" s="25">
        <f t="shared" si="2"/>
        <v>104.31</v>
      </c>
      <c r="N27" s="25">
        <v>0</v>
      </c>
      <c r="O27" s="12">
        <f t="shared" si="11"/>
        <v>461.7</v>
      </c>
      <c r="P27" s="13">
        <f t="shared" si="12"/>
        <v>30.78</v>
      </c>
      <c r="Q27" s="14">
        <f t="shared" si="13"/>
        <v>92.34</v>
      </c>
      <c r="R27" s="15">
        <f t="shared" si="14"/>
        <v>1102.9499999999998</v>
      </c>
      <c r="S27" s="16">
        <f t="shared" si="15"/>
        <v>73.53</v>
      </c>
      <c r="T27" s="16">
        <f t="shared" si="16"/>
        <v>-92.34</v>
      </c>
      <c r="U27" s="17">
        <f t="shared" si="17"/>
        <v>1084.1399999999999</v>
      </c>
      <c r="V27" s="27">
        <f t="shared" si="3"/>
        <v>76950</v>
      </c>
      <c r="W27" s="27">
        <f t="shared" si="4"/>
        <v>30780</v>
      </c>
      <c r="X27" s="28">
        <f t="shared" si="18"/>
        <v>5386.5000000000009</v>
      </c>
      <c r="Y27" s="27">
        <f t="shared" si="19"/>
        <v>25393.5</v>
      </c>
      <c r="Z27" s="29">
        <f t="shared" si="20"/>
        <v>5386.5000000000009</v>
      </c>
      <c r="AA27" s="29">
        <f t="shared" si="8"/>
        <v>4617</v>
      </c>
      <c r="AB27" s="29">
        <f t="shared" si="9"/>
        <v>15390</v>
      </c>
    </row>
    <row r="28" spans="1:28" ht="27" customHeight="1" thickBot="1">
      <c r="A28" s="6">
        <v>14</v>
      </c>
      <c r="B28" s="50" t="s">
        <v>50</v>
      </c>
      <c r="C28" s="22">
        <f>'[1]NOV 2018'!$C33</f>
        <v>105</v>
      </c>
      <c r="D28" s="23">
        <v>18</v>
      </c>
      <c r="E28" s="51">
        <v>877</v>
      </c>
      <c r="F28" s="51">
        <v>1013</v>
      </c>
      <c r="G28" s="24">
        <f t="shared" si="0"/>
        <v>1890</v>
      </c>
      <c r="H28" s="25">
        <v>0</v>
      </c>
      <c r="I28" s="25">
        <v>0</v>
      </c>
      <c r="J28" s="25">
        <v>0</v>
      </c>
      <c r="K28" s="26">
        <f t="shared" si="10"/>
        <v>0</v>
      </c>
      <c r="L28" s="25">
        <f t="shared" si="1"/>
        <v>960.75</v>
      </c>
      <c r="M28" s="25">
        <f t="shared" si="2"/>
        <v>64.05</v>
      </c>
      <c r="N28" s="25">
        <v>0</v>
      </c>
      <c r="O28" s="12">
        <f t="shared" si="11"/>
        <v>283.5</v>
      </c>
      <c r="P28" s="13">
        <f t="shared" si="12"/>
        <v>18.900000000000002</v>
      </c>
      <c r="Q28" s="14">
        <f t="shared" si="13"/>
        <v>56.699999999999996</v>
      </c>
      <c r="R28" s="15">
        <f t="shared" si="14"/>
        <v>677.25</v>
      </c>
      <c r="S28" s="16">
        <f t="shared" si="15"/>
        <v>45.149999999999991</v>
      </c>
      <c r="T28" s="16">
        <f t="shared" si="16"/>
        <v>-56.699999999999996</v>
      </c>
      <c r="U28" s="17">
        <f t="shared" si="17"/>
        <v>665.7</v>
      </c>
      <c r="V28" s="27">
        <f t="shared" si="3"/>
        <v>47250</v>
      </c>
      <c r="W28" s="27">
        <f t="shared" si="4"/>
        <v>18900</v>
      </c>
      <c r="X28" s="28">
        <f t="shared" si="18"/>
        <v>3307.5000000000005</v>
      </c>
      <c r="Y28" s="27">
        <f t="shared" si="19"/>
        <v>15592.5</v>
      </c>
      <c r="Z28" s="29">
        <f t="shared" si="20"/>
        <v>3307.5000000000005</v>
      </c>
      <c r="AA28" s="29">
        <f t="shared" si="8"/>
        <v>2835</v>
      </c>
      <c r="AB28" s="29">
        <f t="shared" si="9"/>
        <v>9450</v>
      </c>
    </row>
    <row r="29" spans="1:28" ht="27" customHeight="1" thickBot="1">
      <c r="A29" s="6">
        <v>15</v>
      </c>
      <c r="B29" s="50" t="s">
        <v>51</v>
      </c>
      <c r="C29" s="22">
        <f>'[1]NOV 2018'!$C34</f>
        <v>201</v>
      </c>
      <c r="D29" s="23">
        <v>18</v>
      </c>
      <c r="E29" s="51">
        <v>1692</v>
      </c>
      <c r="F29" s="51">
        <v>1926</v>
      </c>
      <c r="G29" s="24">
        <f t="shared" si="0"/>
        <v>3618</v>
      </c>
      <c r="H29" s="25">
        <v>0</v>
      </c>
      <c r="I29" s="25">
        <v>0</v>
      </c>
      <c r="J29" s="25">
        <v>0</v>
      </c>
      <c r="K29" s="26">
        <f t="shared" si="10"/>
        <v>0</v>
      </c>
      <c r="L29" s="25">
        <f t="shared" si="1"/>
        <v>1839.1499999999999</v>
      </c>
      <c r="M29" s="25">
        <f t="shared" si="2"/>
        <v>122.61000000000001</v>
      </c>
      <c r="N29" s="25">
        <v>0</v>
      </c>
      <c r="O29" s="12">
        <f t="shared" si="11"/>
        <v>542.69999999999993</v>
      </c>
      <c r="P29" s="13">
        <f t="shared" si="12"/>
        <v>36.18</v>
      </c>
      <c r="Q29" s="14">
        <f t="shared" si="13"/>
        <v>108.53999999999999</v>
      </c>
      <c r="R29" s="15">
        <f t="shared" si="14"/>
        <v>1296.4499999999998</v>
      </c>
      <c r="S29" s="16">
        <f t="shared" si="15"/>
        <v>86.43</v>
      </c>
      <c r="T29" s="16">
        <f t="shared" si="16"/>
        <v>-108.53999999999999</v>
      </c>
      <c r="U29" s="17">
        <f t="shared" si="17"/>
        <v>1274.3399999999999</v>
      </c>
      <c r="V29" s="27">
        <f t="shared" si="3"/>
        <v>90450</v>
      </c>
      <c r="W29" s="27">
        <f t="shared" si="4"/>
        <v>36180</v>
      </c>
      <c r="X29" s="28">
        <f t="shared" si="18"/>
        <v>6331.5000000000009</v>
      </c>
      <c r="Y29" s="27">
        <f t="shared" si="19"/>
        <v>29848.5</v>
      </c>
      <c r="Z29" s="29">
        <f t="shared" si="20"/>
        <v>6331.5000000000009</v>
      </c>
      <c r="AA29" s="29">
        <f t="shared" si="8"/>
        <v>5427</v>
      </c>
      <c r="AB29" s="29">
        <f t="shared" si="9"/>
        <v>18090</v>
      </c>
    </row>
    <row r="30" spans="1:28" ht="27" customHeight="1" thickBot="1">
      <c r="A30" s="6">
        <v>16</v>
      </c>
      <c r="B30" s="50" t="s">
        <v>52</v>
      </c>
      <c r="C30" s="22">
        <f>'[1]NOV 2018'!$C35</f>
        <v>158</v>
      </c>
      <c r="D30" s="23">
        <v>18</v>
      </c>
      <c r="E30" s="51">
        <v>1638</v>
      </c>
      <c r="F30" s="51">
        <v>1206</v>
      </c>
      <c r="G30" s="24">
        <f t="shared" si="0"/>
        <v>2844</v>
      </c>
      <c r="H30" s="25">
        <v>0</v>
      </c>
      <c r="I30" s="25">
        <v>0</v>
      </c>
      <c r="J30" s="25">
        <v>0</v>
      </c>
      <c r="K30" s="26">
        <f t="shared" si="10"/>
        <v>0</v>
      </c>
      <c r="L30" s="25">
        <f t="shared" si="1"/>
        <v>1445.7</v>
      </c>
      <c r="M30" s="25">
        <f t="shared" si="2"/>
        <v>96.38000000000001</v>
      </c>
      <c r="N30" s="25">
        <v>0</v>
      </c>
      <c r="O30" s="12">
        <f t="shared" si="11"/>
        <v>426.59999999999997</v>
      </c>
      <c r="P30" s="13">
        <f t="shared" si="12"/>
        <v>28.44</v>
      </c>
      <c r="Q30" s="14">
        <f t="shared" si="13"/>
        <v>85.32</v>
      </c>
      <c r="R30" s="15">
        <f t="shared" si="14"/>
        <v>1019.1000000000001</v>
      </c>
      <c r="S30" s="16">
        <f t="shared" si="15"/>
        <v>67.940000000000012</v>
      </c>
      <c r="T30" s="16">
        <f t="shared" si="16"/>
        <v>-85.32</v>
      </c>
      <c r="U30" s="17">
        <f t="shared" si="17"/>
        <v>1001.7200000000001</v>
      </c>
      <c r="V30" s="27">
        <f t="shared" si="3"/>
        <v>71100</v>
      </c>
      <c r="W30" s="27">
        <f t="shared" si="4"/>
        <v>28440</v>
      </c>
      <c r="X30" s="28">
        <f t="shared" si="18"/>
        <v>4977.0000000000009</v>
      </c>
      <c r="Y30" s="27">
        <f t="shared" si="19"/>
        <v>23463</v>
      </c>
      <c r="Z30" s="29">
        <f t="shared" si="20"/>
        <v>4977.0000000000009</v>
      </c>
      <c r="AA30" s="29">
        <f t="shared" si="8"/>
        <v>4266</v>
      </c>
      <c r="AB30" s="29">
        <f t="shared" si="9"/>
        <v>14220</v>
      </c>
    </row>
    <row r="31" spans="1:28" ht="27" customHeight="1" thickBot="1">
      <c r="A31" s="6">
        <v>17</v>
      </c>
      <c r="B31" s="50" t="s">
        <v>53</v>
      </c>
      <c r="C31" s="22">
        <f>'[1]NOV 2018'!$C36</f>
        <v>185</v>
      </c>
      <c r="D31" s="23">
        <v>18</v>
      </c>
      <c r="E31" s="51">
        <v>2016</v>
      </c>
      <c r="F31" s="51">
        <v>1314</v>
      </c>
      <c r="G31" s="24">
        <f t="shared" si="0"/>
        <v>3330</v>
      </c>
      <c r="H31" s="25">
        <v>0</v>
      </c>
      <c r="I31" s="25">
        <v>0</v>
      </c>
      <c r="J31" s="25">
        <v>0</v>
      </c>
      <c r="K31" s="26">
        <f t="shared" si="10"/>
        <v>0</v>
      </c>
      <c r="L31" s="25">
        <f t="shared" si="1"/>
        <v>1692.75</v>
      </c>
      <c r="M31" s="25">
        <f t="shared" si="2"/>
        <v>112.85000000000001</v>
      </c>
      <c r="N31" s="25">
        <v>0</v>
      </c>
      <c r="O31" s="12">
        <f t="shared" si="11"/>
        <v>499.5</v>
      </c>
      <c r="P31" s="13">
        <f t="shared" si="12"/>
        <v>33.299999999999997</v>
      </c>
      <c r="Q31" s="14">
        <f t="shared" si="13"/>
        <v>99.899999999999991</v>
      </c>
      <c r="R31" s="15">
        <f t="shared" si="14"/>
        <v>1193.25</v>
      </c>
      <c r="S31" s="16">
        <f t="shared" si="15"/>
        <v>79.550000000000011</v>
      </c>
      <c r="T31" s="16">
        <f t="shared" si="16"/>
        <v>-99.899999999999991</v>
      </c>
      <c r="U31" s="17">
        <f t="shared" si="17"/>
        <v>1172.9000000000001</v>
      </c>
      <c r="V31" s="27">
        <f t="shared" si="3"/>
        <v>83250</v>
      </c>
      <c r="W31" s="27">
        <f t="shared" si="4"/>
        <v>33300</v>
      </c>
      <c r="X31" s="28">
        <f t="shared" si="18"/>
        <v>5827.5000000000009</v>
      </c>
      <c r="Y31" s="27">
        <f t="shared" si="19"/>
        <v>27472.5</v>
      </c>
      <c r="Z31" s="29">
        <f t="shared" si="20"/>
        <v>5827.5000000000009</v>
      </c>
      <c r="AA31" s="29">
        <f t="shared" si="8"/>
        <v>4995</v>
      </c>
      <c r="AB31" s="29">
        <f t="shared" si="9"/>
        <v>16650</v>
      </c>
    </row>
    <row r="32" spans="1:28" ht="27" customHeight="1" thickBot="1">
      <c r="A32" s="6">
        <v>18</v>
      </c>
      <c r="B32" s="50" t="s">
        <v>54</v>
      </c>
      <c r="C32" s="22">
        <f>'[1]NOV 2018'!$C37</f>
        <v>201</v>
      </c>
      <c r="D32" s="23">
        <v>18</v>
      </c>
      <c r="E32" s="51">
        <v>2016</v>
      </c>
      <c r="F32" s="51">
        <v>1602</v>
      </c>
      <c r="G32" s="24">
        <f t="shared" si="0"/>
        <v>3618</v>
      </c>
      <c r="H32" s="25">
        <v>0</v>
      </c>
      <c r="I32" s="25">
        <v>0</v>
      </c>
      <c r="J32" s="25">
        <v>0</v>
      </c>
      <c r="K32" s="26">
        <f t="shared" si="10"/>
        <v>0</v>
      </c>
      <c r="L32" s="25">
        <f t="shared" si="1"/>
        <v>1839.1499999999999</v>
      </c>
      <c r="M32" s="25">
        <f t="shared" si="2"/>
        <v>122.61000000000001</v>
      </c>
      <c r="N32" s="25">
        <v>0</v>
      </c>
      <c r="O32" s="12">
        <f t="shared" si="11"/>
        <v>542.69999999999993</v>
      </c>
      <c r="P32" s="13">
        <f t="shared" si="12"/>
        <v>36.18</v>
      </c>
      <c r="Q32" s="14">
        <f t="shared" si="13"/>
        <v>108.53999999999999</v>
      </c>
      <c r="R32" s="15">
        <f t="shared" si="14"/>
        <v>1296.4499999999998</v>
      </c>
      <c r="S32" s="16">
        <f t="shared" si="15"/>
        <v>86.43</v>
      </c>
      <c r="T32" s="16">
        <f t="shared" si="16"/>
        <v>-108.53999999999999</v>
      </c>
      <c r="U32" s="17">
        <f t="shared" si="17"/>
        <v>1274.3399999999999</v>
      </c>
      <c r="V32" s="27">
        <f t="shared" si="3"/>
        <v>90450</v>
      </c>
      <c r="W32" s="27">
        <f t="shared" si="4"/>
        <v>36180</v>
      </c>
      <c r="X32" s="28">
        <f t="shared" si="18"/>
        <v>6331.5000000000009</v>
      </c>
      <c r="Y32" s="27">
        <f t="shared" si="19"/>
        <v>29848.5</v>
      </c>
      <c r="Z32" s="29">
        <f t="shared" si="20"/>
        <v>6331.5000000000009</v>
      </c>
      <c r="AA32" s="29">
        <f t="shared" si="8"/>
        <v>5427</v>
      </c>
      <c r="AB32" s="29">
        <f t="shared" si="9"/>
        <v>18090</v>
      </c>
    </row>
    <row r="33" spans="1:28" ht="27" customHeight="1" thickBot="1">
      <c r="A33" s="6">
        <v>19</v>
      </c>
      <c r="B33" s="50" t="s">
        <v>55</v>
      </c>
      <c r="C33" s="22">
        <f>'[1]NOV 2018'!$C38</f>
        <v>209</v>
      </c>
      <c r="D33" s="23">
        <v>18</v>
      </c>
      <c r="E33" s="51">
        <v>2460</v>
      </c>
      <c r="F33" s="51">
        <v>1302</v>
      </c>
      <c r="G33" s="24">
        <f t="shared" si="0"/>
        <v>3762</v>
      </c>
      <c r="H33" s="25">
        <v>0</v>
      </c>
      <c r="I33" s="25">
        <v>0</v>
      </c>
      <c r="J33" s="25">
        <v>0</v>
      </c>
      <c r="K33" s="26">
        <f t="shared" si="10"/>
        <v>0</v>
      </c>
      <c r="L33" s="25">
        <f t="shared" si="1"/>
        <v>1912.35</v>
      </c>
      <c r="M33" s="25">
        <f t="shared" si="2"/>
        <v>127.49</v>
      </c>
      <c r="N33" s="25">
        <v>0</v>
      </c>
      <c r="O33" s="12">
        <f>G33*0.15</f>
        <v>564.29999999999995</v>
      </c>
      <c r="P33" s="13">
        <f t="shared" si="12"/>
        <v>37.619999999999997</v>
      </c>
      <c r="Q33" s="14">
        <f t="shared" si="13"/>
        <v>112.86</v>
      </c>
      <c r="R33" s="15">
        <f t="shared" si="14"/>
        <v>1348.05</v>
      </c>
      <c r="S33" s="16">
        <f t="shared" si="15"/>
        <v>89.87</v>
      </c>
      <c r="T33" s="16">
        <f t="shared" si="16"/>
        <v>-112.86</v>
      </c>
      <c r="U33" s="17">
        <f t="shared" si="17"/>
        <v>1325.06</v>
      </c>
      <c r="V33" s="27">
        <f t="shared" si="3"/>
        <v>94050</v>
      </c>
      <c r="W33" s="27">
        <f t="shared" si="4"/>
        <v>37620</v>
      </c>
      <c r="X33" s="28">
        <f t="shared" si="18"/>
        <v>6583.5000000000009</v>
      </c>
      <c r="Y33" s="27">
        <f t="shared" si="19"/>
        <v>31036.5</v>
      </c>
      <c r="Z33" s="29">
        <f t="shared" si="20"/>
        <v>6583.5000000000009</v>
      </c>
      <c r="AA33" s="29">
        <f t="shared" si="8"/>
        <v>5643</v>
      </c>
      <c r="AB33" s="29">
        <f t="shared" si="9"/>
        <v>18810</v>
      </c>
    </row>
    <row r="34" spans="1:28" ht="27" customHeight="1" thickBot="1">
      <c r="A34" s="6">
        <v>20</v>
      </c>
      <c r="B34" s="50" t="s">
        <v>56</v>
      </c>
      <c r="C34" s="22">
        <f>'[1]NOV 2018'!$C39</f>
        <v>164</v>
      </c>
      <c r="D34" s="23">
        <v>18</v>
      </c>
      <c r="E34" s="51">
        <v>1530</v>
      </c>
      <c r="F34" s="51">
        <v>1422</v>
      </c>
      <c r="G34" s="24">
        <f t="shared" si="0"/>
        <v>2952</v>
      </c>
      <c r="H34" s="25">
        <v>0</v>
      </c>
      <c r="I34" s="25">
        <v>0</v>
      </c>
      <c r="J34" s="25">
        <v>0</v>
      </c>
      <c r="K34" s="26">
        <f t="shared" si="10"/>
        <v>0</v>
      </c>
      <c r="L34" s="25">
        <f t="shared" si="1"/>
        <v>1500.6</v>
      </c>
      <c r="M34" s="25">
        <f t="shared" si="2"/>
        <v>100.04</v>
      </c>
      <c r="N34" s="25">
        <v>0</v>
      </c>
      <c r="O34" s="12">
        <f t="shared" si="11"/>
        <v>442.8</v>
      </c>
      <c r="P34" s="13">
        <f t="shared" si="12"/>
        <v>29.52</v>
      </c>
      <c r="Q34" s="14">
        <f t="shared" si="13"/>
        <v>88.56</v>
      </c>
      <c r="R34" s="15">
        <f t="shared" si="14"/>
        <v>1057.8</v>
      </c>
      <c r="S34" s="16">
        <f t="shared" si="15"/>
        <v>70.52000000000001</v>
      </c>
      <c r="T34" s="16">
        <f t="shared" si="16"/>
        <v>-88.56</v>
      </c>
      <c r="U34" s="17">
        <f t="shared" si="17"/>
        <v>1039.76</v>
      </c>
      <c r="V34" s="27">
        <f t="shared" si="3"/>
        <v>73800</v>
      </c>
      <c r="W34" s="27">
        <f t="shared" si="4"/>
        <v>29520</v>
      </c>
      <c r="X34" s="28">
        <f t="shared" si="18"/>
        <v>5166.0000000000009</v>
      </c>
      <c r="Y34" s="27">
        <f t="shared" si="19"/>
        <v>24354</v>
      </c>
      <c r="Z34" s="29">
        <f t="shared" si="20"/>
        <v>5166.0000000000009</v>
      </c>
      <c r="AA34" s="29">
        <f t="shared" si="8"/>
        <v>4428</v>
      </c>
      <c r="AB34" s="29">
        <f t="shared" si="9"/>
        <v>14760</v>
      </c>
    </row>
    <row r="35" spans="1:28" ht="27" customHeight="1" thickBot="1">
      <c r="A35" s="6">
        <v>21</v>
      </c>
      <c r="B35" s="50" t="s">
        <v>57</v>
      </c>
      <c r="C35" s="22">
        <f>'[1]NOV 2018'!$C40</f>
        <v>198</v>
      </c>
      <c r="D35" s="23">
        <v>18</v>
      </c>
      <c r="E35" s="51">
        <v>1962</v>
      </c>
      <c r="F35" s="51">
        <v>1602</v>
      </c>
      <c r="G35" s="24">
        <f t="shared" si="0"/>
        <v>3564</v>
      </c>
      <c r="H35" s="25">
        <v>0</v>
      </c>
      <c r="I35" s="25">
        <v>0</v>
      </c>
      <c r="J35" s="25">
        <v>0</v>
      </c>
      <c r="K35" s="26">
        <f t="shared" si="10"/>
        <v>0</v>
      </c>
      <c r="L35" s="25">
        <f t="shared" si="1"/>
        <v>1811.7</v>
      </c>
      <c r="M35" s="25">
        <f t="shared" si="2"/>
        <v>120.78</v>
      </c>
      <c r="N35" s="25">
        <v>0</v>
      </c>
      <c r="O35" s="12">
        <f t="shared" si="11"/>
        <v>534.6</v>
      </c>
      <c r="P35" s="13">
        <f t="shared" si="12"/>
        <v>35.64</v>
      </c>
      <c r="Q35" s="14">
        <f t="shared" si="13"/>
        <v>106.92</v>
      </c>
      <c r="R35" s="15">
        <f t="shared" si="14"/>
        <v>1277.0999999999999</v>
      </c>
      <c r="S35" s="16">
        <f t="shared" si="15"/>
        <v>85.14</v>
      </c>
      <c r="T35" s="16">
        <f t="shared" si="16"/>
        <v>-106.92</v>
      </c>
      <c r="U35" s="17">
        <f t="shared" si="17"/>
        <v>1255.32</v>
      </c>
      <c r="V35" s="27">
        <f t="shared" si="3"/>
        <v>89100</v>
      </c>
      <c r="W35" s="27">
        <f t="shared" si="4"/>
        <v>35640</v>
      </c>
      <c r="X35" s="28">
        <f t="shared" si="18"/>
        <v>6237.0000000000009</v>
      </c>
      <c r="Y35" s="27">
        <f t="shared" si="19"/>
        <v>29403</v>
      </c>
      <c r="Z35" s="29">
        <f t="shared" si="20"/>
        <v>6237.0000000000009</v>
      </c>
      <c r="AA35" s="29">
        <f t="shared" si="8"/>
        <v>5346</v>
      </c>
      <c r="AB35" s="29">
        <f t="shared" si="9"/>
        <v>17820</v>
      </c>
    </row>
    <row r="36" spans="1:28" ht="20.25" customHeight="1" thickBot="1">
      <c r="A36" s="6">
        <v>22</v>
      </c>
      <c r="B36" s="50" t="s">
        <v>58</v>
      </c>
      <c r="C36" s="22">
        <f>'[1]NOV 2018'!$C41</f>
        <v>190</v>
      </c>
      <c r="D36" s="23">
        <v>18</v>
      </c>
      <c r="E36" s="51">
        <v>1980</v>
      </c>
      <c r="F36" s="51">
        <v>1440</v>
      </c>
      <c r="G36" s="24">
        <f t="shared" si="0"/>
        <v>3420</v>
      </c>
      <c r="H36" s="25">
        <v>0</v>
      </c>
      <c r="I36" s="25">
        <v>0</v>
      </c>
      <c r="J36" s="25">
        <v>0</v>
      </c>
      <c r="K36" s="26">
        <f t="shared" ref="K36:K39" si="21">H36+I36+J36</f>
        <v>0</v>
      </c>
      <c r="L36" s="25">
        <f t="shared" si="1"/>
        <v>1738.5</v>
      </c>
      <c r="M36" s="25">
        <f t="shared" si="2"/>
        <v>115.9</v>
      </c>
      <c r="N36" s="25">
        <v>0</v>
      </c>
      <c r="O36" s="12">
        <f t="shared" ref="O36:O39" si="22">G36*0.15</f>
        <v>513</v>
      </c>
      <c r="P36" s="13">
        <f t="shared" ref="P36:P39" si="23">G36*0.01</f>
        <v>34.200000000000003</v>
      </c>
      <c r="Q36" s="14">
        <f t="shared" ref="Q36:Q39" si="24">G36*0.03</f>
        <v>102.6</v>
      </c>
      <c r="R36" s="15">
        <f t="shared" ref="R36:T39" si="25">H36+L36-O36</f>
        <v>1225.5</v>
      </c>
      <c r="S36" s="16">
        <f t="shared" si="25"/>
        <v>81.7</v>
      </c>
      <c r="T36" s="16">
        <f t="shared" si="25"/>
        <v>-102.6</v>
      </c>
      <c r="U36" s="17">
        <f t="shared" ref="U36:U39" si="26">T36+S36+R36</f>
        <v>1204.5999999999999</v>
      </c>
      <c r="V36" s="27">
        <f t="shared" si="3"/>
        <v>85500</v>
      </c>
      <c r="W36" s="27">
        <f t="shared" si="4"/>
        <v>34200</v>
      </c>
      <c r="X36" s="28">
        <f t="shared" si="5"/>
        <v>5985.0000000000009</v>
      </c>
      <c r="Y36" s="27">
        <f t="shared" si="6"/>
        <v>28215</v>
      </c>
      <c r="Z36" s="29">
        <f t="shared" si="7"/>
        <v>5985.0000000000009</v>
      </c>
      <c r="AA36" s="29">
        <f t="shared" si="8"/>
        <v>5130</v>
      </c>
      <c r="AB36" s="29">
        <f t="shared" si="9"/>
        <v>17100</v>
      </c>
    </row>
    <row r="37" spans="1:28" ht="20.25" customHeight="1" thickBot="1">
      <c r="A37" s="6">
        <v>23</v>
      </c>
      <c r="B37" s="50" t="s">
        <v>59</v>
      </c>
      <c r="C37" s="22">
        <f>'[1]NOV 2018'!$C42</f>
        <v>203</v>
      </c>
      <c r="D37" s="23">
        <v>18</v>
      </c>
      <c r="E37" s="51">
        <v>2178</v>
      </c>
      <c r="F37" s="51">
        <v>1476</v>
      </c>
      <c r="G37" s="24">
        <f t="shared" si="0"/>
        <v>3654</v>
      </c>
      <c r="H37" s="25">
        <v>0</v>
      </c>
      <c r="I37" s="25">
        <v>0</v>
      </c>
      <c r="J37" s="25">
        <v>0</v>
      </c>
      <c r="K37" s="26">
        <f t="shared" si="21"/>
        <v>0</v>
      </c>
      <c r="L37" s="25">
        <f t="shared" si="1"/>
        <v>1857.45</v>
      </c>
      <c r="M37" s="25">
        <f t="shared" si="2"/>
        <v>123.83000000000001</v>
      </c>
      <c r="N37" s="25">
        <v>0</v>
      </c>
      <c r="O37" s="12">
        <f t="shared" si="22"/>
        <v>548.1</v>
      </c>
      <c r="P37" s="13">
        <f t="shared" si="23"/>
        <v>36.54</v>
      </c>
      <c r="Q37" s="14">
        <f t="shared" si="24"/>
        <v>109.61999999999999</v>
      </c>
      <c r="R37" s="15">
        <f t="shared" si="25"/>
        <v>1309.3499999999999</v>
      </c>
      <c r="S37" s="16">
        <f t="shared" si="25"/>
        <v>87.29000000000002</v>
      </c>
      <c r="T37" s="16">
        <f t="shared" si="25"/>
        <v>-109.61999999999999</v>
      </c>
      <c r="U37" s="17">
        <f t="shared" si="26"/>
        <v>1287.02</v>
      </c>
      <c r="V37" s="27">
        <f t="shared" si="3"/>
        <v>91350</v>
      </c>
      <c r="W37" s="27">
        <f t="shared" si="4"/>
        <v>36540</v>
      </c>
      <c r="X37" s="28">
        <f t="shared" si="5"/>
        <v>6394.5000000000009</v>
      </c>
      <c r="Y37" s="27">
        <f t="shared" si="6"/>
        <v>30145.5</v>
      </c>
      <c r="Z37" s="29">
        <f t="shared" si="7"/>
        <v>6394.5000000000009</v>
      </c>
      <c r="AA37" s="29">
        <f t="shared" si="8"/>
        <v>5481</v>
      </c>
      <c r="AB37" s="29">
        <f t="shared" si="9"/>
        <v>18270</v>
      </c>
    </row>
    <row r="38" spans="1:28" ht="20.25" customHeight="1" thickBot="1">
      <c r="A38" s="6">
        <v>24</v>
      </c>
      <c r="B38" s="50" t="s">
        <v>60</v>
      </c>
      <c r="C38" s="22">
        <f>'[1]NOV 2018'!$C43</f>
        <v>197</v>
      </c>
      <c r="D38" s="23">
        <v>18</v>
      </c>
      <c r="E38" s="51">
        <v>2214</v>
      </c>
      <c r="F38" s="51">
        <v>1332</v>
      </c>
      <c r="G38" s="24">
        <f t="shared" si="0"/>
        <v>3546</v>
      </c>
      <c r="H38" s="25">
        <v>0</v>
      </c>
      <c r="I38" s="25">
        <v>0</v>
      </c>
      <c r="J38" s="25">
        <v>0</v>
      </c>
      <c r="K38" s="26">
        <f t="shared" si="21"/>
        <v>0</v>
      </c>
      <c r="L38" s="25">
        <f t="shared" si="1"/>
        <v>1802.5499999999997</v>
      </c>
      <c r="M38" s="25">
        <f t="shared" si="2"/>
        <v>120.17</v>
      </c>
      <c r="N38" s="25">
        <v>0</v>
      </c>
      <c r="O38" s="12">
        <f t="shared" si="22"/>
        <v>531.9</v>
      </c>
      <c r="P38" s="13">
        <f t="shared" si="23"/>
        <v>35.46</v>
      </c>
      <c r="Q38" s="14">
        <f t="shared" si="24"/>
        <v>106.38</v>
      </c>
      <c r="R38" s="15">
        <f t="shared" si="25"/>
        <v>1270.6499999999996</v>
      </c>
      <c r="S38" s="16">
        <f t="shared" si="25"/>
        <v>84.710000000000008</v>
      </c>
      <c r="T38" s="16">
        <f t="shared" si="25"/>
        <v>-106.38</v>
      </c>
      <c r="U38" s="17">
        <f t="shared" si="26"/>
        <v>1248.9799999999996</v>
      </c>
      <c r="V38" s="27">
        <f t="shared" si="3"/>
        <v>88650</v>
      </c>
      <c r="W38" s="27">
        <f t="shared" si="4"/>
        <v>35460</v>
      </c>
      <c r="X38" s="28">
        <f t="shared" si="5"/>
        <v>6205.5000000000009</v>
      </c>
      <c r="Y38" s="27">
        <f t="shared" si="6"/>
        <v>29254.5</v>
      </c>
      <c r="Z38" s="29">
        <f t="shared" si="7"/>
        <v>6205.5000000000009</v>
      </c>
      <c r="AA38" s="29">
        <f t="shared" si="8"/>
        <v>5319</v>
      </c>
      <c r="AB38" s="29">
        <f t="shared" si="9"/>
        <v>17730</v>
      </c>
    </row>
    <row r="39" spans="1:28" ht="20.25" customHeight="1" thickBot="1">
      <c r="A39" s="6">
        <v>25</v>
      </c>
      <c r="B39" s="50" t="s">
        <v>61</v>
      </c>
      <c r="C39" s="22">
        <f>'[1]NOV 2018'!$C44</f>
        <v>181</v>
      </c>
      <c r="D39" s="23">
        <v>18</v>
      </c>
      <c r="E39" s="51">
        <v>1818</v>
      </c>
      <c r="F39" s="51">
        <v>1440</v>
      </c>
      <c r="G39" s="24">
        <f t="shared" si="0"/>
        <v>3258</v>
      </c>
      <c r="H39" s="25">
        <v>0</v>
      </c>
      <c r="I39" s="25">
        <v>0</v>
      </c>
      <c r="J39" s="25">
        <v>0</v>
      </c>
      <c r="K39" s="26">
        <f t="shared" si="21"/>
        <v>0</v>
      </c>
      <c r="L39" s="25">
        <f t="shared" si="1"/>
        <v>1656.1499999999999</v>
      </c>
      <c r="M39" s="25">
        <f t="shared" si="2"/>
        <v>110.41</v>
      </c>
      <c r="N39" s="25">
        <v>0</v>
      </c>
      <c r="O39" s="12">
        <f t="shared" si="22"/>
        <v>488.7</v>
      </c>
      <c r="P39" s="13">
        <f t="shared" si="23"/>
        <v>32.58</v>
      </c>
      <c r="Q39" s="14">
        <f t="shared" si="24"/>
        <v>97.74</v>
      </c>
      <c r="R39" s="15">
        <f t="shared" si="25"/>
        <v>1167.4499999999998</v>
      </c>
      <c r="S39" s="16">
        <f t="shared" si="25"/>
        <v>77.83</v>
      </c>
      <c r="T39" s="16">
        <f t="shared" si="25"/>
        <v>-97.74</v>
      </c>
      <c r="U39" s="17">
        <f t="shared" si="26"/>
        <v>1147.5399999999997</v>
      </c>
      <c r="V39" s="27">
        <f t="shared" si="3"/>
        <v>81450</v>
      </c>
      <c r="W39" s="27">
        <f t="shared" si="4"/>
        <v>32580</v>
      </c>
      <c r="X39" s="28">
        <f t="shared" si="5"/>
        <v>5701.5000000000009</v>
      </c>
      <c r="Y39" s="27">
        <f t="shared" si="6"/>
        <v>26878.5</v>
      </c>
      <c r="Z39" s="29">
        <f t="shared" si="7"/>
        <v>5701.5000000000009</v>
      </c>
      <c r="AA39" s="29">
        <f t="shared" si="8"/>
        <v>4887</v>
      </c>
      <c r="AB39" s="29">
        <f t="shared" si="9"/>
        <v>16290</v>
      </c>
    </row>
    <row r="40" spans="1:28" ht="22.5" customHeight="1">
      <c r="A40" s="21"/>
      <c r="B40" s="30" t="s">
        <v>26</v>
      </c>
      <c r="C40" s="31">
        <f>SUM(C15:C39)</f>
        <v>4375</v>
      </c>
      <c r="D40" s="32">
        <f>AVERAGE(D15:D39)</f>
        <v>18</v>
      </c>
      <c r="E40" s="31">
        <f t="shared" ref="E40:AB40" si="27">SUM(E15:E39)</f>
        <v>43161</v>
      </c>
      <c r="F40" s="31">
        <f t="shared" si="27"/>
        <v>35589</v>
      </c>
      <c r="G40" s="31">
        <f t="shared" si="27"/>
        <v>78750</v>
      </c>
      <c r="H40" s="31">
        <f t="shared" si="27"/>
        <v>0</v>
      </c>
      <c r="I40" s="31">
        <f t="shared" si="27"/>
        <v>0</v>
      </c>
      <c r="J40" s="31">
        <f t="shared" si="27"/>
        <v>0</v>
      </c>
      <c r="K40" s="31">
        <f t="shared" si="27"/>
        <v>0</v>
      </c>
      <c r="L40" s="31">
        <f t="shared" si="27"/>
        <v>40031.25</v>
      </c>
      <c r="M40" s="31">
        <f t="shared" si="27"/>
        <v>2668.7500000000005</v>
      </c>
      <c r="N40" s="31">
        <f t="shared" si="27"/>
        <v>0</v>
      </c>
      <c r="O40" s="31">
        <f t="shared" si="27"/>
        <v>11812.499999999998</v>
      </c>
      <c r="P40" s="31">
        <f t="shared" si="27"/>
        <v>787.5</v>
      </c>
      <c r="Q40" s="31">
        <f t="shared" si="27"/>
        <v>2362.4999999999995</v>
      </c>
      <c r="R40" s="31">
        <f t="shared" si="27"/>
        <v>28218.749999999996</v>
      </c>
      <c r="S40" s="33">
        <f t="shared" si="27"/>
        <v>1881.25</v>
      </c>
      <c r="T40" s="34">
        <f t="shared" si="27"/>
        <v>-2362.4999999999995</v>
      </c>
      <c r="U40" s="35">
        <f t="shared" si="27"/>
        <v>27737.5</v>
      </c>
      <c r="V40" s="70">
        <f t="shared" si="27"/>
        <v>1968750</v>
      </c>
      <c r="W40" s="70">
        <f t="shared" si="27"/>
        <v>787500</v>
      </c>
      <c r="X40" s="70">
        <f t="shared" si="27"/>
        <v>137812.5</v>
      </c>
      <c r="Y40" s="70">
        <f t="shared" si="27"/>
        <v>649687.5</v>
      </c>
      <c r="Z40" s="70">
        <f t="shared" si="27"/>
        <v>137812.5</v>
      </c>
      <c r="AA40" s="70">
        <f t="shared" si="27"/>
        <v>118125</v>
      </c>
      <c r="AB40" s="70">
        <f t="shared" si="27"/>
        <v>393750</v>
      </c>
    </row>
    <row r="50" spans="4:4">
      <c r="D50" s="36" t="e">
        <f>D9+D10+D11+D12+D13+D14+D15+D36+#REF!+#REF!+#REF!+#REF!+#REF!+D40+D41+D42+D43+D44+D45+D46+D47+D48+31</f>
        <v>#VALUE!</v>
      </c>
    </row>
  </sheetData>
  <mergeCells count="18">
    <mergeCell ref="A13:A14"/>
    <mergeCell ref="B13:B14"/>
    <mergeCell ref="C13:C14"/>
    <mergeCell ref="D13:D14"/>
    <mergeCell ref="E13:G13"/>
    <mergeCell ref="X13:Y13"/>
    <mergeCell ref="Z13:AB13"/>
    <mergeCell ref="C10:V10"/>
    <mergeCell ref="C11:V11"/>
    <mergeCell ref="H13:K13"/>
    <mergeCell ref="O13:Q13"/>
    <mergeCell ref="R13:U13"/>
    <mergeCell ref="L13:N13"/>
    <mergeCell ref="T2:V2"/>
    <mergeCell ref="T3:V3"/>
    <mergeCell ref="T5:V5"/>
    <mergeCell ref="V13:V14"/>
    <mergeCell ref="W13:W14"/>
  </mergeCells>
  <printOptions horizontalCentered="1"/>
  <pageMargins left="0.19685039370078741" right="0.19685039370078741" top="0.19685039370078741" bottom="0.19685039370078741" header="0.15748031496062992" footer="0.15748031496062992"/>
  <pageSetup paperSize="9" scale="6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50"/>
  <sheetViews>
    <sheetView view="pageBreakPreview" zoomScaleNormal="110" zoomScaleSheetLayoutView="100" workbookViewId="0">
      <selection activeCell="B22" sqref="B22"/>
    </sheetView>
  </sheetViews>
  <sheetFormatPr baseColWidth="10" defaultRowHeight="15"/>
  <cols>
    <col min="1" max="1" width="3.85546875" style="1" customWidth="1"/>
    <col min="2" max="2" width="19.570312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5703125" bestFit="1" customWidth="1"/>
    <col min="16" max="17" width="7.7109375" bestFit="1" customWidth="1"/>
    <col min="18" max="18" width="8.85546875" bestFit="1" customWidth="1"/>
    <col min="19" max="19" width="7.140625" style="2" bestFit="1" customWidth="1"/>
    <col min="20" max="20" width="7.5703125" style="2" bestFit="1" customWidth="1"/>
    <col min="21" max="21" width="8.140625" style="2" bestFit="1" customWidth="1"/>
    <col min="22" max="29" width="8.7109375" customWidth="1"/>
  </cols>
  <sheetData>
    <row r="1" spans="1:28">
      <c r="A1" s="45" t="s">
        <v>0</v>
      </c>
    </row>
    <row r="2" spans="1:28" ht="15.75">
      <c r="A2" s="1" t="s">
        <v>1</v>
      </c>
      <c r="I2" s="3"/>
      <c r="T2" s="78" t="s">
        <v>2</v>
      </c>
      <c r="U2" s="78"/>
      <c r="V2" s="78"/>
    </row>
    <row r="3" spans="1:28" ht="15.75">
      <c r="A3" s="45" t="s">
        <v>35</v>
      </c>
      <c r="I3" s="3"/>
      <c r="T3" s="78" t="s">
        <v>3</v>
      </c>
      <c r="U3" s="78"/>
      <c r="V3" s="78"/>
    </row>
    <row r="4" spans="1:28">
      <c r="A4" s="1" t="s">
        <v>4</v>
      </c>
    </row>
    <row r="5" spans="1:28" ht="15.75">
      <c r="A5" s="45" t="s">
        <v>36</v>
      </c>
      <c r="J5" s="3"/>
      <c r="T5" s="78" t="s">
        <v>5</v>
      </c>
      <c r="U5" s="78"/>
      <c r="V5" s="78"/>
    </row>
    <row r="7" spans="1:28">
      <c r="A7" s="45" t="s">
        <v>63</v>
      </c>
    </row>
    <row r="8" spans="1:28">
      <c r="A8" s="1" t="s">
        <v>6</v>
      </c>
    </row>
    <row r="9" spans="1:28" ht="16.5" thickBot="1">
      <c r="A9" s="45" t="s">
        <v>7</v>
      </c>
    </row>
    <row r="10" spans="1:28" ht="23.25" customHeight="1">
      <c r="C10" s="95" t="s">
        <v>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7"/>
    </row>
    <row r="11" spans="1:28" ht="23.25" customHeight="1" thickBot="1">
      <c r="C11" s="98" t="s">
        <v>68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100"/>
    </row>
    <row r="12" spans="1:28" ht="15.75" thickBot="1"/>
    <row r="13" spans="1:28" ht="15.75" customHeight="1" thickBot="1">
      <c r="A13" s="86" t="s">
        <v>9</v>
      </c>
      <c r="B13" s="82" t="s">
        <v>10</v>
      </c>
      <c r="C13" s="87" t="s">
        <v>33</v>
      </c>
      <c r="D13" s="89" t="s">
        <v>11</v>
      </c>
      <c r="E13" s="90" t="s">
        <v>12</v>
      </c>
      <c r="F13" s="91"/>
      <c r="G13" s="92"/>
      <c r="H13" s="82" t="s">
        <v>14</v>
      </c>
      <c r="I13" s="82"/>
      <c r="J13" s="82"/>
      <c r="K13" s="82"/>
      <c r="L13" s="83" t="s">
        <v>34</v>
      </c>
      <c r="M13" s="84"/>
      <c r="N13" s="85"/>
      <c r="O13" s="82" t="s">
        <v>15</v>
      </c>
      <c r="P13" s="82"/>
      <c r="Q13" s="82"/>
      <c r="R13" s="82" t="s">
        <v>16</v>
      </c>
      <c r="S13" s="82"/>
      <c r="T13" s="82"/>
      <c r="U13" s="82"/>
      <c r="V13" s="79" t="s">
        <v>17</v>
      </c>
      <c r="W13" s="80" t="s">
        <v>18</v>
      </c>
      <c r="X13" s="79" t="s">
        <v>19</v>
      </c>
      <c r="Y13" s="79"/>
      <c r="Z13" s="81" t="s">
        <v>20</v>
      </c>
      <c r="AA13" s="81"/>
      <c r="AB13" s="81"/>
    </row>
    <row r="14" spans="1:28" ht="24.75" thickBot="1">
      <c r="A14" s="86"/>
      <c r="B14" s="82"/>
      <c r="C14" s="88"/>
      <c r="D14" s="89"/>
      <c r="E14" s="49" t="s">
        <v>21</v>
      </c>
      <c r="F14" s="42" t="s">
        <v>22</v>
      </c>
      <c r="G14" s="57" t="s">
        <v>13</v>
      </c>
      <c r="H14" s="48" t="s">
        <v>23</v>
      </c>
      <c r="I14" s="47" t="s">
        <v>24</v>
      </c>
      <c r="J14" s="47" t="s">
        <v>25</v>
      </c>
      <c r="K14" s="47" t="s">
        <v>26</v>
      </c>
      <c r="L14" s="47" t="s">
        <v>27</v>
      </c>
      <c r="M14" s="47" t="s">
        <v>24</v>
      </c>
      <c r="N14" s="47" t="s">
        <v>25</v>
      </c>
      <c r="O14" s="47" t="s">
        <v>23</v>
      </c>
      <c r="P14" s="4" t="s">
        <v>24</v>
      </c>
      <c r="Q14" s="47" t="s">
        <v>25</v>
      </c>
      <c r="R14" s="47" t="s">
        <v>23</v>
      </c>
      <c r="S14" s="5" t="s">
        <v>24</v>
      </c>
      <c r="T14" s="5" t="s">
        <v>25</v>
      </c>
      <c r="U14" s="5" t="s">
        <v>26</v>
      </c>
      <c r="V14" s="79"/>
      <c r="W14" s="80"/>
      <c r="X14" s="39" t="s">
        <v>28</v>
      </c>
      <c r="Y14" s="46" t="s">
        <v>29</v>
      </c>
      <c r="Z14" s="41" t="s">
        <v>30</v>
      </c>
      <c r="AA14" s="41" t="s">
        <v>31</v>
      </c>
      <c r="AB14" s="41" t="s">
        <v>32</v>
      </c>
    </row>
    <row r="15" spans="1:28" ht="27" customHeight="1" thickBot="1">
      <c r="A15" s="6">
        <v>1</v>
      </c>
      <c r="B15" s="50" t="s">
        <v>37</v>
      </c>
      <c r="C15" s="7">
        <f>'[1]NOV 2018'!$C20</f>
        <v>143</v>
      </c>
      <c r="D15" s="8">
        <v>10</v>
      </c>
      <c r="E15" s="51">
        <v>878</v>
      </c>
      <c r="F15" s="52">
        <v>552</v>
      </c>
      <c r="G15" s="9">
        <f t="shared" ref="G15:G39" si="0">$E15+$F15</f>
        <v>1430</v>
      </c>
      <c r="H15" s="76">
        <f>'NOV 18'!$R15</f>
        <v>922.35000000000014</v>
      </c>
      <c r="I15" s="76">
        <f>'NOV 18'!$S15</f>
        <v>61.489999999999988</v>
      </c>
      <c r="J15" s="76">
        <f>'NOV 18'!$T15</f>
        <v>-77.22</v>
      </c>
      <c r="K15" s="11">
        <f>H15+I15+J15</f>
        <v>906.62000000000012</v>
      </c>
      <c r="L15" s="25">
        <v>0</v>
      </c>
      <c r="M15" s="25">
        <v>0</v>
      </c>
      <c r="N15" s="10">
        <v>0</v>
      </c>
      <c r="O15" s="12">
        <f>G15*0.15</f>
        <v>214.5</v>
      </c>
      <c r="P15" s="13">
        <f>G15*0.01</f>
        <v>14.3</v>
      </c>
      <c r="Q15" s="14">
        <f>G15*0.03</f>
        <v>42.9</v>
      </c>
      <c r="R15" s="15">
        <f>H15+L15-O15</f>
        <v>707.85000000000014</v>
      </c>
      <c r="S15" s="16">
        <f>I15+M15-P15</f>
        <v>47.189999999999984</v>
      </c>
      <c r="T15" s="16">
        <f>J15+N15-Q15</f>
        <v>-120.12</v>
      </c>
      <c r="U15" s="17">
        <f>T15+S15+R15</f>
        <v>634.92000000000007</v>
      </c>
      <c r="V15" s="18">
        <f t="shared" ref="V15:V39" si="1">$G15*25</f>
        <v>35750</v>
      </c>
      <c r="W15" s="18">
        <f t="shared" ref="W15:W39" si="2">$V15*40%</f>
        <v>14300</v>
      </c>
      <c r="X15" s="19">
        <f t="shared" ref="X15:X39" si="3">V15*7%</f>
        <v>2502.5000000000005</v>
      </c>
      <c r="Y15" s="18">
        <f t="shared" ref="Y15:Y39" si="4">V15*33%</f>
        <v>11797.5</v>
      </c>
      <c r="Z15" s="20">
        <f t="shared" ref="Z15:Z39" si="5">V15*7%</f>
        <v>2502.5000000000005</v>
      </c>
      <c r="AA15" s="20">
        <f t="shared" ref="AA15:AA39" si="6">$V15*6%</f>
        <v>2145</v>
      </c>
      <c r="AB15" s="20">
        <f t="shared" ref="AB15:AB39" si="7">$V15*20%</f>
        <v>7150</v>
      </c>
    </row>
    <row r="16" spans="1:28" ht="27" customHeight="1" thickBot="1">
      <c r="A16" s="6">
        <v>2</v>
      </c>
      <c r="B16" s="50" t="s">
        <v>38</v>
      </c>
      <c r="C16" s="22">
        <f>'[1]NOV 2018'!$C21</f>
        <v>131</v>
      </c>
      <c r="D16" s="23">
        <v>10</v>
      </c>
      <c r="E16" s="51">
        <v>840</v>
      </c>
      <c r="F16" s="51">
        <v>470</v>
      </c>
      <c r="G16" s="24">
        <f t="shared" si="0"/>
        <v>1310</v>
      </c>
      <c r="H16" s="77">
        <f>'NOV 18'!$R16</f>
        <v>844.94999999999982</v>
      </c>
      <c r="I16" s="77">
        <f>'NOV 18'!$S16</f>
        <v>56.33</v>
      </c>
      <c r="J16" s="77">
        <f>'NOV 18'!$T16</f>
        <v>-70.739999999999995</v>
      </c>
      <c r="K16" s="26">
        <f t="shared" ref="K16:K39" si="8">H16+I16+J16</f>
        <v>830.53999999999985</v>
      </c>
      <c r="L16" s="25">
        <v>0</v>
      </c>
      <c r="M16" s="25">
        <v>0</v>
      </c>
      <c r="N16" s="25">
        <v>0</v>
      </c>
      <c r="O16" s="12">
        <f t="shared" ref="O16:O39" si="9">G16*0.15</f>
        <v>196.5</v>
      </c>
      <c r="P16" s="13">
        <f t="shared" ref="P16:P39" si="10">G16*0.01</f>
        <v>13.1</v>
      </c>
      <c r="Q16" s="14">
        <f t="shared" ref="Q16:Q39" si="11">G16*0.03</f>
        <v>39.299999999999997</v>
      </c>
      <c r="R16" s="15">
        <f t="shared" ref="R16:T35" si="12">H16+L16-O16</f>
        <v>648.44999999999982</v>
      </c>
      <c r="S16" s="16">
        <f t="shared" si="12"/>
        <v>43.23</v>
      </c>
      <c r="T16" s="16">
        <f t="shared" si="12"/>
        <v>-110.03999999999999</v>
      </c>
      <c r="U16" s="17">
        <f t="shared" ref="U16:U39" si="13">T16+S16+R16</f>
        <v>581.63999999999987</v>
      </c>
      <c r="V16" s="27">
        <f t="shared" si="1"/>
        <v>32750</v>
      </c>
      <c r="W16" s="27">
        <f t="shared" si="2"/>
        <v>13100</v>
      </c>
      <c r="X16" s="28">
        <f t="shared" si="3"/>
        <v>2292.5</v>
      </c>
      <c r="Y16" s="27">
        <f t="shared" si="4"/>
        <v>10807.5</v>
      </c>
      <c r="Z16" s="29">
        <f t="shared" si="5"/>
        <v>2292.5</v>
      </c>
      <c r="AA16" s="29">
        <f t="shared" si="6"/>
        <v>1965</v>
      </c>
      <c r="AB16" s="29">
        <f t="shared" si="7"/>
        <v>6550</v>
      </c>
    </row>
    <row r="17" spans="1:28" ht="27" customHeight="1" thickBot="1">
      <c r="A17" s="6">
        <v>3</v>
      </c>
      <c r="B17" s="50" t="s">
        <v>39</v>
      </c>
      <c r="C17" s="22">
        <f>'[1]NOV 2018'!$C22</f>
        <v>166</v>
      </c>
      <c r="D17" s="23">
        <v>11</v>
      </c>
      <c r="E17" s="51">
        <v>832</v>
      </c>
      <c r="F17" s="51">
        <v>994</v>
      </c>
      <c r="G17" s="24">
        <f t="shared" si="0"/>
        <v>1826</v>
      </c>
      <c r="H17" s="77">
        <f>'NOV 18'!$R17</f>
        <v>1070.6999999999998</v>
      </c>
      <c r="I17" s="77">
        <f>'NOV 18'!$S17</f>
        <v>71.38000000000001</v>
      </c>
      <c r="J17" s="77">
        <f>'NOV 18'!$T17</f>
        <v>-89.64</v>
      </c>
      <c r="K17" s="26">
        <f t="shared" si="8"/>
        <v>1052.4399999999998</v>
      </c>
      <c r="L17" s="25">
        <v>0</v>
      </c>
      <c r="M17" s="25">
        <v>0</v>
      </c>
      <c r="N17" s="25">
        <v>0</v>
      </c>
      <c r="O17" s="12">
        <f>G17*0.15</f>
        <v>273.89999999999998</v>
      </c>
      <c r="P17" s="13">
        <f t="shared" si="10"/>
        <v>18.260000000000002</v>
      </c>
      <c r="Q17" s="14">
        <f t="shared" si="11"/>
        <v>54.78</v>
      </c>
      <c r="R17" s="15">
        <f t="shared" si="12"/>
        <v>796.79999999999984</v>
      </c>
      <c r="S17" s="16">
        <f t="shared" si="12"/>
        <v>53.120000000000005</v>
      </c>
      <c r="T17" s="16">
        <f t="shared" si="12"/>
        <v>-144.42000000000002</v>
      </c>
      <c r="U17" s="17">
        <f t="shared" si="13"/>
        <v>705.49999999999977</v>
      </c>
      <c r="V17" s="27">
        <f t="shared" si="1"/>
        <v>45650</v>
      </c>
      <c r="W17" s="27">
        <f t="shared" si="2"/>
        <v>18260</v>
      </c>
      <c r="X17" s="28">
        <f t="shared" si="3"/>
        <v>3195.5000000000005</v>
      </c>
      <c r="Y17" s="27">
        <f t="shared" si="4"/>
        <v>15064.5</v>
      </c>
      <c r="Z17" s="29">
        <f t="shared" si="5"/>
        <v>3195.5000000000005</v>
      </c>
      <c r="AA17" s="29">
        <f t="shared" si="6"/>
        <v>2739</v>
      </c>
      <c r="AB17" s="29">
        <f t="shared" si="7"/>
        <v>9130</v>
      </c>
    </row>
    <row r="18" spans="1:28" ht="27" customHeight="1" thickBot="1">
      <c r="A18" s="6">
        <v>4</v>
      </c>
      <c r="B18" s="50" t="s">
        <v>40</v>
      </c>
      <c r="C18" s="22">
        <f>'[1]NOV 2018'!$C23</f>
        <v>133</v>
      </c>
      <c r="D18" s="23">
        <v>10</v>
      </c>
      <c r="E18" s="51">
        <v>718</v>
      </c>
      <c r="F18" s="51">
        <v>612</v>
      </c>
      <c r="G18" s="24">
        <f t="shared" si="0"/>
        <v>1330</v>
      </c>
      <c r="H18" s="77">
        <f>'NOV 18'!$R18</f>
        <v>857.85000000000014</v>
      </c>
      <c r="I18" s="77">
        <f>'NOV 18'!$S18</f>
        <v>57.190000000000012</v>
      </c>
      <c r="J18" s="77">
        <f>'NOV 18'!$T18</f>
        <v>-71.819999999999993</v>
      </c>
      <c r="K18" s="26">
        <f t="shared" si="8"/>
        <v>843.22000000000025</v>
      </c>
      <c r="L18" s="25">
        <v>0</v>
      </c>
      <c r="M18" s="25">
        <v>0</v>
      </c>
      <c r="N18" s="25">
        <v>0</v>
      </c>
      <c r="O18" s="12">
        <f t="shared" si="9"/>
        <v>199.5</v>
      </c>
      <c r="P18" s="13">
        <f t="shared" si="10"/>
        <v>13.3</v>
      </c>
      <c r="Q18" s="14">
        <f t="shared" si="11"/>
        <v>39.9</v>
      </c>
      <c r="R18" s="15">
        <f t="shared" si="12"/>
        <v>658.35000000000014</v>
      </c>
      <c r="S18" s="16">
        <f t="shared" si="12"/>
        <v>43.890000000000015</v>
      </c>
      <c r="T18" s="16">
        <f t="shared" si="12"/>
        <v>-111.72</v>
      </c>
      <c r="U18" s="17">
        <f t="shared" si="13"/>
        <v>590.52000000000021</v>
      </c>
      <c r="V18" s="27">
        <f t="shared" si="1"/>
        <v>33250</v>
      </c>
      <c r="W18" s="27">
        <f t="shared" si="2"/>
        <v>13300</v>
      </c>
      <c r="X18" s="28">
        <f t="shared" si="3"/>
        <v>2327.5</v>
      </c>
      <c r="Y18" s="27">
        <f t="shared" si="4"/>
        <v>10972.5</v>
      </c>
      <c r="Z18" s="29">
        <f t="shared" si="5"/>
        <v>2327.5</v>
      </c>
      <c r="AA18" s="29">
        <f t="shared" si="6"/>
        <v>1995</v>
      </c>
      <c r="AB18" s="29">
        <f t="shared" si="7"/>
        <v>6650</v>
      </c>
    </row>
    <row r="19" spans="1:28" ht="27" customHeight="1" thickBot="1">
      <c r="A19" s="6">
        <v>5</v>
      </c>
      <c r="B19" s="50" t="s">
        <v>41</v>
      </c>
      <c r="C19" s="22">
        <f>'[1]NOV 2018'!$C24</f>
        <v>198</v>
      </c>
      <c r="D19" s="23">
        <v>10</v>
      </c>
      <c r="E19" s="51">
        <v>710</v>
      </c>
      <c r="F19" s="51">
        <v>1270</v>
      </c>
      <c r="G19" s="24">
        <f t="shared" si="0"/>
        <v>1980</v>
      </c>
      <c r="H19" s="77">
        <f>'NOV 18'!$R19</f>
        <v>1277.0999999999999</v>
      </c>
      <c r="I19" s="77">
        <f>'NOV 18'!$S19</f>
        <v>85.14</v>
      </c>
      <c r="J19" s="77">
        <f>'NOV 18'!$T19</f>
        <v>-106.92</v>
      </c>
      <c r="K19" s="26">
        <f t="shared" si="8"/>
        <v>1255.32</v>
      </c>
      <c r="L19" s="25">
        <v>0</v>
      </c>
      <c r="M19" s="25">
        <v>0</v>
      </c>
      <c r="N19" s="25">
        <v>0</v>
      </c>
      <c r="O19" s="12">
        <f t="shared" si="9"/>
        <v>297</v>
      </c>
      <c r="P19" s="13">
        <f t="shared" si="10"/>
        <v>19.8</v>
      </c>
      <c r="Q19" s="14">
        <f t="shared" si="11"/>
        <v>59.4</v>
      </c>
      <c r="R19" s="15">
        <f t="shared" si="12"/>
        <v>980.09999999999991</v>
      </c>
      <c r="S19" s="16">
        <f t="shared" si="12"/>
        <v>65.34</v>
      </c>
      <c r="T19" s="16">
        <f t="shared" si="12"/>
        <v>-166.32</v>
      </c>
      <c r="U19" s="17">
        <f t="shared" si="13"/>
        <v>879.11999999999989</v>
      </c>
      <c r="V19" s="27">
        <f t="shared" si="1"/>
        <v>49500</v>
      </c>
      <c r="W19" s="27">
        <f t="shared" si="2"/>
        <v>19800</v>
      </c>
      <c r="X19" s="28">
        <f t="shared" si="3"/>
        <v>3465.0000000000005</v>
      </c>
      <c r="Y19" s="27">
        <f t="shared" si="4"/>
        <v>16335</v>
      </c>
      <c r="Z19" s="29">
        <f t="shared" si="5"/>
        <v>3465.0000000000005</v>
      </c>
      <c r="AA19" s="29">
        <f t="shared" si="6"/>
        <v>2970</v>
      </c>
      <c r="AB19" s="29">
        <f t="shared" si="7"/>
        <v>9900</v>
      </c>
    </row>
    <row r="20" spans="1:28" ht="27" customHeight="1" thickBot="1">
      <c r="A20" s="6">
        <v>6</v>
      </c>
      <c r="B20" s="50" t="s">
        <v>42</v>
      </c>
      <c r="C20" s="22">
        <f>'[1]NOV 2018'!$C25</f>
        <v>133</v>
      </c>
      <c r="D20" s="23">
        <v>10</v>
      </c>
      <c r="E20" s="51">
        <v>860</v>
      </c>
      <c r="F20" s="51">
        <v>470</v>
      </c>
      <c r="G20" s="24">
        <f t="shared" si="0"/>
        <v>1330</v>
      </c>
      <c r="H20" s="77">
        <f>'NOV 18'!$R20</f>
        <v>857.85000000000014</v>
      </c>
      <c r="I20" s="77">
        <f>'NOV 18'!$S20</f>
        <v>57.190000000000012</v>
      </c>
      <c r="J20" s="77">
        <f>'NOV 18'!$T20</f>
        <v>-71.819999999999993</v>
      </c>
      <c r="K20" s="26">
        <f t="shared" si="8"/>
        <v>843.22000000000025</v>
      </c>
      <c r="L20" s="25">
        <v>0</v>
      </c>
      <c r="M20" s="25">
        <v>0</v>
      </c>
      <c r="N20" s="25">
        <v>0</v>
      </c>
      <c r="O20" s="12">
        <f t="shared" si="9"/>
        <v>199.5</v>
      </c>
      <c r="P20" s="13">
        <f t="shared" si="10"/>
        <v>13.3</v>
      </c>
      <c r="Q20" s="14">
        <f t="shared" si="11"/>
        <v>39.9</v>
      </c>
      <c r="R20" s="15">
        <f t="shared" si="12"/>
        <v>658.35000000000014</v>
      </c>
      <c r="S20" s="16">
        <f t="shared" si="12"/>
        <v>43.890000000000015</v>
      </c>
      <c r="T20" s="16">
        <f t="shared" si="12"/>
        <v>-111.72</v>
      </c>
      <c r="U20" s="17">
        <f t="shared" si="13"/>
        <v>590.52000000000021</v>
      </c>
      <c r="V20" s="27">
        <f t="shared" si="1"/>
        <v>33250</v>
      </c>
      <c r="W20" s="27">
        <f t="shared" si="2"/>
        <v>13300</v>
      </c>
      <c r="X20" s="28">
        <f t="shared" si="3"/>
        <v>2327.5</v>
      </c>
      <c r="Y20" s="27">
        <f t="shared" si="4"/>
        <v>10972.5</v>
      </c>
      <c r="Z20" s="29">
        <f t="shared" si="5"/>
        <v>2327.5</v>
      </c>
      <c r="AA20" s="29">
        <f t="shared" si="6"/>
        <v>1995</v>
      </c>
      <c r="AB20" s="29">
        <f t="shared" si="7"/>
        <v>6650</v>
      </c>
    </row>
    <row r="21" spans="1:28" ht="27" customHeight="1" thickBot="1">
      <c r="A21" s="6">
        <v>7</v>
      </c>
      <c r="B21" s="50" t="s">
        <v>43</v>
      </c>
      <c r="C21" s="22">
        <f>'[1]NOV 2018'!$C26</f>
        <v>181</v>
      </c>
      <c r="D21" s="23">
        <v>10</v>
      </c>
      <c r="E21" s="51">
        <v>830</v>
      </c>
      <c r="F21" s="51">
        <v>980</v>
      </c>
      <c r="G21" s="24">
        <f t="shared" si="0"/>
        <v>1810</v>
      </c>
      <c r="H21" s="77">
        <f>'NOV 18'!$R21</f>
        <v>1167.4499999999998</v>
      </c>
      <c r="I21" s="77">
        <f>'NOV 18'!$S21</f>
        <v>77.83</v>
      </c>
      <c r="J21" s="77">
        <f>'NOV 18'!$T21</f>
        <v>-97.74</v>
      </c>
      <c r="K21" s="26">
        <f t="shared" si="8"/>
        <v>1147.5399999999997</v>
      </c>
      <c r="L21" s="25">
        <v>0</v>
      </c>
      <c r="M21" s="25">
        <v>0</v>
      </c>
      <c r="N21" s="25">
        <v>0</v>
      </c>
      <c r="O21" s="12">
        <f t="shared" si="9"/>
        <v>271.5</v>
      </c>
      <c r="P21" s="13">
        <f t="shared" si="10"/>
        <v>18.100000000000001</v>
      </c>
      <c r="Q21" s="14">
        <f t="shared" si="11"/>
        <v>54.3</v>
      </c>
      <c r="R21" s="15">
        <f t="shared" si="12"/>
        <v>895.94999999999982</v>
      </c>
      <c r="S21" s="16">
        <f t="shared" si="12"/>
        <v>59.73</v>
      </c>
      <c r="T21" s="16">
        <f t="shared" si="12"/>
        <v>-152.04</v>
      </c>
      <c r="U21" s="17">
        <f t="shared" si="13"/>
        <v>803.63999999999987</v>
      </c>
      <c r="V21" s="27">
        <f t="shared" si="1"/>
        <v>45250</v>
      </c>
      <c r="W21" s="27">
        <f t="shared" si="2"/>
        <v>18100</v>
      </c>
      <c r="X21" s="28">
        <f t="shared" si="3"/>
        <v>3167.5000000000005</v>
      </c>
      <c r="Y21" s="27">
        <f t="shared" si="4"/>
        <v>14932.5</v>
      </c>
      <c r="Z21" s="29">
        <f t="shared" si="5"/>
        <v>3167.5000000000005</v>
      </c>
      <c r="AA21" s="29">
        <f t="shared" si="6"/>
        <v>2715</v>
      </c>
      <c r="AB21" s="29">
        <f t="shared" si="7"/>
        <v>9050</v>
      </c>
    </row>
    <row r="22" spans="1:28" ht="27" customHeight="1" thickBot="1">
      <c r="A22" s="6">
        <v>8</v>
      </c>
      <c r="B22" s="50" t="s">
        <v>44</v>
      </c>
      <c r="C22" s="22">
        <f>'[1]NOV 2018'!$C27</f>
        <v>173</v>
      </c>
      <c r="D22" s="23">
        <v>10</v>
      </c>
      <c r="E22" s="51">
        <v>760</v>
      </c>
      <c r="F22" s="51">
        <v>970</v>
      </c>
      <c r="G22" s="24">
        <f t="shared" si="0"/>
        <v>1730</v>
      </c>
      <c r="H22" s="77">
        <f>'NOV 18'!$R22</f>
        <v>1115.8500000000001</v>
      </c>
      <c r="I22" s="77">
        <f>'NOV 18'!$S22</f>
        <v>74.39</v>
      </c>
      <c r="J22" s="77">
        <f>'NOV 18'!$T22</f>
        <v>-93.42</v>
      </c>
      <c r="K22" s="26">
        <f t="shared" si="8"/>
        <v>1096.8200000000002</v>
      </c>
      <c r="L22" s="25">
        <v>0</v>
      </c>
      <c r="M22" s="25">
        <v>0</v>
      </c>
      <c r="N22" s="25">
        <v>0</v>
      </c>
      <c r="O22" s="12">
        <f t="shared" si="9"/>
        <v>259.5</v>
      </c>
      <c r="P22" s="13">
        <f t="shared" si="10"/>
        <v>17.3</v>
      </c>
      <c r="Q22" s="14">
        <f t="shared" si="11"/>
        <v>51.9</v>
      </c>
      <c r="R22" s="15">
        <f t="shared" si="12"/>
        <v>856.35000000000014</v>
      </c>
      <c r="S22" s="16">
        <f t="shared" si="12"/>
        <v>57.09</v>
      </c>
      <c r="T22" s="16">
        <f t="shared" si="12"/>
        <v>-145.32</v>
      </c>
      <c r="U22" s="17">
        <f t="shared" si="13"/>
        <v>768.12000000000012</v>
      </c>
      <c r="V22" s="27">
        <f t="shared" si="1"/>
        <v>43250</v>
      </c>
      <c r="W22" s="27">
        <f t="shared" si="2"/>
        <v>17300</v>
      </c>
      <c r="X22" s="28">
        <f t="shared" si="3"/>
        <v>3027.5000000000005</v>
      </c>
      <c r="Y22" s="27">
        <f t="shared" si="4"/>
        <v>14272.5</v>
      </c>
      <c r="Z22" s="29">
        <f t="shared" si="5"/>
        <v>3027.5000000000005</v>
      </c>
      <c r="AA22" s="29">
        <f t="shared" si="6"/>
        <v>2595</v>
      </c>
      <c r="AB22" s="29">
        <f t="shared" si="7"/>
        <v>8650</v>
      </c>
    </row>
    <row r="23" spans="1:28" ht="27" customHeight="1" thickBot="1">
      <c r="A23" s="6">
        <v>9</v>
      </c>
      <c r="B23" s="50" t="s">
        <v>45</v>
      </c>
      <c r="C23" s="22">
        <f>'[1]NOV 2018'!$C28</f>
        <v>201</v>
      </c>
      <c r="D23" s="23">
        <v>11</v>
      </c>
      <c r="E23" s="51">
        <v>960</v>
      </c>
      <c r="F23" s="51">
        <v>1251</v>
      </c>
      <c r="G23" s="24">
        <f t="shared" si="0"/>
        <v>2211</v>
      </c>
      <c r="H23" s="77">
        <f>'NOV 18'!$R23</f>
        <v>1296.4499999999998</v>
      </c>
      <c r="I23" s="77">
        <f>'NOV 18'!$S23</f>
        <v>86.43</v>
      </c>
      <c r="J23" s="77">
        <f>'NOV 18'!$T23</f>
        <v>-108.53999999999999</v>
      </c>
      <c r="K23" s="26">
        <f t="shared" si="8"/>
        <v>1274.3399999999999</v>
      </c>
      <c r="L23" s="25">
        <v>0</v>
      </c>
      <c r="M23" s="25">
        <v>0</v>
      </c>
      <c r="N23" s="25">
        <v>0</v>
      </c>
      <c r="O23" s="12">
        <f t="shared" si="9"/>
        <v>331.65</v>
      </c>
      <c r="P23" s="13">
        <f t="shared" si="10"/>
        <v>22.11</v>
      </c>
      <c r="Q23" s="14">
        <f t="shared" si="11"/>
        <v>66.33</v>
      </c>
      <c r="R23" s="15">
        <f t="shared" si="12"/>
        <v>964.79999999999984</v>
      </c>
      <c r="S23" s="16">
        <f t="shared" si="12"/>
        <v>64.320000000000007</v>
      </c>
      <c r="T23" s="16">
        <f t="shared" si="12"/>
        <v>-174.87</v>
      </c>
      <c r="U23" s="17">
        <f t="shared" si="13"/>
        <v>854.24999999999989</v>
      </c>
      <c r="V23" s="27">
        <f t="shared" si="1"/>
        <v>55275</v>
      </c>
      <c r="W23" s="27">
        <f t="shared" si="2"/>
        <v>22110</v>
      </c>
      <c r="X23" s="28">
        <f t="shared" si="3"/>
        <v>3869.2500000000005</v>
      </c>
      <c r="Y23" s="27">
        <f t="shared" si="4"/>
        <v>18240.75</v>
      </c>
      <c r="Z23" s="29">
        <f t="shared" si="5"/>
        <v>3869.2500000000005</v>
      </c>
      <c r="AA23" s="29">
        <f t="shared" si="6"/>
        <v>3316.5</v>
      </c>
      <c r="AB23" s="29">
        <f t="shared" si="7"/>
        <v>11055</v>
      </c>
    </row>
    <row r="24" spans="1:28" ht="27" customHeight="1" thickBot="1">
      <c r="A24" s="6">
        <v>10</v>
      </c>
      <c r="B24" s="50" t="s">
        <v>46</v>
      </c>
      <c r="C24" s="22">
        <f>'[1]NOV 2018'!$C29</f>
        <v>177</v>
      </c>
      <c r="D24" s="23">
        <v>10</v>
      </c>
      <c r="E24" s="51">
        <v>840</v>
      </c>
      <c r="F24" s="51">
        <v>930</v>
      </c>
      <c r="G24" s="24">
        <f t="shared" si="0"/>
        <v>1770</v>
      </c>
      <c r="H24" s="77">
        <f>'NOV 18'!$R24</f>
        <v>1141.6500000000001</v>
      </c>
      <c r="I24" s="77">
        <f>'NOV 18'!$S24</f>
        <v>76.11</v>
      </c>
      <c r="J24" s="77">
        <f>'NOV 18'!$T24</f>
        <v>-95.58</v>
      </c>
      <c r="K24" s="26">
        <f t="shared" si="8"/>
        <v>1122.18</v>
      </c>
      <c r="L24" s="25">
        <v>0</v>
      </c>
      <c r="M24" s="25">
        <v>0</v>
      </c>
      <c r="N24" s="25">
        <v>0</v>
      </c>
      <c r="O24" s="12">
        <f t="shared" si="9"/>
        <v>265.5</v>
      </c>
      <c r="P24" s="13">
        <f t="shared" si="10"/>
        <v>17.7</v>
      </c>
      <c r="Q24" s="14">
        <f t="shared" si="11"/>
        <v>53.1</v>
      </c>
      <c r="R24" s="15">
        <f t="shared" si="12"/>
        <v>876.15000000000009</v>
      </c>
      <c r="S24" s="16">
        <f t="shared" si="12"/>
        <v>58.41</v>
      </c>
      <c r="T24" s="16">
        <f t="shared" si="12"/>
        <v>-148.68</v>
      </c>
      <c r="U24" s="17">
        <f t="shared" si="13"/>
        <v>785.88000000000011</v>
      </c>
      <c r="V24" s="27">
        <f t="shared" si="1"/>
        <v>44250</v>
      </c>
      <c r="W24" s="27">
        <f t="shared" si="2"/>
        <v>17700</v>
      </c>
      <c r="X24" s="28">
        <f t="shared" si="3"/>
        <v>3097.5000000000005</v>
      </c>
      <c r="Y24" s="27">
        <f t="shared" si="4"/>
        <v>14602.5</v>
      </c>
      <c r="Z24" s="29">
        <f t="shared" si="5"/>
        <v>3097.5000000000005</v>
      </c>
      <c r="AA24" s="29">
        <f t="shared" si="6"/>
        <v>2655</v>
      </c>
      <c r="AB24" s="29">
        <f t="shared" si="7"/>
        <v>8850</v>
      </c>
    </row>
    <row r="25" spans="1:28" ht="27" customHeight="1" thickBot="1">
      <c r="A25" s="6">
        <v>11</v>
      </c>
      <c r="B25" s="50" t="s">
        <v>47</v>
      </c>
      <c r="C25" s="22">
        <f>'[1]NOV 2018'!$C30</f>
        <v>197</v>
      </c>
      <c r="D25" s="23">
        <v>10</v>
      </c>
      <c r="E25" s="51">
        <v>960</v>
      </c>
      <c r="F25" s="51">
        <v>1010</v>
      </c>
      <c r="G25" s="24">
        <f t="shared" si="0"/>
        <v>1970</v>
      </c>
      <c r="H25" s="77">
        <f>'NOV 18'!$R25</f>
        <v>1270.6499999999996</v>
      </c>
      <c r="I25" s="77">
        <f>'NOV 18'!$S25</f>
        <v>84.710000000000008</v>
      </c>
      <c r="J25" s="77">
        <f>'NOV 18'!$T25</f>
        <v>-106.38</v>
      </c>
      <c r="K25" s="26">
        <f t="shared" si="8"/>
        <v>1248.9799999999996</v>
      </c>
      <c r="L25" s="25">
        <v>0</v>
      </c>
      <c r="M25" s="25">
        <v>0</v>
      </c>
      <c r="N25" s="25">
        <v>0</v>
      </c>
      <c r="O25" s="12">
        <f t="shared" si="9"/>
        <v>295.5</v>
      </c>
      <c r="P25" s="13">
        <f t="shared" si="10"/>
        <v>19.7</v>
      </c>
      <c r="Q25" s="14">
        <f t="shared" si="11"/>
        <v>59.099999999999994</v>
      </c>
      <c r="R25" s="15">
        <f t="shared" si="12"/>
        <v>975.14999999999964</v>
      </c>
      <c r="S25" s="16">
        <f t="shared" si="12"/>
        <v>65.010000000000005</v>
      </c>
      <c r="T25" s="16">
        <f t="shared" si="12"/>
        <v>-165.48</v>
      </c>
      <c r="U25" s="17">
        <f t="shared" si="13"/>
        <v>874.67999999999961</v>
      </c>
      <c r="V25" s="27">
        <f t="shared" si="1"/>
        <v>49250</v>
      </c>
      <c r="W25" s="27">
        <f t="shared" si="2"/>
        <v>19700</v>
      </c>
      <c r="X25" s="28">
        <f t="shared" si="3"/>
        <v>3447.5000000000005</v>
      </c>
      <c r="Y25" s="27">
        <f t="shared" si="4"/>
        <v>16252.5</v>
      </c>
      <c r="Z25" s="29">
        <f t="shared" si="5"/>
        <v>3447.5000000000005</v>
      </c>
      <c r="AA25" s="29">
        <f t="shared" si="6"/>
        <v>2955</v>
      </c>
      <c r="AB25" s="29">
        <f t="shared" si="7"/>
        <v>9850</v>
      </c>
    </row>
    <row r="26" spans="1:28" ht="27" customHeight="1" thickBot="1">
      <c r="A26" s="6">
        <v>12</v>
      </c>
      <c r="B26" s="50" t="s">
        <v>48</v>
      </c>
      <c r="C26" s="22">
        <f>'[1]NOV 2018'!$C31</f>
        <v>179</v>
      </c>
      <c r="D26" s="23">
        <v>10</v>
      </c>
      <c r="E26" s="51">
        <v>780</v>
      </c>
      <c r="F26" s="51">
        <v>1010</v>
      </c>
      <c r="G26" s="24">
        <f t="shared" si="0"/>
        <v>1790</v>
      </c>
      <c r="H26" s="77">
        <f>'NOV 18'!$R26</f>
        <v>1154.55</v>
      </c>
      <c r="I26" s="77">
        <f>'NOV 18'!$S26</f>
        <v>76.97</v>
      </c>
      <c r="J26" s="77">
        <f>'NOV 18'!$T26</f>
        <v>-96.66</v>
      </c>
      <c r="K26" s="26">
        <f t="shared" si="8"/>
        <v>1134.8599999999999</v>
      </c>
      <c r="L26" s="25">
        <v>0</v>
      </c>
      <c r="M26" s="25">
        <v>0</v>
      </c>
      <c r="N26" s="25">
        <v>0</v>
      </c>
      <c r="O26" s="12">
        <f t="shared" si="9"/>
        <v>268.5</v>
      </c>
      <c r="P26" s="13">
        <f t="shared" si="10"/>
        <v>17.900000000000002</v>
      </c>
      <c r="Q26" s="14">
        <f t="shared" si="11"/>
        <v>53.699999999999996</v>
      </c>
      <c r="R26" s="15">
        <f t="shared" si="12"/>
        <v>886.05</v>
      </c>
      <c r="S26" s="16">
        <f t="shared" si="12"/>
        <v>59.069999999999993</v>
      </c>
      <c r="T26" s="16">
        <f t="shared" si="12"/>
        <v>-150.35999999999999</v>
      </c>
      <c r="U26" s="17">
        <f t="shared" si="13"/>
        <v>794.76</v>
      </c>
      <c r="V26" s="27">
        <f t="shared" si="1"/>
        <v>44750</v>
      </c>
      <c r="W26" s="27">
        <f t="shared" si="2"/>
        <v>17900</v>
      </c>
      <c r="X26" s="28">
        <f t="shared" si="3"/>
        <v>3132.5000000000005</v>
      </c>
      <c r="Y26" s="27">
        <f t="shared" si="4"/>
        <v>14767.5</v>
      </c>
      <c r="Z26" s="29">
        <f t="shared" si="5"/>
        <v>3132.5000000000005</v>
      </c>
      <c r="AA26" s="29">
        <f t="shared" si="6"/>
        <v>2685</v>
      </c>
      <c r="AB26" s="29">
        <f t="shared" si="7"/>
        <v>8950</v>
      </c>
    </row>
    <row r="27" spans="1:28" ht="27" customHeight="1" thickBot="1">
      <c r="A27" s="6">
        <v>13</v>
      </c>
      <c r="B27" s="50" t="s">
        <v>49</v>
      </c>
      <c r="C27" s="22">
        <f>'[1]NOV 2018'!$C32</f>
        <v>171</v>
      </c>
      <c r="D27" s="23">
        <v>10</v>
      </c>
      <c r="E27" s="51">
        <v>690</v>
      </c>
      <c r="F27" s="51">
        <v>1020</v>
      </c>
      <c r="G27" s="24">
        <f t="shared" si="0"/>
        <v>1710</v>
      </c>
      <c r="H27" s="77">
        <f>'NOV 18'!$R27</f>
        <v>1102.9499999999998</v>
      </c>
      <c r="I27" s="77">
        <f>'NOV 18'!$S27</f>
        <v>73.53</v>
      </c>
      <c r="J27" s="77">
        <f>'NOV 18'!$T27</f>
        <v>-92.34</v>
      </c>
      <c r="K27" s="26">
        <f t="shared" si="8"/>
        <v>1084.1399999999999</v>
      </c>
      <c r="L27" s="25">
        <v>0</v>
      </c>
      <c r="M27" s="25">
        <v>0</v>
      </c>
      <c r="N27" s="25">
        <v>0</v>
      </c>
      <c r="O27" s="12">
        <f t="shared" si="9"/>
        <v>256.5</v>
      </c>
      <c r="P27" s="13">
        <f t="shared" si="10"/>
        <v>17.100000000000001</v>
      </c>
      <c r="Q27" s="14">
        <f t="shared" si="11"/>
        <v>51.3</v>
      </c>
      <c r="R27" s="15">
        <f t="shared" si="12"/>
        <v>846.44999999999982</v>
      </c>
      <c r="S27" s="16">
        <f t="shared" si="12"/>
        <v>56.43</v>
      </c>
      <c r="T27" s="16">
        <f t="shared" si="12"/>
        <v>-143.63999999999999</v>
      </c>
      <c r="U27" s="17">
        <f t="shared" si="13"/>
        <v>759.23999999999978</v>
      </c>
      <c r="V27" s="27">
        <f t="shared" si="1"/>
        <v>42750</v>
      </c>
      <c r="W27" s="27">
        <f t="shared" si="2"/>
        <v>17100</v>
      </c>
      <c r="X27" s="28">
        <f t="shared" si="3"/>
        <v>2992.5000000000005</v>
      </c>
      <c r="Y27" s="27">
        <f t="shared" si="4"/>
        <v>14107.5</v>
      </c>
      <c r="Z27" s="29">
        <f t="shared" si="5"/>
        <v>2992.5000000000005</v>
      </c>
      <c r="AA27" s="29">
        <f t="shared" si="6"/>
        <v>2565</v>
      </c>
      <c r="AB27" s="29">
        <f t="shared" si="7"/>
        <v>8550</v>
      </c>
    </row>
    <row r="28" spans="1:28" ht="27" customHeight="1" thickBot="1">
      <c r="A28" s="6">
        <v>14</v>
      </c>
      <c r="B28" s="50" t="s">
        <v>50</v>
      </c>
      <c r="C28" s="22">
        <f>'[1]NOV 2018'!$C33</f>
        <v>105</v>
      </c>
      <c r="D28" s="23">
        <v>10</v>
      </c>
      <c r="E28" s="51">
        <v>740</v>
      </c>
      <c r="F28" s="51">
        <v>310</v>
      </c>
      <c r="G28" s="24">
        <f t="shared" si="0"/>
        <v>1050</v>
      </c>
      <c r="H28" s="77">
        <f>'NOV 18'!$R28</f>
        <v>677.25</v>
      </c>
      <c r="I28" s="77">
        <f>'NOV 18'!$S28</f>
        <v>45.149999999999991</v>
      </c>
      <c r="J28" s="77">
        <f>'NOV 18'!$T28</f>
        <v>-56.699999999999996</v>
      </c>
      <c r="K28" s="26">
        <f t="shared" si="8"/>
        <v>665.69999999999993</v>
      </c>
      <c r="L28" s="25">
        <v>0</v>
      </c>
      <c r="M28" s="25">
        <v>0</v>
      </c>
      <c r="N28" s="25">
        <v>0</v>
      </c>
      <c r="O28" s="12">
        <f t="shared" si="9"/>
        <v>157.5</v>
      </c>
      <c r="P28" s="13">
        <f t="shared" si="10"/>
        <v>10.5</v>
      </c>
      <c r="Q28" s="14">
        <f t="shared" si="11"/>
        <v>31.5</v>
      </c>
      <c r="R28" s="15">
        <f t="shared" si="12"/>
        <v>519.75</v>
      </c>
      <c r="S28" s="16">
        <f t="shared" si="12"/>
        <v>34.649999999999991</v>
      </c>
      <c r="T28" s="16">
        <f t="shared" si="12"/>
        <v>-88.199999999999989</v>
      </c>
      <c r="U28" s="17">
        <f t="shared" si="13"/>
        <v>466.2</v>
      </c>
      <c r="V28" s="27">
        <f t="shared" si="1"/>
        <v>26250</v>
      </c>
      <c r="W28" s="27">
        <f t="shared" si="2"/>
        <v>10500</v>
      </c>
      <c r="X28" s="28">
        <f t="shared" si="3"/>
        <v>1837.5000000000002</v>
      </c>
      <c r="Y28" s="27">
        <f t="shared" si="4"/>
        <v>8662.5</v>
      </c>
      <c r="Z28" s="29">
        <f t="shared" si="5"/>
        <v>1837.5000000000002</v>
      </c>
      <c r="AA28" s="29">
        <f t="shared" si="6"/>
        <v>1575</v>
      </c>
      <c r="AB28" s="29">
        <f t="shared" si="7"/>
        <v>5250</v>
      </c>
    </row>
    <row r="29" spans="1:28" ht="27" customHeight="1" thickBot="1">
      <c r="A29" s="6">
        <v>15</v>
      </c>
      <c r="B29" s="50" t="s">
        <v>51</v>
      </c>
      <c r="C29" s="22">
        <f>'[1]NOV 2018'!$C34</f>
        <v>201</v>
      </c>
      <c r="D29" s="23">
        <v>10</v>
      </c>
      <c r="E29" s="51">
        <v>940</v>
      </c>
      <c r="F29" s="51">
        <v>1070</v>
      </c>
      <c r="G29" s="24">
        <f t="shared" si="0"/>
        <v>2010</v>
      </c>
      <c r="H29" s="77">
        <f>'NOV 18'!$R29</f>
        <v>1296.4499999999998</v>
      </c>
      <c r="I29" s="77">
        <f>'NOV 18'!$S29</f>
        <v>86.43</v>
      </c>
      <c r="J29" s="77">
        <f>'NOV 18'!$T29</f>
        <v>-108.53999999999999</v>
      </c>
      <c r="K29" s="26">
        <f t="shared" si="8"/>
        <v>1274.3399999999999</v>
      </c>
      <c r="L29" s="25">
        <v>0</v>
      </c>
      <c r="M29" s="25">
        <v>0</v>
      </c>
      <c r="N29" s="25">
        <v>0</v>
      </c>
      <c r="O29" s="12">
        <f t="shared" si="9"/>
        <v>301.5</v>
      </c>
      <c r="P29" s="13">
        <f t="shared" si="10"/>
        <v>20.100000000000001</v>
      </c>
      <c r="Q29" s="14">
        <f t="shared" si="11"/>
        <v>60.3</v>
      </c>
      <c r="R29" s="15">
        <f t="shared" si="12"/>
        <v>994.94999999999982</v>
      </c>
      <c r="S29" s="16">
        <f t="shared" si="12"/>
        <v>66.330000000000013</v>
      </c>
      <c r="T29" s="16">
        <f t="shared" si="12"/>
        <v>-168.83999999999997</v>
      </c>
      <c r="U29" s="17">
        <f t="shared" si="13"/>
        <v>892.43999999999983</v>
      </c>
      <c r="V29" s="27">
        <f t="shared" si="1"/>
        <v>50250</v>
      </c>
      <c r="W29" s="27">
        <f t="shared" si="2"/>
        <v>20100</v>
      </c>
      <c r="X29" s="28">
        <f t="shared" si="3"/>
        <v>3517.5000000000005</v>
      </c>
      <c r="Y29" s="27">
        <f t="shared" si="4"/>
        <v>16582.5</v>
      </c>
      <c r="Z29" s="29">
        <f t="shared" si="5"/>
        <v>3517.5000000000005</v>
      </c>
      <c r="AA29" s="29">
        <f t="shared" si="6"/>
        <v>3015</v>
      </c>
      <c r="AB29" s="29">
        <f t="shared" si="7"/>
        <v>10050</v>
      </c>
    </row>
    <row r="30" spans="1:28" ht="27" customHeight="1" thickBot="1">
      <c r="A30" s="6">
        <v>16</v>
      </c>
      <c r="B30" s="50" t="s">
        <v>52</v>
      </c>
      <c r="C30" s="22">
        <f>'[1]NOV 2018'!$C35</f>
        <v>158</v>
      </c>
      <c r="D30" s="23">
        <v>10</v>
      </c>
      <c r="E30" s="51">
        <v>970</v>
      </c>
      <c r="F30" s="51">
        <v>610</v>
      </c>
      <c r="G30" s="24">
        <f t="shared" si="0"/>
        <v>1580</v>
      </c>
      <c r="H30" s="77">
        <f>'NOV 18'!$R30</f>
        <v>1019.1000000000001</v>
      </c>
      <c r="I30" s="77">
        <f>'NOV 18'!$S30</f>
        <v>67.940000000000012</v>
      </c>
      <c r="J30" s="77">
        <f>'NOV 18'!$T30</f>
        <v>-85.32</v>
      </c>
      <c r="K30" s="26">
        <f t="shared" si="8"/>
        <v>1001.7200000000003</v>
      </c>
      <c r="L30" s="25">
        <v>0</v>
      </c>
      <c r="M30" s="25">
        <v>0</v>
      </c>
      <c r="N30" s="25">
        <v>0</v>
      </c>
      <c r="O30" s="12">
        <f t="shared" si="9"/>
        <v>237</v>
      </c>
      <c r="P30" s="13">
        <f t="shared" si="10"/>
        <v>15.8</v>
      </c>
      <c r="Q30" s="14">
        <f t="shared" si="11"/>
        <v>47.4</v>
      </c>
      <c r="R30" s="15">
        <f t="shared" si="12"/>
        <v>782.10000000000014</v>
      </c>
      <c r="S30" s="16">
        <f t="shared" si="12"/>
        <v>52.140000000000015</v>
      </c>
      <c r="T30" s="16">
        <f t="shared" si="12"/>
        <v>-132.72</v>
      </c>
      <c r="U30" s="17">
        <f t="shared" si="13"/>
        <v>701.52000000000021</v>
      </c>
      <c r="V30" s="27">
        <f t="shared" si="1"/>
        <v>39500</v>
      </c>
      <c r="W30" s="27">
        <f t="shared" si="2"/>
        <v>15800</v>
      </c>
      <c r="X30" s="28">
        <f t="shared" si="3"/>
        <v>2765.0000000000005</v>
      </c>
      <c r="Y30" s="27">
        <f t="shared" si="4"/>
        <v>13035</v>
      </c>
      <c r="Z30" s="29">
        <f t="shared" si="5"/>
        <v>2765.0000000000005</v>
      </c>
      <c r="AA30" s="29">
        <f t="shared" si="6"/>
        <v>2370</v>
      </c>
      <c r="AB30" s="29">
        <f t="shared" si="7"/>
        <v>7900</v>
      </c>
    </row>
    <row r="31" spans="1:28" ht="27" customHeight="1" thickBot="1">
      <c r="A31" s="6">
        <v>17</v>
      </c>
      <c r="B31" s="50" t="s">
        <v>53</v>
      </c>
      <c r="C31" s="22">
        <f>'[1]NOV 2018'!$C36</f>
        <v>185</v>
      </c>
      <c r="D31" s="23">
        <v>10</v>
      </c>
      <c r="E31" s="51">
        <v>1113</v>
      </c>
      <c r="F31" s="51">
        <v>737</v>
      </c>
      <c r="G31" s="24">
        <f t="shared" si="0"/>
        <v>1850</v>
      </c>
      <c r="H31" s="77">
        <f>'NOV 18'!$R31</f>
        <v>1193.25</v>
      </c>
      <c r="I31" s="77">
        <f>'NOV 18'!$S31</f>
        <v>79.550000000000011</v>
      </c>
      <c r="J31" s="77">
        <f>'NOV 18'!$T31</f>
        <v>-99.899999999999991</v>
      </c>
      <c r="K31" s="26">
        <f t="shared" si="8"/>
        <v>1172.8999999999999</v>
      </c>
      <c r="L31" s="25">
        <v>0</v>
      </c>
      <c r="M31" s="25">
        <v>0</v>
      </c>
      <c r="N31" s="25">
        <v>0</v>
      </c>
      <c r="O31" s="12">
        <f t="shared" si="9"/>
        <v>277.5</v>
      </c>
      <c r="P31" s="13">
        <f t="shared" si="10"/>
        <v>18.5</v>
      </c>
      <c r="Q31" s="14">
        <f t="shared" si="11"/>
        <v>55.5</v>
      </c>
      <c r="R31" s="15">
        <f t="shared" si="12"/>
        <v>915.75</v>
      </c>
      <c r="S31" s="16">
        <f t="shared" si="12"/>
        <v>61.050000000000011</v>
      </c>
      <c r="T31" s="16">
        <f t="shared" si="12"/>
        <v>-155.39999999999998</v>
      </c>
      <c r="U31" s="17">
        <f t="shared" si="13"/>
        <v>821.40000000000009</v>
      </c>
      <c r="V31" s="27">
        <f t="shared" si="1"/>
        <v>46250</v>
      </c>
      <c r="W31" s="27">
        <f t="shared" si="2"/>
        <v>18500</v>
      </c>
      <c r="X31" s="28">
        <f t="shared" si="3"/>
        <v>3237.5000000000005</v>
      </c>
      <c r="Y31" s="27">
        <f t="shared" si="4"/>
        <v>15262.5</v>
      </c>
      <c r="Z31" s="29">
        <f t="shared" si="5"/>
        <v>3237.5000000000005</v>
      </c>
      <c r="AA31" s="29">
        <f t="shared" si="6"/>
        <v>2775</v>
      </c>
      <c r="AB31" s="29">
        <f t="shared" si="7"/>
        <v>9250</v>
      </c>
    </row>
    <row r="32" spans="1:28" ht="27" customHeight="1" thickBot="1">
      <c r="A32" s="6">
        <v>18</v>
      </c>
      <c r="B32" s="50" t="s">
        <v>54</v>
      </c>
      <c r="C32" s="22">
        <f>'[1]NOV 2018'!$C37</f>
        <v>201</v>
      </c>
      <c r="D32" s="23">
        <v>10</v>
      </c>
      <c r="E32" s="51">
        <v>1120</v>
      </c>
      <c r="F32" s="51">
        <v>890</v>
      </c>
      <c r="G32" s="24">
        <f t="shared" si="0"/>
        <v>2010</v>
      </c>
      <c r="H32" s="77">
        <f>'NOV 18'!$R32</f>
        <v>1296.4499999999998</v>
      </c>
      <c r="I32" s="77">
        <f>'NOV 18'!$S32</f>
        <v>86.43</v>
      </c>
      <c r="J32" s="77">
        <f>'NOV 18'!$T32</f>
        <v>-108.53999999999999</v>
      </c>
      <c r="K32" s="26">
        <f t="shared" si="8"/>
        <v>1274.3399999999999</v>
      </c>
      <c r="L32" s="25">
        <v>0</v>
      </c>
      <c r="M32" s="25">
        <v>0</v>
      </c>
      <c r="N32" s="25">
        <v>0</v>
      </c>
      <c r="O32" s="12">
        <f t="shared" si="9"/>
        <v>301.5</v>
      </c>
      <c r="P32" s="13">
        <f t="shared" si="10"/>
        <v>20.100000000000001</v>
      </c>
      <c r="Q32" s="14">
        <f t="shared" si="11"/>
        <v>60.3</v>
      </c>
      <c r="R32" s="15">
        <f t="shared" si="12"/>
        <v>994.94999999999982</v>
      </c>
      <c r="S32" s="16">
        <f t="shared" si="12"/>
        <v>66.330000000000013</v>
      </c>
      <c r="T32" s="16">
        <f t="shared" si="12"/>
        <v>-168.83999999999997</v>
      </c>
      <c r="U32" s="17">
        <f t="shared" si="13"/>
        <v>892.43999999999983</v>
      </c>
      <c r="V32" s="27">
        <f t="shared" si="1"/>
        <v>50250</v>
      </c>
      <c r="W32" s="27">
        <f t="shared" si="2"/>
        <v>20100</v>
      </c>
      <c r="X32" s="28">
        <f t="shared" si="3"/>
        <v>3517.5000000000005</v>
      </c>
      <c r="Y32" s="27">
        <f t="shared" si="4"/>
        <v>16582.5</v>
      </c>
      <c r="Z32" s="29">
        <f t="shared" si="5"/>
        <v>3517.5000000000005</v>
      </c>
      <c r="AA32" s="29">
        <f t="shared" si="6"/>
        <v>3015</v>
      </c>
      <c r="AB32" s="29">
        <f t="shared" si="7"/>
        <v>10050</v>
      </c>
    </row>
    <row r="33" spans="1:28" ht="27" customHeight="1" thickBot="1">
      <c r="A33" s="6">
        <v>19</v>
      </c>
      <c r="B33" s="50" t="s">
        <v>55</v>
      </c>
      <c r="C33" s="22">
        <f>'[1]NOV 2018'!$C38</f>
        <v>209</v>
      </c>
      <c r="D33" s="23">
        <v>11</v>
      </c>
      <c r="E33" s="51">
        <v>1500</v>
      </c>
      <c r="F33" s="51">
        <v>799</v>
      </c>
      <c r="G33" s="24">
        <f t="shared" si="0"/>
        <v>2299</v>
      </c>
      <c r="H33" s="77">
        <f>'NOV 18'!$R33</f>
        <v>1348.05</v>
      </c>
      <c r="I33" s="77">
        <f>'NOV 18'!$S33</f>
        <v>89.87</v>
      </c>
      <c r="J33" s="77">
        <f>'NOV 18'!$T33</f>
        <v>-112.86</v>
      </c>
      <c r="K33" s="26">
        <f t="shared" si="8"/>
        <v>1325.0600000000002</v>
      </c>
      <c r="L33" s="25">
        <v>0</v>
      </c>
      <c r="M33" s="25">
        <v>0</v>
      </c>
      <c r="N33" s="25">
        <v>0</v>
      </c>
      <c r="O33" s="12">
        <f t="shared" si="9"/>
        <v>344.84999999999997</v>
      </c>
      <c r="P33" s="13">
        <f t="shared" si="10"/>
        <v>22.990000000000002</v>
      </c>
      <c r="Q33" s="14">
        <f t="shared" si="11"/>
        <v>68.97</v>
      </c>
      <c r="R33" s="15">
        <f t="shared" si="12"/>
        <v>1003.2</v>
      </c>
      <c r="S33" s="16">
        <f t="shared" si="12"/>
        <v>66.88</v>
      </c>
      <c r="T33" s="16">
        <f t="shared" si="12"/>
        <v>-181.82999999999998</v>
      </c>
      <c r="U33" s="17">
        <f t="shared" si="13"/>
        <v>888.25</v>
      </c>
      <c r="V33" s="27">
        <f t="shared" si="1"/>
        <v>57475</v>
      </c>
      <c r="W33" s="27">
        <f t="shared" si="2"/>
        <v>22990</v>
      </c>
      <c r="X33" s="28">
        <f t="shared" si="3"/>
        <v>4023.2500000000005</v>
      </c>
      <c r="Y33" s="27">
        <f t="shared" si="4"/>
        <v>18966.75</v>
      </c>
      <c r="Z33" s="29">
        <f t="shared" si="5"/>
        <v>4023.2500000000005</v>
      </c>
      <c r="AA33" s="29">
        <f t="shared" si="6"/>
        <v>3448.5</v>
      </c>
      <c r="AB33" s="29">
        <f t="shared" si="7"/>
        <v>11495</v>
      </c>
    </row>
    <row r="34" spans="1:28" ht="27" customHeight="1" thickBot="1">
      <c r="A34" s="6">
        <v>20</v>
      </c>
      <c r="B34" s="50" t="s">
        <v>56</v>
      </c>
      <c r="C34" s="22">
        <f>'[1]NOV 2018'!$C39</f>
        <v>164</v>
      </c>
      <c r="D34" s="23">
        <v>10</v>
      </c>
      <c r="E34" s="51">
        <v>850</v>
      </c>
      <c r="F34" s="51">
        <v>790</v>
      </c>
      <c r="G34" s="24">
        <f t="shared" si="0"/>
        <v>1640</v>
      </c>
      <c r="H34" s="77">
        <f>'NOV 18'!$R34</f>
        <v>1057.8</v>
      </c>
      <c r="I34" s="77">
        <f>'NOV 18'!$S34</f>
        <v>70.52000000000001</v>
      </c>
      <c r="J34" s="77">
        <f>'NOV 18'!$T34</f>
        <v>-88.56</v>
      </c>
      <c r="K34" s="26">
        <f t="shared" si="8"/>
        <v>1039.76</v>
      </c>
      <c r="L34" s="25">
        <v>0</v>
      </c>
      <c r="M34" s="25">
        <v>0</v>
      </c>
      <c r="N34" s="25">
        <v>0</v>
      </c>
      <c r="O34" s="12">
        <f t="shared" si="9"/>
        <v>246</v>
      </c>
      <c r="P34" s="13">
        <f t="shared" si="10"/>
        <v>16.399999999999999</v>
      </c>
      <c r="Q34" s="14">
        <f t="shared" si="11"/>
        <v>49.199999999999996</v>
      </c>
      <c r="R34" s="15">
        <f t="shared" si="12"/>
        <v>811.8</v>
      </c>
      <c r="S34" s="16">
        <f t="shared" si="12"/>
        <v>54.120000000000012</v>
      </c>
      <c r="T34" s="16">
        <f t="shared" si="12"/>
        <v>-137.76</v>
      </c>
      <c r="U34" s="17">
        <f t="shared" si="13"/>
        <v>728.16</v>
      </c>
      <c r="V34" s="27">
        <f t="shared" si="1"/>
        <v>41000</v>
      </c>
      <c r="W34" s="27">
        <f t="shared" si="2"/>
        <v>16400</v>
      </c>
      <c r="X34" s="28">
        <f t="shared" si="3"/>
        <v>2870.0000000000005</v>
      </c>
      <c r="Y34" s="27">
        <f t="shared" si="4"/>
        <v>13530</v>
      </c>
      <c r="Z34" s="29">
        <f t="shared" si="5"/>
        <v>2870.0000000000005</v>
      </c>
      <c r="AA34" s="29">
        <f t="shared" si="6"/>
        <v>2460</v>
      </c>
      <c r="AB34" s="29">
        <f t="shared" si="7"/>
        <v>8200</v>
      </c>
    </row>
    <row r="35" spans="1:28" ht="27" customHeight="1" thickBot="1">
      <c r="A35" s="6">
        <v>21</v>
      </c>
      <c r="B35" s="50" t="s">
        <v>57</v>
      </c>
      <c r="C35" s="22">
        <f>'[1]NOV 2018'!$C40</f>
        <v>198</v>
      </c>
      <c r="D35" s="23">
        <v>10</v>
      </c>
      <c r="E35" s="51">
        <v>1090</v>
      </c>
      <c r="F35" s="51">
        <v>890</v>
      </c>
      <c r="G35" s="24">
        <f t="shared" si="0"/>
        <v>1980</v>
      </c>
      <c r="H35" s="77">
        <f>'NOV 18'!$R35</f>
        <v>1277.0999999999999</v>
      </c>
      <c r="I35" s="77">
        <f>'NOV 18'!$S35</f>
        <v>85.14</v>
      </c>
      <c r="J35" s="77">
        <f>'NOV 18'!$T35</f>
        <v>-106.92</v>
      </c>
      <c r="K35" s="26">
        <f t="shared" si="8"/>
        <v>1255.32</v>
      </c>
      <c r="L35" s="25">
        <v>0</v>
      </c>
      <c r="M35" s="25">
        <v>0</v>
      </c>
      <c r="N35" s="25">
        <v>0</v>
      </c>
      <c r="O35" s="12">
        <f t="shared" si="9"/>
        <v>297</v>
      </c>
      <c r="P35" s="13">
        <f t="shared" si="10"/>
        <v>19.8</v>
      </c>
      <c r="Q35" s="14">
        <f t="shared" si="11"/>
        <v>59.4</v>
      </c>
      <c r="R35" s="15">
        <f t="shared" si="12"/>
        <v>980.09999999999991</v>
      </c>
      <c r="S35" s="16">
        <f t="shared" si="12"/>
        <v>65.34</v>
      </c>
      <c r="T35" s="16">
        <f t="shared" si="12"/>
        <v>-166.32</v>
      </c>
      <c r="U35" s="17">
        <f t="shared" si="13"/>
        <v>879.11999999999989</v>
      </c>
      <c r="V35" s="27">
        <f t="shared" si="1"/>
        <v>49500</v>
      </c>
      <c r="W35" s="27">
        <f t="shared" si="2"/>
        <v>19800</v>
      </c>
      <c r="X35" s="28">
        <f t="shared" si="3"/>
        <v>3465.0000000000005</v>
      </c>
      <c r="Y35" s="27">
        <f t="shared" si="4"/>
        <v>16335</v>
      </c>
      <c r="Z35" s="29">
        <f t="shared" si="5"/>
        <v>3465.0000000000005</v>
      </c>
      <c r="AA35" s="29">
        <f t="shared" si="6"/>
        <v>2970</v>
      </c>
      <c r="AB35" s="29">
        <f t="shared" si="7"/>
        <v>9900</v>
      </c>
    </row>
    <row r="36" spans="1:28" ht="20.25" customHeight="1" thickBot="1">
      <c r="A36" s="6">
        <v>22</v>
      </c>
      <c r="B36" s="50" t="s">
        <v>58</v>
      </c>
      <c r="C36" s="22">
        <f>'[1]NOV 2018'!$C41</f>
        <v>190</v>
      </c>
      <c r="D36" s="23">
        <v>10</v>
      </c>
      <c r="E36" s="51">
        <v>1100</v>
      </c>
      <c r="F36" s="51">
        <v>800</v>
      </c>
      <c r="G36" s="24">
        <f t="shared" si="0"/>
        <v>1900</v>
      </c>
      <c r="H36" s="77">
        <f>'NOV 18'!$R36</f>
        <v>1225.5</v>
      </c>
      <c r="I36" s="77">
        <f>'NOV 18'!$S36</f>
        <v>81.7</v>
      </c>
      <c r="J36" s="77">
        <f>'NOV 18'!$T36</f>
        <v>-102.6</v>
      </c>
      <c r="K36" s="26">
        <f t="shared" si="8"/>
        <v>1204.6000000000001</v>
      </c>
      <c r="L36" s="25">
        <v>0</v>
      </c>
      <c r="M36" s="25">
        <v>0</v>
      </c>
      <c r="N36" s="25">
        <v>0</v>
      </c>
      <c r="O36" s="12">
        <f t="shared" si="9"/>
        <v>285</v>
      </c>
      <c r="P36" s="13">
        <f t="shared" si="10"/>
        <v>19</v>
      </c>
      <c r="Q36" s="14">
        <f t="shared" si="11"/>
        <v>57</v>
      </c>
      <c r="R36" s="15">
        <f t="shared" ref="R36:T39" si="14">H36+L36-O36</f>
        <v>940.5</v>
      </c>
      <c r="S36" s="16">
        <f t="shared" si="14"/>
        <v>62.7</v>
      </c>
      <c r="T36" s="16">
        <f t="shared" si="14"/>
        <v>-159.6</v>
      </c>
      <c r="U36" s="17">
        <f t="shared" si="13"/>
        <v>843.6</v>
      </c>
      <c r="V36" s="27">
        <f t="shared" si="1"/>
        <v>47500</v>
      </c>
      <c r="W36" s="27">
        <f t="shared" si="2"/>
        <v>19000</v>
      </c>
      <c r="X36" s="28">
        <f t="shared" si="3"/>
        <v>3325.0000000000005</v>
      </c>
      <c r="Y36" s="27">
        <f t="shared" si="4"/>
        <v>15675</v>
      </c>
      <c r="Z36" s="29">
        <f t="shared" si="5"/>
        <v>3325.0000000000005</v>
      </c>
      <c r="AA36" s="29">
        <f t="shared" si="6"/>
        <v>2850</v>
      </c>
      <c r="AB36" s="29">
        <f t="shared" si="7"/>
        <v>9500</v>
      </c>
    </row>
    <row r="37" spans="1:28" ht="20.25" customHeight="1" thickBot="1">
      <c r="A37" s="6">
        <v>23</v>
      </c>
      <c r="B37" s="50" t="s">
        <v>59</v>
      </c>
      <c r="C37" s="22">
        <f>'[1]NOV 2018'!$C42</f>
        <v>203</v>
      </c>
      <c r="D37" s="23">
        <v>10</v>
      </c>
      <c r="E37" s="51">
        <v>1231</v>
      </c>
      <c r="F37" s="51">
        <v>799</v>
      </c>
      <c r="G37" s="24">
        <f t="shared" si="0"/>
        <v>2030</v>
      </c>
      <c r="H37" s="77">
        <f>'NOV 18'!$R37</f>
        <v>1309.3499999999999</v>
      </c>
      <c r="I37" s="77">
        <f>'NOV 18'!$S37</f>
        <v>87.29000000000002</v>
      </c>
      <c r="J37" s="77">
        <f>'NOV 18'!$T37</f>
        <v>-109.61999999999999</v>
      </c>
      <c r="K37" s="26">
        <f t="shared" si="8"/>
        <v>1287.02</v>
      </c>
      <c r="L37" s="25">
        <v>0</v>
      </c>
      <c r="M37" s="25">
        <v>0</v>
      </c>
      <c r="N37" s="25">
        <v>0</v>
      </c>
      <c r="O37" s="12">
        <f t="shared" si="9"/>
        <v>304.5</v>
      </c>
      <c r="P37" s="13">
        <f t="shared" si="10"/>
        <v>20.3</v>
      </c>
      <c r="Q37" s="14">
        <f t="shared" si="11"/>
        <v>60.9</v>
      </c>
      <c r="R37" s="15">
        <f t="shared" si="14"/>
        <v>1004.8499999999999</v>
      </c>
      <c r="S37" s="16">
        <f t="shared" si="14"/>
        <v>66.990000000000023</v>
      </c>
      <c r="T37" s="16">
        <f t="shared" si="14"/>
        <v>-170.51999999999998</v>
      </c>
      <c r="U37" s="17">
        <f t="shared" si="13"/>
        <v>901.31999999999994</v>
      </c>
      <c r="V37" s="27">
        <f t="shared" si="1"/>
        <v>50750</v>
      </c>
      <c r="W37" s="27">
        <f t="shared" si="2"/>
        <v>20300</v>
      </c>
      <c r="X37" s="28">
        <f t="shared" si="3"/>
        <v>3552.5000000000005</v>
      </c>
      <c r="Y37" s="27">
        <f t="shared" si="4"/>
        <v>16747.5</v>
      </c>
      <c r="Z37" s="29">
        <f t="shared" si="5"/>
        <v>3552.5000000000005</v>
      </c>
      <c r="AA37" s="29">
        <f t="shared" si="6"/>
        <v>3045</v>
      </c>
      <c r="AB37" s="29">
        <f t="shared" si="7"/>
        <v>10150</v>
      </c>
    </row>
    <row r="38" spans="1:28" ht="20.25" customHeight="1" thickBot="1">
      <c r="A38" s="6">
        <v>24</v>
      </c>
      <c r="B38" s="50" t="s">
        <v>60</v>
      </c>
      <c r="C38" s="22">
        <f>'[1]NOV 2018'!$C43</f>
        <v>197</v>
      </c>
      <c r="D38" s="23">
        <v>10</v>
      </c>
      <c r="E38" s="51">
        <v>1230</v>
      </c>
      <c r="F38" s="51">
        <v>740</v>
      </c>
      <c r="G38" s="24">
        <f t="shared" si="0"/>
        <v>1970</v>
      </c>
      <c r="H38" s="77">
        <f>'NOV 18'!$R38</f>
        <v>1270.6499999999996</v>
      </c>
      <c r="I38" s="77">
        <f>'NOV 18'!$S38</f>
        <v>84.710000000000008</v>
      </c>
      <c r="J38" s="77">
        <f>'NOV 18'!$T38</f>
        <v>-106.38</v>
      </c>
      <c r="K38" s="26">
        <f t="shared" si="8"/>
        <v>1248.9799999999996</v>
      </c>
      <c r="L38" s="25">
        <v>0</v>
      </c>
      <c r="M38" s="25">
        <v>0</v>
      </c>
      <c r="N38" s="25">
        <v>0</v>
      </c>
      <c r="O38" s="12">
        <f t="shared" si="9"/>
        <v>295.5</v>
      </c>
      <c r="P38" s="13">
        <f t="shared" si="10"/>
        <v>19.7</v>
      </c>
      <c r="Q38" s="14">
        <f t="shared" si="11"/>
        <v>59.099999999999994</v>
      </c>
      <c r="R38" s="15">
        <f t="shared" si="14"/>
        <v>975.14999999999964</v>
      </c>
      <c r="S38" s="16">
        <f t="shared" si="14"/>
        <v>65.010000000000005</v>
      </c>
      <c r="T38" s="16">
        <f t="shared" si="14"/>
        <v>-165.48</v>
      </c>
      <c r="U38" s="17">
        <f t="shared" si="13"/>
        <v>874.67999999999961</v>
      </c>
      <c r="V38" s="27">
        <f t="shared" si="1"/>
        <v>49250</v>
      </c>
      <c r="W38" s="27">
        <f t="shared" si="2"/>
        <v>19700</v>
      </c>
      <c r="X38" s="28">
        <f t="shared" si="3"/>
        <v>3447.5000000000005</v>
      </c>
      <c r="Y38" s="27">
        <f t="shared" si="4"/>
        <v>16252.5</v>
      </c>
      <c r="Z38" s="29">
        <f t="shared" si="5"/>
        <v>3447.5000000000005</v>
      </c>
      <c r="AA38" s="29">
        <f t="shared" si="6"/>
        <v>2955</v>
      </c>
      <c r="AB38" s="29">
        <f t="shared" si="7"/>
        <v>9850</v>
      </c>
    </row>
    <row r="39" spans="1:28" ht="20.25" customHeight="1" thickBot="1">
      <c r="A39" s="6">
        <v>25</v>
      </c>
      <c r="B39" s="50" t="s">
        <v>61</v>
      </c>
      <c r="C39" s="22">
        <f>'[1]NOV 2018'!$C44</f>
        <v>181</v>
      </c>
      <c r="D39" s="23">
        <v>11</v>
      </c>
      <c r="E39" s="51">
        <v>1108</v>
      </c>
      <c r="F39" s="51">
        <v>883</v>
      </c>
      <c r="G39" s="24">
        <f t="shared" si="0"/>
        <v>1991</v>
      </c>
      <c r="H39" s="77">
        <f>'NOV 18'!$R39</f>
        <v>1167.4499999999998</v>
      </c>
      <c r="I39" s="77">
        <f>'NOV 18'!$S39</f>
        <v>77.83</v>
      </c>
      <c r="J39" s="77">
        <f>'NOV 18'!$T39</f>
        <v>-97.74</v>
      </c>
      <c r="K39" s="26">
        <f t="shared" si="8"/>
        <v>1147.5399999999997</v>
      </c>
      <c r="L39" s="25">
        <v>0</v>
      </c>
      <c r="M39" s="25">
        <v>0</v>
      </c>
      <c r="N39" s="25">
        <v>0</v>
      </c>
      <c r="O39" s="12">
        <f t="shared" si="9"/>
        <v>298.64999999999998</v>
      </c>
      <c r="P39" s="13">
        <f t="shared" si="10"/>
        <v>19.91</v>
      </c>
      <c r="Q39" s="14">
        <f t="shared" si="11"/>
        <v>59.73</v>
      </c>
      <c r="R39" s="15">
        <f t="shared" si="14"/>
        <v>868.79999999999984</v>
      </c>
      <c r="S39" s="16">
        <f t="shared" si="14"/>
        <v>57.92</v>
      </c>
      <c r="T39" s="16">
        <f t="shared" si="14"/>
        <v>-157.47</v>
      </c>
      <c r="U39" s="17">
        <f t="shared" si="13"/>
        <v>769.24999999999989</v>
      </c>
      <c r="V39" s="27">
        <f t="shared" si="1"/>
        <v>49775</v>
      </c>
      <c r="W39" s="27">
        <f t="shared" si="2"/>
        <v>19910</v>
      </c>
      <c r="X39" s="28">
        <f t="shared" si="3"/>
        <v>3484.2500000000005</v>
      </c>
      <c r="Y39" s="27">
        <f t="shared" si="4"/>
        <v>16425.75</v>
      </c>
      <c r="Z39" s="29">
        <f t="shared" si="5"/>
        <v>3484.2500000000005</v>
      </c>
      <c r="AA39" s="29">
        <f t="shared" si="6"/>
        <v>2986.5</v>
      </c>
      <c r="AB39" s="29">
        <f t="shared" si="7"/>
        <v>9955</v>
      </c>
    </row>
    <row r="40" spans="1:28" s="64" customFormat="1" ht="22.5" customHeight="1">
      <c r="A40" s="58"/>
      <c r="B40" s="59" t="s">
        <v>26</v>
      </c>
      <c r="C40" s="60">
        <f>SUM(C15:C39)</f>
        <v>4375</v>
      </c>
      <c r="D40" s="32">
        <f>AVERAGE(D15:D39)</f>
        <v>10.16</v>
      </c>
      <c r="E40" s="60">
        <f t="shared" ref="E40:AB40" si="15">SUM(E15:E39)</f>
        <v>23650</v>
      </c>
      <c r="F40" s="60">
        <f t="shared" si="15"/>
        <v>20857</v>
      </c>
      <c r="G40" s="60">
        <f t="shared" si="15"/>
        <v>44507</v>
      </c>
      <c r="H40" s="60">
        <f t="shared" si="15"/>
        <v>28218.749999999996</v>
      </c>
      <c r="I40" s="60">
        <f t="shared" si="15"/>
        <v>1881.25</v>
      </c>
      <c r="J40" s="60">
        <f t="shared" si="15"/>
        <v>-2362.4999999999995</v>
      </c>
      <c r="K40" s="60">
        <f t="shared" si="15"/>
        <v>27737.5</v>
      </c>
      <c r="L40" s="60">
        <f t="shared" si="15"/>
        <v>0</v>
      </c>
      <c r="M40" s="60">
        <f t="shared" si="15"/>
        <v>0</v>
      </c>
      <c r="N40" s="60">
        <f t="shared" si="15"/>
        <v>0</v>
      </c>
      <c r="O40" s="60">
        <f t="shared" si="15"/>
        <v>6676.05</v>
      </c>
      <c r="P40" s="60">
        <f t="shared" si="15"/>
        <v>445.07</v>
      </c>
      <c r="Q40" s="60">
        <f t="shared" si="15"/>
        <v>1335.21</v>
      </c>
      <c r="R40" s="60">
        <f t="shared" si="15"/>
        <v>21542.699999999993</v>
      </c>
      <c r="S40" s="61">
        <f t="shared" si="15"/>
        <v>1436.18</v>
      </c>
      <c r="T40" s="61">
        <f t="shared" si="15"/>
        <v>-3697.7099999999996</v>
      </c>
      <c r="U40" s="62">
        <f t="shared" si="15"/>
        <v>19281.169999999998</v>
      </c>
      <c r="V40" s="70">
        <f t="shared" si="15"/>
        <v>1112675</v>
      </c>
      <c r="W40" s="70">
        <f t="shared" si="15"/>
        <v>445070</v>
      </c>
      <c r="X40" s="70">
        <f t="shared" si="15"/>
        <v>77887.25</v>
      </c>
      <c r="Y40" s="70">
        <f t="shared" si="15"/>
        <v>367182.75</v>
      </c>
      <c r="Z40" s="70">
        <f t="shared" si="15"/>
        <v>77887.25</v>
      </c>
      <c r="AA40" s="70">
        <f t="shared" si="15"/>
        <v>66760.5</v>
      </c>
      <c r="AB40" s="70">
        <f t="shared" si="15"/>
        <v>222535</v>
      </c>
    </row>
    <row r="50" spans="4:4">
      <c r="D50" s="36" t="e">
        <f>D9+D10+D11+D12+D13+D14+D15+D36+#REF!+#REF!+#REF!+#REF!+#REF!+D40+D41+D42+D43+D44+D45+D46+D47+D48+31</f>
        <v>#VALUE!</v>
      </c>
    </row>
  </sheetData>
  <mergeCells count="18">
    <mergeCell ref="A13:A14"/>
    <mergeCell ref="B13:B14"/>
    <mergeCell ref="C13:C14"/>
    <mergeCell ref="D13:D14"/>
    <mergeCell ref="E13:G13"/>
    <mergeCell ref="T2:V2"/>
    <mergeCell ref="T3:V3"/>
    <mergeCell ref="T5:V5"/>
    <mergeCell ref="C10:V10"/>
    <mergeCell ref="C11:V11"/>
    <mergeCell ref="X13:Y13"/>
    <mergeCell ref="Z13:AB13"/>
    <mergeCell ref="H13:K13"/>
    <mergeCell ref="L13:N13"/>
    <mergeCell ref="O13:Q13"/>
    <mergeCell ref="R13:U13"/>
    <mergeCell ref="V13:V14"/>
    <mergeCell ref="W13:W14"/>
  </mergeCells>
  <printOptions horizontalCentered="1"/>
  <pageMargins left="0.19685039370078741" right="0.19685039370078741" top="0.19685039370078741" bottom="0.19685039370078741" header="0.15748031496062992" footer="0.15748031496062992"/>
  <pageSetup paperSize="9" scale="6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B50"/>
  <sheetViews>
    <sheetView view="pageBreakPreview" zoomScaleNormal="110" zoomScaleSheetLayoutView="100" workbookViewId="0">
      <selection activeCell="F20" sqref="F20"/>
    </sheetView>
  </sheetViews>
  <sheetFormatPr baseColWidth="10" defaultRowHeight="15"/>
  <cols>
    <col min="1" max="1" width="3.85546875" style="1" customWidth="1"/>
    <col min="2" max="2" width="19.570312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5703125" bestFit="1" customWidth="1"/>
    <col min="16" max="17" width="7.7109375" bestFit="1" customWidth="1"/>
    <col min="18" max="18" width="8.85546875" bestFit="1" customWidth="1"/>
    <col min="19" max="19" width="7.140625" style="2" bestFit="1" customWidth="1"/>
    <col min="20" max="20" width="7.5703125" style="2" bestFit="1" customWidth="1"/>
    <col min="21" max="21" width="8.140625" style="2" bestFit="1" customWidth="1"/>
    <col min="22" max="29" width="8.7109375" customWidth="1"/>
  </cols>
  <sheetData>
    <row r="1" spans="1:28">
      <c r="A1" s="45" t="s">
        <v>0</v>
      </c>
    </row>
    <row r="2" spans="1:28" ht="15.75">
      <c r="A2" s="1" t="s">
        <v>1</v>
      </c>
      <c r="I2" s="3"/>
      <c r="T2" s="78" t="s">
        <v>2</v>
      </c>
      <c r="U2" s="78"/>
      <c r="V2" s="78"/>
    </row>
    <row r="3" spans="1:28" ht="15.75">
      <c r="A3" s="45" t="s">
        <v>35</v>
      </c>
      <c r="I3" s="3"/>
      <c r="T3" s="78" t="s">
        <v>3</v>
      </c>
      <c r="U3" s="78"/>
      <c r="V3" s="78"/>
    </row>
    <row r="4" spans="1:28">
      <c r="A4" s="1" t="s">
        <v>4</v>
      </c>
    </row>
    <row r="5" spans="1:28" ht="15.75">
      <c r="A5" s="45" t="s">
        <v>36</v>
      </c>
      <c r="J5" s="3"/>
      <c r="T5" s="78" t="s">
        <v>5</v>
      </c>
      <c r="U5" s="78"/>
      <c r="V5" s="78"/>
    </row>
    <row r="7" spans="1:28">
      <c r="A7" s="45" t="s">
        <v>63</v>
      </c>
    </row>
    <row r="8" spans="1:28">
      <c r="A8" s="1" t="s">
        <v>6</v>
      </c>
    </row>
    <row r="9" spans="1:28" ht="16.5" thickBot="1">
      <c r="A9" s="45" t="s">
        <v>7</v>
      </c>
    </row>
    <row r="10" spans="1:28" ht="23.25" customHeight="1">
      <c r="C10" s="95" t="s">
        <v>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7"/>
    </row>
    <row r="11" spans="1:28" ht="23.25" customHeight="1" thickBot="1">
      <c r="C11" s="98" t="s">
        <v>62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100"/>
    </row>
    <row r="12" spans="1:28" ht="15.75" thickBot="1"/>
    <row r="13" spans="1:28" ht="15.75" customHeight="1" thickBot="1">
      <c r="A13" s="86" t="s">
        <v>9</v>
      </c>
      <c r="B13" s="82" t="s">
        <v>10</v>
      </c>
      <c r="C13" s="87" t="s">
        <v>33</v>
      </c>
      <c r="D13" s="89" t="s">
        <v>11</v>
      </c>
      <c r="E13" s="90" t="s">
        <v>12</v>
      </c>
      <c r="F13" s="91"/>
      <c r="G13" s="92"/>
      <c r="H13" s="82" t="s">
        <v>14</v>
      </c>
      <c r="I13" s="82"/>
      <c r="J13" s="82"/>
      <c r="K13" s="82"/>
      <c r="L13" s="83" t="s">
        <v>34</v>
      </c>
      <c r="M13" s="84"/>
      <c r="N13" s="85"/>
      <c r="O13" s="82" t="s">
        <v>15</v>
      </c>
      <c r="P13" s="82"/>
      <c r="Q13" s="82"/>
      <c r="R13" s="82" t="s">
        <v>16</v>
      </c>
      <c r="S13" s="82"/>
      <c r="T13" s="82"/>
      <c r="U13" s="82"/>
      <c r="V13" s="79" t="s">
        <v>17</v>
      </c>
      <c r="W13" s="80" t="s">
        <v>18</v>
      </c>
      <c r="X13" s="79" t="s">
        <v>19</v>
      </c>
      <c r="Y13" s="79"/>
      <c r="Z13" s="81" t="s">
        <v>20</v>
      </c>
      <c r="AA13" s="81"/>
      <c r="AB13" s="81"/>
    </row>
    <row r="14" spans="1:28" ht="24.75" thickBot="1">
      <c r="A14" s="86"/>
      <c r="B14" s="82"/>
      <c r="C14" s="88"/>
      <c r="D14" s="89"/>
      <c r="E14" s="56" t="s">
        <v>21</v>
      </c>
      <c r="F14" s="42" t="s">
        <v>22</v>
      </c>
      <c r="G14" s="44" t="s">
        <v>13</v>
      </c>
      <c r="H14" s="55" t="s">
        <v>23</v>
      </c>
      <c r="I14" s="54" t="s">
        <v>24</v>
      </c>
      <c r="J14" s="54" t="s">
        <v>25</v>
      </c>
      <c r="K14" s="54" t="s">
        <v>26</v>
      </c>
      <c r="L14" s="54" t="s">
        <v>27</v>
      </c>
      <c r="M14" s="54" t="s">
        <v>24</v>
      </c>
      <c r="N14" s="54" t="s">
        <v>25</v>
      </c>
      <c r="O14" s="54" t="s">
        <v>23</v>
      </c>
      <c r="P14" s="4" t="s">
        <v>24</v>
      </c>
      <c r="Q14" s="54" t="s">
        <v>25</v>
      </c>
      <c r="R14" s="54" t="s">
        <v>23</v>
      </c>
      <c r="S14" s="5" t="s">
        <v>24</v>
      </c>
      <c r="T14" s="5" t="s">
        <v>25</v>
      </c>
      <c r="U14" s="5" t="s">
        <v>26</v>
      </c>
      <c r="V14" s="79"/>
      <c r="W14" s="80"/>
      <c r="X14" s="39" t="s">
        <v>28</v>
      </c>
      <c r="Y14" s="53" t="s">
        <v>29</v>
      </c>
      <c r="Z14" s="41" t="s">
        <v>30</v>
      </c>
      <c r="AA14" s="41" t="s">
        <v>31</v>
      </c>
      <c r="AB14" s="41" t="s">
        <v>32</v>
      </c>
    </row>
    <row r="15" spans="1:28" ht="27" customHeight="1" thickBot="1">
      <c r="A15" s="6">
        <v>1</v>
      </c>
      <c r="B15" s="50" t="s">
        <v>37</v>
      </c>
      <c r="C15" s="7">
        <f>'[1]NOV 2018'!$C20</f>
        <v>143</v>
      </c>
      <c r="D15" s="8">
        <v>19</v>
      </c>
      <c r="E15" s="51">
        <v>1700</v>
      </c>
      <c r="F15" s="52">
        <v>1017</v>
      </c>
      <c r="G15" s="9">
        <f t="shared" ref="G15:G39" si="0">$E15+$F15</f>
        <v>2717</v>
      </c>
      <c r="H15" s="76">
        <f>'DEC 18'!$R15</f>
        <v>707.85000000000014</v>
      </c>
      <c r="I15" s="76">
        <f>'DEC 18'!$S15</f>
        <v>47.189999999999984</v>
      </c>
      <c r="J15" s="76">
        <f>'DEC 18'!$T15</f>
        <v>-120.12</v>
      </c>
      <c r="K15" s="11">
        <f>H15+I15+J15</f>
        <v>634.92000000000007</v>
      </c>
      <c r="L15" s="25">
        <v>0</v>
      </c>
      <c r="M15" s="25">
        <v>0</v>
      </c>
      <c r="N15" s="10">
        <v>0</v>
      </c>
      <c r="O15" s="12">
        <f>G15*0.15</f>
        <v>407.55</v>
      </c>
      <c r="P15" s="13">
        <f>G15*0.01</f>
        <v>27.17</v>
      </c>
      <c r="Q15" s="14">
        <f>G15*0.03</f>
        <v>81.509999999999991</v>
      </c>
      <c r="R15" s="15">
        <f>H15+L15-O15</f>
        <v>300.30000000000013</v>
      </c>
      <c r="S15" s="16">
        <f>I15+M15-P15</f>
        <v>20.019999999999982</v>
      </c>
      <c r="T15" s="16">
        <f>J15+N15-Q15</f>
        <v>-201.63</v>
      </c>
      <c r="U15" s="17">
        <f>T15+S15+R15</f>
        <v>118.69000000000011</v>
      </c>
      <c r="V15" s="18">
        <f t="shared" ref="V15:V39" si="1">$G15*25</f>
        <v>67925</v>
      </c>
      <c r="W15" s="18">
        <f t="shared" ref="W15:W39" si="2">$V15*40%</f>
        <v>27170</v>
      </c>
      <c r="X15" s="19">
        <f t="shared" ref="X15:X39" si="3">V15*7%</f>
        <v>4754.75</v>
      </c>
      <c r="Y15" s="18">
        <f t="shared" ref="Y15:Y39" si="4">V15*33%</f>
        <v>22415.25</v>
      </c>
      <c r="Z15" s="20">
        <f t="shared" ref="Z15:Z39" si="5">V15*7%</f>
        <v>4754.75</v>
      </c>
      <c r="AA15" s="20">
        <f t="shared" ref="AA15:AA39" si="6">$V15*6%</f>
        <v>4075.5</v>
      </c>
      <c r="AB15" s="20">
        <f t="shared" ref="AB15:AB39" si="7">$V15*20%</f>
        <v>13585</v>
      </c>
    </row>
    <row r="16" spans="1:28" ht="27" customHeight="1" thickBot="1">
      <c r="A16" s="6">
        <v>2</v>
      </c>
      <c r="B16" s="75" t="s">
        <v>38</v>
      </c>
      <c r="C16" s="22">
        <f>'[1]NOV 2018'!$C21</f>
        <v>131</v>
      </c>
      <c r="D16" s="23">
        <v>19</v>
      </c>
      <c r="E16" s="51">
        <v>1904</v>
      </c>
      <c r="F16" s="51">
        <v>585</v>
      </c>
      <c r="G16" s="24">
        <f t="shared" si="0"/>
        <v>2489</v>
      </c>
      <c r="H16" s="77">
        <f>'DEC 18'!$R16</f>
        <v>648.44999999999982</v>
      </c>
      <c r="I16" s="77">
        <f>'DEC 18'!$S16</f>
        <v>43.23</v>
      </c>
      <c r="J16" s="77">
        <f>'DEC 18'!$T16</f>
        <v>-110.03999999999999</v>
      </c>
      <c r="K16" s="26">
        <f t="shared" ref="K16:K39" si="8">H16+I16+J16</f>
        <v>581.63999999999987</v>
      </c>
      <c r="L16" s="25">
        <v>0</v>
      </c>
      <c r="M16" s="25">
        <v>0</v>
      </c>
      <c r="N16" s="25">
        <v>0</v>
      </c>
      <c r="O16" s="12">
        <f t="shared" ref="O16:O39" si="9">G16*0.15</f>
        <v>373.34999999999997</v>
      </c>
      <c r="P16" s="13">
        <f t="shared" ref="P16:P39" si="10">G16*0.01</f>
        <v>24.89</v>
      </c>
      <c r="Q16" s="14">
        <f t="shared" ref="Q16:Q39" si="11">G16*0.03</f>
        <v>74.67</v>
      </c>
      <c r="R16" s="15">
        <f t="shared" ref="R16:T35" si="12">H16+L16-O16</f>
        <v>275.09999999999985</v>
      </c>
      <c r="S16" s="16">
        <f t="shared" si="12"/>
        <v>18.339999999999996</v>
      </c>
      <c r="T16" s="16">
        <f t="shared" si="12"/>
        <v>-184.70999999999998</v>
      </c>
      <c r="U16" s="17">
        <f t="shared" ref="U16:U39" si="13">T16+S16+R16</f>
        <v>108.72999999999988</v>
      </c>
      <c r="V16" s="27">
        <f t="shared" si="1"/>
        <v>62225</v>
      </c>
      <c r="W16" s="27">
        <f t="shared" si="2"/>
        <v>24890</v>
      </c>
      <c r="X16" s="28">
        <f t="shared" si="3"/>
        <v>4355.75</v>
      </c>
      <c r="Y16" s="27">
        <f t="shared" si="4"/>
        <v>20534.25</v>
      </c>
      <c r="Z16" s="29">
        <f t="shared" si="5"/>
        <v>4355.75</v>
      </c>
      <c r="AA16" s="29">
        <f t="shared" si="6"/>
        <v>3733.5</v>
      </c>
      <c r="AB16" s="29">
        <f t="shared" si="7"/>
        <v>12445</v>
      </c>
    </row>
    <row r="17" spans="1:28" ht="27" customHeight="1" thickBot="1">
      <c r="A17" s="6">
        <v>3</v>
      </c>
      <c r="B17" s="75" t="s">
        <v>39</v>
      </c>
      <c r="C17" s="22">
        <f>'[1]NOV 2018'!$C22</f>
        <v>166</v>
      </c>
      <c r="D17" s="23">
        <v>19</v>
      </c>
      <c r="E17" s="51">
        <v>1443</v>
      </c>
      <c r="F17" s="51">
        <v>1711</v>
      </c>
      <c r="G17" s="24">
        <f t="shared" si="0"/>
        <v>3154</v>
      </c>
      <c r="H17" s="77">
        <f>'DEC 18'!$R17</f>
        <v>796.79999999999984</v>
      </c>
      <c r="I17" s="77">
        <f>'DEC 18'!$S17</f>
        <v>53.120000000000005</v>
      </c>
      <c r="J17" s="77">
        <f>'DEC 18'!$T17</f>
        <v>-144.42000000000002</v>
      </c>
      <c r="K17" s="26">
        <f t="shared" si="8"/>
        <v>705.49999999999977</v>
      </c>
      <c r="L17" s="25">
        <v>0</v>
      </c>
      <c r="M17" s="25">
        <v>0</v>
      </c>
      <c r="N17" s="25">
        <v>0</v>
      </c>
      <c r="O17" s="12">
        <f t="shared" si="9"/>
        <v>473.09999999999997</v>
      </c>
      <c r="P17" s="13">
        <f t="shared" si="10"/>
        <v>31.54</v>
      </c>
      <c r="Q17" s="14">
        <f t="shared" si="11"/>
        <v>94.61999999999999</v>
      </c>
      <c r="R17" s="15">
        <f t="shared" si="12"/>
        <v>323.69999999999987</v>
      </c>
      <c r="S17" s="16">
        <f t="shared" si="12"/>
        <v>21.580000000000005</v>
      </c>
      <c r="T17" s="16">
        <f t="shared" si="12"/>
        <v>-239.04000000000002</v>
      </c>
      <c r="U17" s="17">
        <f t="shared" si="13"/>
        <v>106.23999999999987</v>
      </c>
      <c r="V17" s="27">
        <f t="shared" si="1"/>
        <v>78850</v>
      </c>
      <c r="W17" s="27">
        <f t="shared" si="2"/>
        <v>31540</v>
      </c>
      <c r="X17" s="28">
        <f t="shared" si="3"/>
        <v>5519.5000000000009</v>
      </c>
      <c r="Y17" s="27">
        <f t="shared" si="4"/>
        <v>26020.5</v>
      </c>
      <c r="Z17" s="29">
        <f t="shared" si="5"/>
        <v>5519.5000000000009</v>
      </c>
      <c r="AA17" s="29">
        <f t="shared" si="6"/>
        <v>4731</v>
      </c>
      <c r="AB17" s="29">
        <f t="shared" si="7"/>
        <v>15770</v>
      </c>
    </row>
    <row r="18" spans="1:28" ht="27" customHeight="1" thickBot="1">
      <c r="A18" s="6">
        <v>4</v>
      </c>
      <c r="B18" s="75" t="s">
        <v>40</v>
      </c>
      <c r="C18" s="22">
        <f>'[1]NOV 2018'!$C23</f>
        <v>133</v>
      </c>
      <c r="D18" s="23">
        <v>19</v>
      </c>
      <c r="E18" s="51">
        <v>1319</v>
      </c>
      <c r="F18" s="51">
        <v>1208</v>
      </c>
      <c r="G18" s="24">
        <f t="shared" si="0"/>
        <v>2527</v>
      </c>
      <c r="H18" s="77">
        <f>'DEC 18'!$R18</f>
        <v>658.35000000000014</v>
      </c>
      <c r="I18" s="77">
        <f>'DEC 18'!$S18</f>
        <v>43.890000000000015</v>
      </c>
      <c r="J18" s="77">
        <f>'DEC 18'!$T18</f>
        <v>-111.72</v>
      </c>
      <c r="K18" s="26">
        <f t="shared" si="8"/>
        <v>590.5200000000001</v>
      </c>
      <c r="L18" s="25">
        <v>0</v>
      </c>
      <c r="M18" s="25">
        <v>0</v>
      </c>
      <c r="N18" s="25">
        <v>0</v>
      </c>
      <c r="O18" s="12">
        <f t="shared" si="9"/>
        <v>379.05</v>
      </c>
      <c r="P18" s="13">
        <f t="shared" si="10"/>
        <v>25.27</v>
      </c>
      <c r="Q18" s="14">
        <f t="shared" si="11"/>
        <v>75.81</v>
      </c>
      <c r="R18" s="15">
        <f t="shared" si="12"/>
        <v>279.30000000000013</v>
      </c>
      <c r="S18" s="16">
        <f t="shared" si="12"/>
        <v>18.620000000000015</v>
      </c>
      <c r="T18" s="16">
        <f t="shared" si="12"/>
        <v>-187.53</v>
      </c>
      <c r="U18" s="17">
        <f t="shared" si="13"/>
        <v>110.39000000000013</v>
      </c>
      <c r="V18" s="27">
        <f t="shared" si="1"/>
        <v>63175</v>
      </c>
      <c r="W18" s="27">
        <f t="shared" si="2"/>
        <v>25270</v>
      </c>
      <c r="X18" s="28">
        <f t="shared" si="3"/>
        <v>4422.25</v>
      </c>
      <c r="Y18" s="27">
        <f t="shared" si="4"/>
        <v>20847.75</v>
      </c>
      <c r="Z18" s="29">
        <f t="shared" si="5"/>
        <v>4422.25</v>
      </c>
      <c r="AA18" s="29">
        <f t="shared" si="6"/>
        <v>3790.5</v>
      </c>
      <c r="AB18" s="29">
        <f t="shared" si="7"/>
        <v>12635</v>
      </c>
    </row>
    <row r="19" spans="1:28" ht="27" customHeight="1" thickBot="1">
      <c r="A19" s="6">
        <v>5</v>
      </c>
      <c r="B19" s="75" t="s">
        <v>41</v>
      </c>
      <c r="C19" s="22">
        <f>'[1]NOV 2018'!$C24</f>
        <v>198</v>
      </c>
      <c r="D19" s="23">
        <v>19</v>
      </c>
      <c r="E19" s="51">
        <v>2281</v>
      </c>
      <c r="F19" s="51">
        <v>1481</v>
      </c>
      <c r="G19" s="24">
        <f t="shared" si="0"/>
        <v>3762</v>
      </c>
      <c r="H19" s="77">
        <f>'DEC 18'!$R19</f>
        <v>980.09999999999991</v>
      </c>
      <c r="I19" s="77">
        <f>'DEC 18'!$S19</f>
        <v>65.34</v>
      </c>
      <c r="J19" s="77">
        <f>'DEC 18'!$T19</f>
        <v>-166.32</v>
      </c>
      <c r="K19" s="26">
        <f t="shared" si="8"/>
        <v>879.11999999999989</v>
      </c>
      <c r="L19" s="25">
        <v>0</v>
      </c>
      <c r="M19" s="25">
        <v>0</v>
      </c>
      <c r="N19" s="25">
        <v>0</v>
      </c>
      <c r="O19" s="12">
        <f t="shared" si="9"/>
        <v>564.29999999999995</v>
      </c>
      <c r="P19" s="13">
        <f t="shared" si="10"/>
        <v>37.619999999999997</v>
      </c>
      <c r="Q19" s="14">
        <f t="shared" si="11"/>
        <v>112.86</v>
      </c>
      <c r="R19" s="15">
        <f t="shared" si="12"/>
        <v>415.79999999999995</v>
      </c>
      <c r="S19" s="16">
        <f t="shared" si="12"/>
        <v>27.720000000000006</v>
      </c>
      <c r="T19" s="16">
        <f t="shared" si="12"/>
        <v>-279.18</v>
      </c>
      <c r="U19" s="17">
        <f t="shared" si="13"/>
        <v>164.33999999999995</v>
      </c>
      <c r="V19" s="27">
        <f t="shared" si="1"/>
        <v>94050</v>
      </c>
      <c r="W19" s="27">
        <f t="shared" si="2"/>
        <v>37620</v>
      </c>
      <c r="X19" s="28">
        <f t="shared" si="3"/>
        <v>6583.5000000000009</v>
      </c>
      <c r="Y19" s="27">
        <f t="shared" si="4"/>
        <v>31036.5</v>
      </c>
      <c r="Z19" s="29">
        <f t="shared" si="5"/>
        <v>6583.5000000000009</v>
      </c>
      <c r="AA19" s="29">
        <f t="shared" si="6"/>
        <v>5643</v>
      </c>
      <c r="AB19" s="29">
        <f t="shared" si="7"/>
        <v>18810</v>
      </c>
    </row>
    <row r="20" spans="1:28" ht="27" customHeight="1" thickBot="1">
      <c r="A20" s="6">
        <v>6</v>
      </c>
      <c r="B20" s="75" t="s">
        <v>42</v>
      </c>
      <c r="C20" s="22">
        <f>'[1]NOV 2018'!$C25</f>
        <v>133</v>
      </c>
      <c r="D20" s="23">
        <v>19</v>
      </c>
      <c r="E20" s="51">
        <v>1510</v>
      </c>
      <c r="F20" s="51">
        <v>1017</v>
      </c>
      <c r="G20" s="24">
        <f t="shared" si="0"/>
        <v>2527</v>
      </c>
      <c r="H20" s="77">
        <f>'DEC 18'!$R20</f>
        <v>658.35000000000014</v>
      </c>
      <c r="I20" s="77">
        <f>'DEC 18'!$S20</f>
        <v>43.890000000000015</v>
      </c>
      <c r="J20" s="77">
        <f>'DEC 18'!$T20</f>
        <v>-111.72</v>
      </c>
      <c r="K20" s="26">
        <f t="shared" si="8"/>
        <v>590.5200000000001</v>
      </c>
      <c r="L20" s="25">
        <v>0</v>
      </c>
      <c r="M20" s="25">
        <v>0</v>
      </c>
      <c r="N20" s="25">
        <v>0</v>
      </c>
      <c r="O20" s="12">
        <f t="shared" si="9"/>
        <v>379.05</v>
      </c>
      <c r="P20" s="13">
        <f t="shared" si="10"/>
        <v>25.27</v>
      </c>
      <c r="Q20" s="14">
        <f t="shared" si="11"/>
        <v>75.81</v>
      </c>
      <c r="R20" s="15">
        <f t="shared" si="12"/>
        <v>279.30000000000013</v>
      </c>
      <c r="S20" s="16">
        <f t="shared" si="12"/>
        <v>18.620000000000015</v>
      </c>
      <c r="T20" s="16">
        <f t="shared" si="12"/>
        <v>-187.53</v>
      </c>
      <c r="U20" s="17">
        <f t="shared" si="13"/>
        <v>110.39000000000013</v>
      </c>
      <c r="V20" s="27">
        <f t="shared" si="1"/>
        <v>63175</v>
      </c>
      <c r="W20" s="27">
        <f t="shared" si="2"/>
        <v>25270</v>
      </c>
      <c r="X20" s="28">
        <f t="shared" si="3"/>
        <v>4422.25</v>
      </c>
      <c r="Y20" s="27">
        <f t="shared" si="4"/>
        <v>20847.75</v>
      </c>
      <c r="Z20" s="29">
        <f t="shared" si="5"/>
        <v>4422.25</v>
      </c>
      <c r="AA20" s="29">
        <f t="shared" si="6"/>
        <v>3790.5</v>
      </c>
      <c r="AB20" s="29">
        <f t="shared" si="7"/>
        <v>12635</v>
      </c>
    </row>
    <row r="21" spans="1:28" ht="27" customHeight="1" thickBot="1">
      <c r="A21" s="6">
        <v>7</v>
      </c>
      <c r="B21" s="75" t="s">
        <v>43</v>
      </c>
      <c r="C21" s="22">
        <f>'[1]NOV 2018'!$C26</f>
        <v>181</v>
      </c>
      <c r="D21" s="23">
        <v>19</v>
      </c>
      <c r="E21" s="51">
        <v>1683</v>
      </c>
      <c r="F21" s="51">
        <v>1756</v>
      </c>
      <c r="G21" s="24">
        <f t="shared" si="0"/>
        <v>3439</v>
      </c>
      <c r="H21" s="77">
        <f>'DEC 18'!$R21</f>
        <v>895.94999999999982</v>
      </c>
      <c r="I21" s="77">
        <f>'DEC 18'!$S21</f>
        <v>59.73</v>
      </c>
      <c r="J21" s="77">
        <f>'DEC 18'!$T21</f>
        <v>-152.04</v>
      </c>
      <c r="K21" s="26">
        <f t="shared" si="8"/>
        <v>803.63999999999987</v>
      </c>
      <c r="L21" s="25">
        <v>0</v>
      </c>
      <c r="M21" s="25">
        <v>0</v>
      </c>
      <c r="N21" s="25">
        <v>0</v>
      </c>
      <c r="O21" s="12">
        <f t="shared" si="9"/>
        <v>515.85</v>
      </c>
      <c r="P21" s="13">
        <f t="shared" si="10"/>
        <v>34.39</v>
      </c>
      <c r="Q21" s="14">
        <f t="shared" si="11"/>
        <v>103.17</v>
      </c>
      <c r="R21" s="15">
        <f t="shared" si="12"/>
        <v>380.0999999999998</v>
      </c>
      <c r="S21" s="16">
        <f t="shared" si="12"/>
        <v>25.339999999999996</v>
      </c>
      <c r="T21" s="16">
        <f t="shared" si="12"/>
        <v>-255.20999999999998</v>
      </c>
      <c r="U21" s="17">
        <f t="shared" si="13"/>
        <v>150.22999999999982</v>
      </c>
      <c r="V21" s="27">
        <f t="shared" si="1"/>
        <v>85975</v>
      </c>
      <c r="W21" s="27">
        <f t="shared" si="2"/>
        <v>34390</v>
      </c>
      <c r="X21" s="28">
        <f t="shared" si="3"/>
        <v>6018.2500000000009</v>
      </c>
      <c r="Y21" s="27">
        <f t="shared" si="4"/>
        <v>28371.75</v>
      </c>
      <c r="Z21" s="29">
        <f t="shared" si="5"/>
        <v>6018.2500000000009</v>
      </c>
      <c r="AA21" s="29">
        <f t="shared" si="6"/>
        <v>5158.5</v>
      </c>
      <c r="AB21" s="29">
        <f t="shared" si="7"/>
        <v>17195</v>
      </c>
    </row>
    <row r="22" spans="1:28" ht="27" customHeight="1" thickBot="1">
      <c r="A22" s="6">
        <v>8</v>
      </c>
      <c r="B22" s="75" t="s">
        <v>44</v>
      </c>
      <c r="C22" s="22">
        <f>'[1]NOV 2018'!$C27</f>
        <v>173</v>
      </c>
      <c r="D22" s="23">
        <v>19</v>
      </c>
      <c r="E22" s="51">
        <v>1498</v>
      </c>
      <c r="F22" s="51">
        <v>1789</v>
      </c>
      <c r="G22" s="24">
        <f t="shared" si="0"/>
        <v>3287</v>
      </c>
      <c r="H22" s="77">
        <f>'DEC 18'!$R22</f>
        <v>856.35000000000014</v>
      </c>
      <c r="I22" s="77">
        <f>'DEC 18'!$S22</f>
        <v>57.09</v>
      </c>
      <c r="J22" s="77">
        <f>'DEC 18'!$T22</f>
        <v>-145.32</v>
      </c>
      <c r="K22" s="26">
        <f t="shared" si="8"/>
        <v>768.12000000000012</v>
      </c>
      <c r="L22" s="25">
        <v>0</v>
      </c>
      <c r="M22" s="25">
        <v>0</v>
      </c>
      <c r="N22" s="25">
        <v>0</v>
      </c>
      <c r="O22" s="12">
        <f t="shared" si="9"/>
        <v>493.04999999999995</v>
      </c>
      <c r="P22" s="13">
        <f t="shared" si="10"/>
        <v>32.869999999999997</v>
      </c>
      <c r="Q22" s="14">
        <f t="shared" si="11"/>
        <v>98.61</v>
      </c>
      <c r="R22" s="15">
        <f t="shared" si="12"/>
        <v>363.30000000000018</v>
      </c>
      <c r="S22" s="16">
        <f t="shared" si="12"/>
        <v>24.220000000000006</v>
      </c>
      <c r="T22" s="16">
        <f t="shared" si="12"/>
        <v>-243.93</v>
      </c>
      <c r="U22" s="17">
        <f t="shared" si="13"/>
        <v>143.59000000000017</v>
      </c>
      <c r="V22" s="27">
        <f t="shared" si="1"/>
        <v>82175</v>
      </c>
      <c r="W22" s="27">
        <f t="shared" si="2"/>
        <v>32870</v>
      </c>
      <c r="X22" s="28">
        <f t="shared" si="3"/>
        <v>5752.2500000000009</v>
      </c>
      <c r="Y22" s="27">
        <f t="shared" si="4"/>
        <v>27117.75</v>
      </c>
      <c r="Z22" s="29">
        <f t="shared" si="5"/>
        <v>5752.2500000000009</v>
      </c>
      <c r="AA22" s="29">
        <f t="shared" si="6"/>
        <v>4930.5</v>
      </c>
      <c r="AB22" s="29">
        <f t="shared" si="7"/>
        <v>16435</v>
      </c>
    </row>
    <row r="23" spans="1:28" ht="27" customHeight="1" thickBot="1">
      <c r="A23" s="6">
        <v>9</v>
      </c>
      <c r="B23" s="75" t="s">
        <v>45</v>
      </c>
      <c r="C23" s="22">
        <f>'[1]NOV 2018'!$C28</f>
        <v>201</v>
      </c>
      <c r="D23" s="23">
        <v>19</v>
      </c>
      <c r="E23" s="51">
        <v>1970</v>
      </c>
      <c r="F23" s="51">
        <v>1849</v>
      </c>
      <c r="G23" s="24">
        <f t="shared" si="0"/>
        <v>3819</v>
      </c>
      <c r="H23" s="77">
        <f>'DEC 18'!$R23</f>
        <v>964.79999999999984</v>
      </c>
      <c r="I23" s="77">
        <f>'DEC 18'!$S23</f>
        <v>64.320000000000007</v>
      </c>
      <c r="J23" s="77">
        <f>'DEC 18'!$T23</f>
        <v>-174.87</v>
      </c>
      <c r="K23" s="26">
        <f t="shared" si="8"/>
        <v>854.24999999999989</v>
      </c>
      <c r="L23" s="25">
        <v>0</v>
      </c>
      <c r="M23" s="25">
        <v>0</v>
      </c>
      <c r="N23" s="25">
        <v>0</v>
      </c>
      <c r="O23" s="12">
        <f t="shared" si="9"/>
        <v>572.85</v>
      </c>
      <c r="P23" s="13">
        <f t="shared" si="10"/>
        <v>38.19</v>
      </c>
      <c r="Q23" s="14">
        <f t="shared" si="11"/>
        <v>114.57</v>
      </c>
      <c r="R23" s="15">
        <f t="shared" si="12"/>
        <v>391.94999999999982</v>
      </c>
      <c r="S23" s="16">
        <f t="shared" si="12"/>
        <v>26.13000000000001</v>
      </c>
      <c r="T23" s="16">
        <f t="shared" si="12"/>
        <v>-289.44</v>
      </c>
      <c r="U23" s="17">
        <f t="shared" si="13"/>
        <v>128.63999999999982</v>
      </c>
      <c r="V23" s="27">
        <f t="shared" si="1"/>
        <v>95475</v>
      </c>
      <c r="W23" s="27">
        <f t="shared" si="2"/>
        <v>38190</v>
      </c>
      <c r="X23" s="28">
        <f t="shared" si="3"/>
        <v>6683.2500000000009</v>
      </c>
      <c r="Y23" s="27">
        <f t="shared" si="4"/>
        <v>31506.75</v>
      </c>
      <c r="Z23" s="29">
        <f t="shared" si="5"/>
        <v>6683.2500000000009</v>
      </c>
      <c r="AA23" s="29">
        <f t="shared" si="6"/>
        <v>5728.5</v>
      </c>
      <c r="AB23" s="29">
        <f t="shared" si="7"/>
        <v>19095</v>
      </c>
    </row>
    <row r="24" spans="1:28" ht="27" customHeight="1" thickBot="1">
      <c r="A24" s="6">
        <v>10</v>
      </c>
      <c r="B24" s="75" t="s">
        <v>46</v>
      </c>
      <c r="C24" s="22">
        <f>'[1]NOV 2018'!$C29</f>
        <v>177</v>
      </c>
      <c r="D24" s="23">
        <v>19</v>
      </c>
      <c r="E24" s="51">
        <v>1850</v>
      </c>
      <c r="F24" s="51">
        <v>1513</v>
      </c>
      <c r="G24" s="24">
        <f t="shared" si="0"/>
        <v>3363</v>
      </c>
      <c r="H24" s="77">
        <f>'DEC 18'!$R24</f>
        <v>876.15000000000009</v>
      </c>
      <c r="I24" s="77">
        <f>'DEC 18'!$S24</f>
        <v>58.41</v>
      </c>
      <c r="J24" s="77">
        <f>'DEC 18'!$T24</f>
        <v>-148.68</v>
      </c>
      <c r="K24" s="26">
        <f t="shared" si="8"/>
        <v>785.88000000000011</v>
      </c>
      <c r="L24" s="25">
        <v>0</v>
      </c>
      <c r="M24" s="25">
        <v>0</v>
      </c>
      <c r="N24" s="25">
        <v>0</v>
      </c>
      <c r="O24" s="12">
        <f t="shared" si="9"/>
        <v>504.45</v>
      </c>
      <c r="P24" s="13">
        <f t="shared" si="10"/>
        <v>33.630000000000003</v>
      </c>
      <c r="Q24" s="14">
        <f t="shared" si="11"/>
        <v>100.89</v>
      </c>
      <c r="R24" s="15">
        <f t="shared" si="12"/>
        <v>371.7000000000001</v>
      </c>
      <c r="S24" s="16">
        <f t="shared" si="12"/>
        <v>24.779999999999994</v>
      </c>
      <c r="T24" s="16">
        <f t="shared" si="12"/>
        <v>-249.57</v>
      </c>
      <c r="U24" s="17">
        <f t="shared" si="13"/>
        <v>146.91000000000011</v>
      </c>
      <c r="V24" s="27">
        <f t="shared" si="1"/>
        <v>84075</v>
      </c>
      <c r="W24" s="27">
        <f t="shared" si="2"/>
        <v>33630</v>
      </c>
      <c r="X24" s="28">
        <f t="shared" si="3"/>
        <v>5885.2500000000009</v>
      </c>
      <c r="Y24" s="27">
        <f t="shared" si="4"/>
        <v>27744.75</v>
      </c>
      <c r="Z24" s="29">
        <f t="shared" si="5"/>
        <v>5885.2500000000009</v>
      </c>
      <c r="AA24" s="29">
        <f t="shared" si="6"/>
        <v>5044.5</v>
      </c>
      <c r="AB24" s="29">
        <f t="shared" si="7"/>
        <v>16815</v>
      </c>
    </row>
    <row r="25" spans="1:28" ht="27" customHeight="1" thickBot="1">
      <c r="A25" s="6">
        <v>11</v>
      </c>
      <c r="B25" s="75" t="s">
        <v>47</v>
      </c>
      <c r="C25" s="22">
        <f>'[1]NOV 2018'!$C30</f>
        <v>197</v>
      </c>
      <c r="D25" s="23">
        <v>19</v>
      </c>
      <c r="E25" s="51">
        <v>1824</v>
      </c>
      <c r="F25" s="51">
        <v>1919</v>
      </c>
      <c r="G25" s="24">
        <f t="shared" si="0"/>
        <v>3743</v>
      </c>
      <c r="H25" s="77">
        <f>'DEC 18'!$R25</f>
        <v>975.14999999999964</v>
      </c>
      <c r="I25" s="77">
        <f>'DEC 18'!$S25</f>
        <v>65.010000000000005</v>
      </c>
      <c r="J25" s="77">
        <f>'DEC 18'!$T25</f>
        <v>-165.48</v>
      </c>
      <c r="K25" s="26">
        <f t="shared" si="8"/>
        <v>874.67999999999961</v>
      </c>
      <c r="L25" s="25">
        <v>0</v>
      </c>
      <c r="M25" s="25">
        <v>0</v>
      </c>
      <c r="N25" s="25">
        <v>0</v>
      </c>
      <c r="O25" s="12">
        <f t="shared" si="9"/>
        <v>561.44999999999993</v>
      </c>
      <c r="P25" s="13">
        <f t="shared" si="10"/>
        <v>37.43</v>
      </c>
      <c r="Q25" s="14">
        <f t="shared" si="11"/>
        <v>112.28999999999999</v>
      </c>
      <c r="R25" s="15">
        <f t="shared" si="12"/>
        <v>413.6999999999997</v>
      </c>
      <c r="S25" s="16">
        <f t="shared" si="12"/>
        <v>27.580000000000005</v>
      </c>
      <c r="T25" s="16">
        <f t="shared" si="12"/>
        <v>-277.77</v>
      </c>
      <c r="U25" s="17">
        <f t="shared" si="13"/>
        <v>163.50999999999974</v>
      </c>
      <c r="V25" s="27">
        <f t="shared" si="1"/>
        <v>93575</v>
      </c>
      <c r="W25" s="27">
        <f t="shared" si="2"/>
        <v>37430</v>
      </c>
      <c r="X25" s="28">
        <f t="shared" si="3"/>
        <v>6550.2500000000009</v>
      </c>
      <c r="Y25" s="27">
        <f t="shared" si="4"/>
        <v>30879.75</v>
      </c>
      <c r="Z25" s="29">
        <f t="shared" si="5"/>
        <v>6550.2500000000009</v>
      </c>
      <c r="AA25" s="29">
        <f t="shared" si="6"/>
        <v>5614.5</v>
      </c>
      <c r="AB25" s="29">
        <f t="shared" si="7"/>
        <v>18715</v>
      </c>
    </row>
    <row r="26" spans="1:28" ht="27" customHeight="1" thickBot="1">
      <c r="A26" s="6">
        <v>12</v>
      </c>
      <c r="B26" s="75" t="s">
        <v>48</v>
      </c>
      <c r="C26" s="22">
        <f>'[1]NOV 2018'!$C31</f>
        <v>179</v>
      </c>
      <c r="D26" s="23">
        <v>19</v>
      </c>
      <c r="E26" s="51">
        <v>1604</v>
      </c>
      <c r="F26" s="51">
        <v>1797</v>
      </c>
      <c r="G26" s="24">
        <f t="shared" si="0"/>
        <v>3401</v>
      </c>
      <c r="H26" s="77">
        <f>'DEC 18'!$R26</f>
        <v>886.05</v>
      </c>
      <c r="I26" s="77">
        <f>'DEC 18'!$S26</f>
        <v>59.069999999999993</v>
      </c>
      <c r="J26" s="77">
        <f>'DEC 18'!$T26</f>
        <v>-150.35999999999999</v>
      </c>
      <c r="K26" s="26">
        <f t="shared" si="8"/>
        <v>794.75999999999988</v>
      </c>
      <c r="L26" s="25">
        <v>0</v>
      </c>
      <c r="M26" s="25">
        <v>0</v>
      </c>
      <c r="N26" s="25">
        <v>0</v>
      </c>
      <c r="O26" s="12">
        <f t="shared" si="9"/>
        <v>510.15</v>
      </c>
      <c r="P26" s="13">
        <f t="shared" si="10"/>
        <v>34.01</v>
      </c>
      <c r="Q26" s="14">
        <f t="shared" si="11"/>
        <v>102.03</v>
      </c>
      <c r="R26" s="15">
        <f t="shared" si="12"/>
        <v>375.9</v>
      </c>
      <c r="S26" s="16">
        <f t="shared" si="12"/>
        <v>25.059999999999995</v>
      </c>
      <c r="T26" s="16">
        <f t="shared" si="12"/>
        <v>-252.39</v>
      </c>
      <c r="U26" s="17">
        <f t="shared" si="13"/>
        <v>148.57</v>
      </c>
      <c r="V26" s="27">
        <f t="shared" si="1"/>
        <v>85025</v>
      </c>
      <c r="W26" s="27">
        <f t="shared" si="2"/>
        <v>34010</v>
      </c>
      <c r="X26" s="28">
        <f t="shared" si="3"/>
        <v>5951.7500000000009</v>
      </c>
      <c r="Y26" s="27">
        <f t="shared" si="4"/>
        <v>28058.25</v>
      </c>
      <c r="Z26" s="29">
        <f t="shared" si="5"/>
        <v>5951.7500000000009</v>
      </c>
      <c r="AA26" s="29">
        <f t="shared" si="6"/>
        <v>5101.5</v>
      </c>
      <c r="AB26" s="29">
        <f t="shared" si="7"/>
        <v>17005</v>
      </c>
    </row>
    <row r="27" spans="1:28" ht="27" customHeight="1" thickBot="1">
      <c r="A27" s="6">
        <v>13</v>
      </c>
      <c r="B27" s="75" t="s">
        <v>49</v>
      </c>
      <c r="C27" s="22">
        <f>'[1]NOV 2018'!$C32</f>
        <v>171</v>
      </c>
      <c r="D27" s="23">
        <v>19</v>
      </c>
      <c r="E27" s="51">
        <v>1892</v>
      </c>
      <c r="F27" s="51">
        <v>1357</v>
      </c>
      <c r="G27" s="24">
        <f t="shared" si="0"/>
        <v>3249</v>
      </c>
      <c r="H27" s="77">
        <f>'DEC 18'!$R27</f>
        <v>846.44999999999982</v>
      </c>
      <c r="I27" s="77">
        <f>'DEC 18'!$S27</f>
        <v>56.43</v>
      </c>
      <c r="J27" s="77">
        <f>'DEC 18'!$T27</f>
        <v>-143.63999999999999</v>
      </c>
      <c r="K27" s="26">
        <f t="shared" si="8"/>
        <v>759.23999999999978</v>
      </c>
      <c r="L27" s="25">
        <v>0</v>
      </c>
      <c r="M27" s="25">
        <v>0</v>
      </c>
      <c r="N27" s="25">
        <v>0</v>
      </c>
      <c r="O27" s="12">
        <f t="shared" si="9"/>
        <v>487.34999999999997</v>
      </c>
      <c r="P27" s="13">
        <f t="shared" si="10"/>
        <v>32.49</v>
      </c>
      <c r="Q27" s="14">
        <f t="shared" si="11"/>
        <v>97.47</v>
      </c>
      <c r="R27" s="15">
        <f t="shared" si="12"/>
        <v>359.09999999999985</v>
      </c>
      <c r="S27" s="16">
        <f t="shared" si="12"/>
        <v>23.939999999999998</v>
      </c>
      <c r="T27" s="16">
        <f t="shared" si="12"/>
        <v>-241.10999999999999</v>
      </c>
      <c r="U27" s="17">
        <f t="shared" si="13"/>
        <v>141.92999999999986</v>
      </c>
      <c r="V27" s="27">
        <f t="shared" si="1"/>
        <v>81225</v>
      </c>
      <c r="W27" s="27">
        <f t="shared" si="2"/>
        <v>32490</v>
      </c>
      <c r="X27" s="28">
        <f t="shared" si="3"/>
        <v>5685.7500000000009</v>
      </c>
      <c r="Y27" s="27">
        <f t="shared" si="4"/>
        <v>26804.25</v>
      </c>
      <c r="Z27" s="29">
        <f t="shared" si="5"/>
        <v>5685.7500000000009</v>
      </c>
      <c r="AA27" s="29">
        <f t="shared" si="6"/>
        <v>4873.5</v>
      </c>
      <c r="AB27" s="29">
        <f t="shared" si="7"/>
        <v>16245</v>
      </c>
    </row>
    <row r="28" spans="1:28" ht="27" customHeight="1" thickBot="1">
      <c r="A28" s="6">
        <v>14</v>
      </c>
      <c r="B28" s="75" t="s">
        <v>50</v>
      </c>
      <c r="C28" s="22">
        <f>'[1]NOV 2018'!$C33</f>
        <v>105</v>
      </c>
      <c r="D28" s="23">
        <v>19</v>
      </c>
      <c r="E28" s="51">
        <v>882</v>
      </c>
      <c r="F28" s="51">
        <v>1113</v>
      </c>
      <c r="G28" s="24">
        <f t="shared" si="0"/>
        <v>1995</v>
      </c>
      <c r="H28" s="77">
        <f>'DEC 18'!$R28</f>
        <v>519.75</v>
      </c>
      <c r="I28" s="77">
        <f>'DEC 18'!$S28</f>
        <v>34.649999999999991</v>
      </c>
      <c r="J28" s="77">
        <f>'DEC 18'!$T28</f>
        <v>-88.199999999999989</v>
      </c>
      <c r="K28" s="26">
        <f t="shared" si="8"/>
        <v>466.2</v>
      </c>
      <c r="L28" s="25">
        <v>0</v>
      </c>
      <c r="M28" s="25">
        <v>0</v>
      </c>
      <c r="N28" s="25">
        <v>0</v>
      </c>
      <c r="O28" s="12">
        <f t="shared" si="9"/>
        <v>299.25</v>
      </c>
      <c r="P28" s="13">
        <f t="shared" si="10"/>
        <v>19.95</v>
      </c>
      <c r="Q28" s="14">
        <f t="shared" si="11"/>
        <v>59.849999999999994</v>
      </c>
      <c r="R28" s="15">
        <f t="shared" si="12"/>
        <v>220.5</v>
      </c>
      <c r="S28" s="16">
        <f t="shared" si="12"/>
        <v>14.699999999999992</v>
      </c>
      <c r="T28" s="16">
        <f t="shared" si="12"/>
        <v>-148.04999999999998</v>
      </c>
      <c r="U28" s="17">
        <f t="shared" si="13"/>
        <v>87.15</v>
      </c>
      <c r="V28" s="27">
        <f t="shared" si="1"/>
        <v>49875</v>
      </c>
      <c r="W28" s="27">
        <f t="shared" si="2"/>
        <v>19950</v>
      </c>
      <c r="X28" s="28">
        <f t="shared" si="3"/>
        <v>3491.2500000000005</v>
      </c>
      <c r="Y28" s="27">
        <f t="shared" si="4"/>
        <v>16458.75</v>
      </c>
      <c r="Z28" s="29">
        <f t="shared" si="5"/>
        <v>3491.2500000000005</v>
      </c>
      <c r="AA28" s="29">
        <f t="shared" si="6"/>
        <v>2992.5</v>
      </c>
      <c r="AB28" s="29">
        <f t="shared" si="7"/>
        <v>9975</v>
      </c>
    </row>
    <row r="29" spans="1:28" ht="27" customHeight="1" thickBot="1">
      <c r="A29" s="6">
        <v>15</v>
      </c>
      <c r="B29" s="75" t="s">
        <v>51</v>
      </c>
      <c r="C29" s="22">
        <f>'[1]NOV 2018'!$C34</f>
        <v>201</v>
      </c>
      <c r="D29" s="23">
        <v>19</v>
      </c>
      <c r="E29" s="51">
        <v>1892</v>
      </c>
      <c r="F29" s="51">
        <v>1927</v>
      </c>
      <c r="G29" s="24">
        <f t="shared" si="0"/>
        <v>3819</v>
      </c>
      <c r="H29" s="77">
        <f>'DEC 18'!$R29</f>
        <v>994.94999999999982</v>
      </c>
      <c r="I29" s="77">
        <f>'DEC 18'!$S29</f>
        <v>66.330000000000013</v>
      </c>
      <c r="J29" s="77">
        <f>'DEC 18'!$T29</f>
        <v>-168.83999999999997</v>
      </c>
      <c r="K29" s="26">
        <f t="shared" si="8"/>
        <v>892.43999999999983</v>
      </c>
      <c r="L29" s="25">
        <v>0</v>
      </c>
      <c r="M29" s="25">
        <v>0</v>
      </c>
      <c r="N29" s="25">
        <v>0</v>
      </c>
      <c r="O29" s="12">
        <f t="shared" si="9"/>
        <v>572.85</v>
      </c>
      <c r="P29" s="13">
        <f t="shared" si="10"/>
        <v>38.19</v>
      </c>
      <c r="Q29" s="14">
        <f t="shared" si="11"/>
        <v>114.57</v>
      </c>
      <c r="R29" s="15">
        <f t="shared" si="12"/>
        <v>422.0999999999998</v>
      </c>
      <c r="S29" s="16">
        <f t="shared" si="12"/>
        <v>28.140000000000015</v>
      </c>
      <c r="T29" s="16">
        <f t="shared" si="12"/>
        <v>-283.40999999999997</v>
      </c>
      <c r="U29" s="17">
        <f t="shared" si="13"/>
        <v>166.82999999999984</v>
      </c>
      <c r="V29" s="27">
        <f t="shared" si="1"/>
        <v>95475</v>
      </c>
      <c r="W29" s="27">
        <f t="shared" si="2"/>
        <v>38190</v>
      </c>
      <c r="X29" s="28">
        <f t="shared" si="3"/>
        <v>6683.2500000000009</v>
      </c>
      <c r="Y29" s="27">
        <f t="shared" si="4"/>
        <v>31506.75</v>
      </c>
      <c r="Z29" s="29">
        <f t="shared" si="5"/>
        <v>6683.2500000000009</v>
      </c>
      <c r="AA29" s="29">
        <f t="shared" si="6"/>
        <v>5728.5</v>
      </c>
      <c r="AB29" s="29">
        <f t="shared" si="7"/>
        <v>19095</v>
      </c>
    </row>
    <row r="30" spans="1:28" ht="27" customHeight="1" thickBot="1">
      <c r="A30" s="6">
        <v>16</v>
      </c>
      <c r="B30" s="75" t="s">
        <v>52</v>
      </c>
      <c r="C30" s="22">
        <f>'[1]NOV 2018'!$C35</f>
        <v>158</v>
      </c>
      <c r="D30" s="23">
        <v>19</v>
      </c>
      <c r="E30" s="51">
        <v>1800</v>
      </c>
      <c r="F30" s="51">
        <v>1202</v>
      </c>
      <c r="G30" s="24">
        <f t="shared" si="0"/>
        <v>3002</v>
      </c>
      <c r="H30" s="77">
        <f>'DEC 18'!$R30</f>
        <v>782.10000000000014</v>
      </c>
      <c r="I30" s="77">
        <f>'DEC 18'!$S30</f>
        <v>52.140000000000015</v>
      </c>
      <c r="J30" s="77">
        <f>'DEC 18'!$T30</f>
        <v>-132.72</v>
      </c>
      <c r="K30" s="26">
        <f t="shared" si="8"/>
        <v>701.5200000000001</v>
      </c>
      <c r="L30" s="25">
        <v>0</v>
      </c>
      <c r="M30" s="25">
        <v>0</v>
      </c>
      <c r="N30" s="25">
        <v>0</v>
      </c>
      <c r="O30" s="12">
        <f t="shared" si="9"/>
        <v>450.3</v>
      </c>
      <c r="P30" s="13">
        <f t="shared" si="10"/>
        <v>30.02</v>
      </c>
      <c r="Q30" s="14">
        <f t="shared" si="11"/>
        <v>90.06</v>
      </c>
      <c r="R30" s="15">
        <f t="shared" si="12"/>
        <v>331.80000000000013</v>
      </c>
      <c r="S30" s="16">
        <f t="shared" si="12"/>
        <v>22.120000000000015</v>
      </c>
      <c r="T30" s="16">
        <f t="shared" si="12"/>
        <v>-222.78</v>
      </c>
      <c r="U30" s="17">
        <f t="shared" si="13"/>
        <v>131.14000000000013</v>
      </c>
      <c r="V30" s="27">
        <f t="shared" si="1"/>
        <v>75050</v>
      </c>
      <c r="W30" s="27">
        <f t="shared" si="2"/>
        <v>30020</v>
      </c>
      <c r="X30" s="28">
        <f t="shared" si="3"/>
        <v>5253.5000000000009</v>
      </c>
      <c r="Y30" s="27">
        <f t="shared" si="4"/>
        <v>24766.5</v>
      </c>
      <c r="Z30" s="29">
        <f t="shared" si="5"/>
        <v>5253.5000000000009</v>
      </c>
      <c r="AA30" s="29">
        <f t="shared" si="6"/>
        <v>4503</v>
      </c>
      <c r="AB30" s="29">
        <f t="shared" si="7"/>
        <v>15010</v>
      </c>
    </row>
    <row r="31" spans="1:28" ht="27" customHeight="1" thickBot="1">
      <c r="A31" s="6">
        <v>17</v>
      </c>
      <c r="B31" s="75" t="s">
        <v>53</v>
      </c>
      <c r="C31" s="22">
        <f>'[1]NOV 2018'!$C36</f>
        <v>185</v>
      </c>
      <c r="D31" s="23">
        <v>19</v>
      </c>
      <c r="E31" s="51">
        <v>2011</v>
      </c>
      <c r="F31" s="51">
        <v>1504</v>
      </c>
      <c r="G31" s="24">
        <f t="shared" si="0"/>
        <v>3515</v>
      </c>
      <c r="H31" s="77">
        <f>'DEC 18'!$R31</f>
        <v>915.75</v>
      </c>
      <c r="I31" s="77">
        <f>'DEC 18'!$S31</f>
        <v>61.050000000000011</v>
      </c>
      <c r="J31" s="77">
        <f>'DEC 18'!$T31</f>
        <v>-155.39999999999998</v>
      </c>
      <c r="K31" s="26">
        <f t="shared" si="8"/>
        <v>821.4</v>
      </c>
      <c r="L31" s="25">
        <v>0</v>
      </c>
      <c r="M31" s="25">
        <v>0</v>
      </c>
      <c r="N31" s="25">
        <v>0</v>
      </c>
      <c r="O31" s="12">
        <f t="shared" si="9"/>
        <v>527.25</v>
      </c>
      <c r="P31" s="13">
        <f t="shared" si="10"/>
        <v>35.15</v>
      </c>
      <c r="Q31" s="14">
        <f t="shared" si="11"/>
        <v>105.45</v>
      </c>
      <c r="R31" s="15">
        <f t="shared" si="12"/>
        <v>388.5</v>
      </c>
      <c r="S31" s="16">
        <f t="shared" si="12"/>
        <v>25.900000000000013</v>
      </c>
      <c r="T31" s="16">
        <f t="shared" si="12"/>
        <v>-260.84999999999997</v>
      </c>
      <c r="U31" s="17">
        <f t="shared" si="13"/>
        <v>153.55000000000004</v>
      </c>
      <c r="V31" s="27">
        <f t="shared" si="1"/>
        <v>87875</v>
      </c>
      <c r="W31" s="27">
        <f t="shared" si="2"/>
        <v>35150</v>
      </c>
      <c r="X31" s="28">
        <f t="shared" si="3"/>
        <v>6151.2500000000009</v>
      </c>
      <c r="Y31" s="27">
        <f t="shared" si="4"/>
        <v>28998.75</v>
      </c>
      <c r="Z31" s="29">
        <f t="shared" si="5"/>
        <v>6151.2500000000009</v>
      </c>
      <c r="AA31" s="29">
        <f t="shared" si="6"/>
        <v>5272.5</v>
      </c>
      <c r="AB31" s="29">
        <f t="shared" si="7"/>
        <v>17575</v>
      </c>
    </row>
    <row r="32" spans="1:28" ht="27" customHeight="1" thickBot="1">
      <c r="A32" s="6">
        <v>18</v>
      </c>
      <c r="B32" s="75" t="s">
        <v>54</v>
      </c>
      <c r="C32" s="22">
        <f>'[1]NOV 2018'!$C37</f>
        <v>201</v>
      </c>
      <c r="D32" s="23">
        <v>19</v>
      </c>
      <c r="E32" s="51">
        <v>2016</v>
      </c>
      <c r="F32" s="51">
        <v>1803</v>
      </c>
      <c r="G32" s="24">
        <f t="shared" si="0"/>
        <v>3819</v>
      </c>
      <c r="H32" s="77">
        <f>'DEC 18'!$R32</f>
        <v>994.94999999999982</v>
      </c>
      <c r="I32" s="77">
        <f>'DEC 18'!$S32</f>
        <v>66.330000000000013</v>
      </c>
      <c r="J32" s="77">
        <f>'DEC 18'!$T32</f>
        <v>-168.83999999999997</v>
      </c>
      <c r="K32" s="26">
        <f t="shared" si="8"/>
        <v>892.43999999999983</v>
      </c>
      <c r="L32" s="25">
        <v>0</v>
      </c>
      <c r="M32" s="25">
        <v>0</v>
      </c>
      <c r="N32" s="25">
        <v>0</v>
      </c>
      <c r="O32" s="12">
        <f t="shared" si="9"/>
        <v>572.85</v>
      </c>
      <c r="P32" s="13">
        <f t="shared" si="10"/>
        <v>38.19</v>
      </c>
      <c r="Q32" s="14">
        <f t="shared" si="11"/>
        <v>114.57</v>
      </c>
      <c r="R32" s="15">
        <f t="shared" si="12"/>
        <v>422.0999999999998</v>
      </c>
      <c r="S32" s="16">
        <f t="shared" si="12"/>
        <v>28.140000000000015</v>
      </c>
      <c r="T32" s="16">
        <f t="shared" si="12"/>
        <v>-283.40999999999997</v>
      </c>
      <c r="U32" s="17">
        <f t="shared" si="13"/>
        <v>166.82999999999984</v>
      </c>
      <c r="V32" s="27">
        <f t="shared" si="1"/>
        <v>95475</v>
      </c>
      <c r="W32" s="27">
        <f t="shared" si="2"/>
        <v>38190</v>
      </c>
      <c r="X32" s="28">
        <f t="shared" si="3"/>
        <v>6683.2500000000009</v>
      </c>
      <c r="Y32" s="27">
        <f t="shared" si="4"/>
        <v>31506.75</v>
      </c>
      <c r="Z32" s="29">
        <f t="shared" si="5"/>
        <v>6683.2500000000009</v>
      </c>
      <c r="AA32" s="29">
        <f t="shared" si="6"/>
        <v>5728.5</v>
      </c>
      <c r="AB32" s="29">
        <f t="shared" si="7"/>
        <v>19095</v>
      </c>
    </row>
    <row r="33" spans="1:28" ht="27" customHeight="1" thickBot="1">
      <c r="A33" s="6">
        <v>19</v>
      </c>
      <c r="B33" s="75" t="s">
        <v>55</v>
      </c>
      <c r="C33" s="22">
        <f>'[1]NOV 2018'!$C38</f>
        <v>209</v>
      </c>
      <c r="D33" s="23">
        <v>19</v>
      </c>
      <c r="E33" s="51">
        <v>2465</v>
      </c>
      <c r="F33" s="51">
        <v>1506</v>
      </c>
      <c r="G33" s="24">
        <f t="shared" si="0"/>
        <v>3971</v>
      </c>
      <c r="H33" s="77">
        <f>'DEC 18'!$R33</f>
        <v>1003.2</v>
      </c>
      <c r="I33" s="77">
        <f>'DEC 18'!$S33</f>
        <v>66.88</v>
      </c>
      <c r="J33" s="77">
        <f>'DEC 18'!$T33</f>
        <v>-181.82999999999998</v>
      </c>
      <c r="K33" s="26">
        <f t="shared" si="8"/>
        <v>888.25</v>
      </c>
      <c r="L33" s="25">
        <v>0</v>
      </c>
      <c r="M33" s="25">
        <v>0</v>
      </c>
      <c r="N33" s="25">
        <v>0</v>
      </c>
      <c r="O33" s="12">
        <f t="shared" si="9"/>
        <v>595.65</v>
      </c>
      <c r="P33" s="13">
        <f t="shared" si="10"/>
        <v>39.71</v>
      </c>
      <c r="Q33" s="14">
        <f t="shared" si="11"/>
        <v>119.13</v>
      </c>
      <c r="R33" s="15">
        <f t="shared" si="12"/>
        <v>407.55000000000007</v>
      </c>
      <c r="S33" s="16">
        <f t="shared" si="12"/>
        <v>27.169999999999995</v>
      </c>
      <c r="T33" s="16">
        <f t="shared" si="12"/>
        <v>-300.95999999999998</v>
      </c>
      <c r="U33" s="17">
        <f t="shared" si="13"/>
        <v>133.7600000000001</v>
      </c>
      <c r="V33" s="27">
        <f t="shared" si="1"/>
        <v>99275</v>
      </c>
      <c r="W33" s="27">
        <f t="shared" si="2"/>
        <v>39710</v>
      </c>
      <c r="X33" s="28">
        <f t="shared" si="3"/>
        <v>6949.2500000000009</v>
      </c>
      <c r="Y33" s="27">
        <f t="shared" si="4"/>
        <v>32760.75</v>
      </c>
      <c r="Z33" s="29">
        <f t="shared" si="5"/>
        <v>6949.2500000000009</v>
      </c>
      <c r="AA33" s="29">
        <f t="shared" si="6"/>
        <v>5956.5</v>
      </c>
      <c r="AB33" s="29">
        <f t="shared" si="7"/>
        <v>19855</v>
      </c>
    </row>
    <row r="34" spans="1:28" ht="27" customHeight="1" thickBot="1">
      <c r="A34" s="6">
        <v>20</v>
      </c>
      <c r="B34" s="75" t="s">
        <v>56</v>
      </c>
      <c r="C34" s="22">
        <f>'[1]NOV 2018'!$C39</f>
        <v>164</v>
      </c>
      <c r="D34" s="23">
        <v>19</v>
      </c>
      <c r="E34" s="51">
        <v>1662</v>
      </c>
      <c r="F34" s="51">
        <v>1454</v>
      </c>
      <c r="G34" s="24">
        <f t="shared" si="0"/>
        <v>3116</v>
      </c>
      <c r="H34" s="77">
        <f>'DEC 18'!$R34</f>
        <v>811.8</v>
      </c>
      <c r="I34" s="77">
        <f>'DEC 18'!$S34</f>
        <v>54.120000000000012</v>
      </c>
      <c r="J34" s="77">
        <f>'DEC 18'!$T34</f>
        <v>-137.76</v>
      </c>
      <c r="K34" s="26">
        <f t="shared" si="8"/>
        <v>728.16</v>
      </c>
      <c r="L34" s="25">
        <v>0</v>
      </c>
      <c r="M34" s="25">
        <v>0</v>
      </c>
      <c r="N34" s="25">
        <v>0</v>
      </c>
      <c r="O34" s="12">
        <f t="shared" si="9"/>
        <v>467.4</v>
      </c>
      <c r="P34" s="13">
        <f t="shared" si="10"/>
        <v>31.16</v>
      </c>
      <c r="Q34" s="14">
        <f t="shared" si="11"/>
        <v>93.47999999999999</v>
      </c>
      <c r="R34" s="15">
        <f t="shared" si="12"/>
        <v>344.4</v>
      </c>
      <c r="S34" s="16">
        <f t="shared" si="12"/>
        <v>22.960000000000012</v>
      </c>
      <c r="T34" s="16">
        <f t="shared" si="12"/>
        <v>-231.23999999999998</v>
      </c>
      <c r="U34" s="17">
        <f t="shared" si="13"/>
        <v>136.12</v>
      </c>
      <c r="V34" s="27">
        <f t="shared" si="1"/>
        <v>77900</v>
      </c>
      <c r="W34" s="27">
        <f t="shared" si="2"/>
        <v>31160</v>
      </c>
      <c r="X34" s="28">
        <f t="shared" si="3"/>
        <v>5453.0000000000009</v>
      </c>
      <c r="Y34" s="27">
        <f t="shared" si="4"/>
        <v>25707</v>
      </c>
      <c r="Z34" s="29">
        <f t="shared" si="5"/>
        <v>5453.0000000000009</v>
      </c>
      <c r="AA34" s="29">
        <f t="shared" si="6"/>
        <v>4674</v>
      </c>
      <c r="AB34" s="29">
        <f t="shared" si="7"/>
        <v>15580</v>
      </c>
    </row>
    <row r="35" spans="1:28" ht="27" customHeight="1" thickBot="1">
      <c r="A35" s="6">
        <v>21</v>
      </c>
      <c r="B35" s="50" t="s">
        <v>57</v>
      </c>
      <c r="C35" s="22">
        <f>'[1]NOV 2018'!$C40</f>
        <v>198</v>
      </c>
      <c r="D35" s="23">
        <v>19</v>
      </c>
      <c r="E35" s="51">
        <v>1960</v>
      </c>
      <c r="F35" s="51">
        <v>1802</v>
      </c>
      <c r="G35" s="24">
        <f t="shared" si="0"/>
        <v>3762</v>
      </c>
      <c r="H35" s="77">
        <f>'DEC 18'!$R35</f>
        <v>980.09999999999991</v>
      </c>
      <c r="I35" s="77">
        <f>'DEC 18'!$S35</f>
        <v>65.34</v>
      </c>
      <c r="J35" s="77">
        <f>'DEC 18'!$T35</f>
        <v>-166.32</v>
      </c>
      <c r="K35" s="26">
        <f t="shared" si="8"/>
        <v>879.11999999999989</v>
      </c>
      <c r="L35" s="25">
        <v>0</v>
      </c>
      <c r="M35" s="25">
        <v>0</v>
      </c>
      <c r="N35" s="25">
        <v>0</v>
      </c>
      <c r="O35" s="12">
        <f t="shared" si="9"/>
        <v>564.29999999999995</v>
      </c>
      <c r="P35" s="13">
        <f t="shared" si="10"/>
        <v>37.619999999999997</v>
      </c>
      <c r="Q35" s="14">
        <f t="shared" si="11"/>
        <v>112.86</v>
      </c>
      <c r="R35" s="15">
        <f t="shared" si="12"/>
        <v>415.79999999999995</v>
      </c>
      <c r="S35" s="16">
        <f t="shared" si="12"/>
        <v>27.720000000000006</v>
      </c>
      <c r="T35" s="16">
        <f t="shared" si="12"/>
        <v>-279.18</v>
      </c>
      <c r="U35" s="17">
        <f t="shared" si="13"/>
        <v>164.33999999999995</v>
      </c>
      <c r="V35" s="27">
        <f t="shared" si="1"/>
        <v>94050</v>
      </c>
      <c r="W35" s="27">
        <f t="shared" si="2"/>
        <v>37620</v>
      </c>
      <c r="X35" s="28">
        <f t="shared" si="3"/>
        <v>6583.5000000000009</v>
      </c>
      <c r="Y35" s="27">
        <f t="shared" si="4"/>
        <v>31036.5</v>
      </c>
      <c r="Z35" s="29">
        <f t="shared" si="5"/>
        <v>6583.5000000000009</v>
      </c>
      <c r="AA35" s="29">
        <f t="shared" si="6"/>
        <v>5643</v>
      </c>
      <c r="AB35" s="29">
        <f t="shared" si="7"/>
        <v>18810</v>
      </c>
    </row>
    <row r="36" spans="1:28" ht="20.25" customHeight="1" thickBot="1">
      <c r="A36" s="6">
        <v>22</v>
      </c>
      <c r="B36" s="50" t="s">
        <v>58</v>
      </c>
      <c r="C36" s="22">
        <f>'[1]NOV 2018'!$C41</f>
        <v>190</v>
      </c>
      <c r="D36" s="23">
        <v>19</v>
      </c>
      <c r="E36" s="51">
        <v>1970</v>
      </c>
      <c r="F36" s="51">
        <v>1640</v>
      </c>
      <c r="G36" s="24">
        <f t="shared" si="0"/>
        <v>3610</v>
      </c>
      <c r="H36" s="77">
        <f>'DEC 18'!$R36</f>
        <v>940.5</v>
      </c>
      <c r="I36" s="77">
        <f>'DEC 18'!$S36</f>
        <v>62.7</v>
      </c>
      <c r="J36" s="77">
        <f>'DEC 18'!$T36</f>
        <v>-159.6</v>
      </c>
      <c r="K36" s="26">
        <f t="shared" si="8"/>
        <v>843.6</v>
      </c>
      <c r="L36" s="25">
        <v>0</v>
      </c>
      <c r="M36" s="25">
        <v>0</v>
      </c>
      <c r="N36" s="25">
        <v>0</v>
      </c>
      <c r="O36" s="12">
        <f t="shared" si="9"/>
        <v>541.5</v>
      </c>
      <c r="P36" s="13">
        <f t="shared" si="10"/>
        <v>36.1</v>
      </c>
      <c r="Q36" s="14">
        <f t="shared" si="11"/>
        <v>108.3</v>
      </c>
      <c r="R36" s="15">
        <f t="shared" ref="R36:T39" si="14">H36+L36-O36</f>
        <v>399</v>
      </c>
      <c r="S36" s="16">
        <f t="shared" si="14"/>
        <v>26.6</v>
      </c>
      <c r="T36" s="16">
        <f t="shared" si="14"/>
        <v>-267.89999999999998</v>
      </c>
      <c r="U36" s="17">
        <f t="shared" si="13"/>
        <v>157.70000000000002</v>
      </c>
      <c r="V36" s="27">
        <f t="shared" si="1"/>
        <v>90250</v>
      </c>
      <c r="W36" s="27">
        <f t="shared" si="2"/>
        <v>36100</v>
      </c>
      <c r="X36" s="28">
        <f t="shared" si="3"/>
        <v>6317.5000000000009</v>
      </c>
      <c r="Y36" s="27">
        <f t="shared" si="4"/>
        <v>29782.5</v>
      </c>
      <c r="Z36" s="29">
        <f t="shared" si="5"/>
        <v>6317.5000000000009</v>
      </c>
      <c r="AA36" s="29">
        <f t="shared" si="6"/>
        <v>5415</v>
      </c>
      <c r="AB36" s="29">
        <f t="shared" si="7"/>
        <v>18050</v>
      </c>
    </row>
    <row r="37" spans="1:28" ht="20.25" customHeight="1" thickBot="1">
      <c r="A37" s="6">
        <v>23</v>
      </c>
      <c r="B37" s="50" t="s">
        <v>59</v>
      </c>
      <c r="C37" s="22">
        <f>'[1]NOV 2018'!$C42</f>
        <v>203</v>
      </c>
      <c r="D37" s="23">
        <v>19</v>
      </c>
      <c r="E37" s="51">
        <v>2278</v>
      </c>
      <c r="F37" s="51">
        <v>1579</v>
      </c>
      <c r="G37" s="24">
        <f t="shared" si="0"/>
        <v>3857</v>
      </c>
      <c r="H37" s="77">
        <f>'DEC 18'!$R37</f>
        <v>1004.8499999999999</v>
      </c>
      <c r="I37" s="77">
        <f>'DEC 18'!$S37</f>
        <v>66.990000000000023</v>
      </c>
      <c r="J37" s="77">
        <f>'DEC 18'!$T37</f>
        <v>-170.51999999999998</v>
      </c>
      <c r="K37" s="26">
        <f t="shared" si="8"/>
        <v>901.31999999999994</v>
      </c>
      <c r="L37" s="25">
        <v>0</v>
      </c>
      <c r="M37" s="25">
        <v>0</v>
      </c>
      <c r="N37" s="25">
        <v>0</v>
      </c>
      <c r="O37" s="12">
        <f t="shared" si="9"/>
        <v>578.54999999999995</v>
      </c>
      <c r="P37" s="13">
        <f t="shared" si="10"/>
        <v>38.57</v>
      </c>
      <c r="Q37" s="14">
        <f t="shared" si="11"/>
        <v>115.71</v>
      </c>
      <c r="R37" s="15">
        <f t="shared" si="14"/>
        <v>426.29999999999995</v>
      </c>
      <c r="S37" s="16">
        <f t="shared" si="14"/>
        <v>28.420000000000023</v>
      </c>
      <c r="T37" s="16">
        <f t="shared" si="14"/>
        <v>-286.22999999999996</v>
      </c>
      <c r="U37" s="17">
        <f t="shared" si="13"/>
        <v>168.49</v>
      </c>
      <c r="V37" s="27">
        <f t="shared" si="1"/>
        <v>96425</v>
      </c>
      <c r="W37" s="27">
        <f t="shared" si="2"/>
        <v>38570</v>
      </c>
      <c r="X37" s="28">
        <f t="shared" si="3"/>
        <v>6749.7500000000009</v>
      </c>
      <c r="Y37" s="27">
        <f t="shared" si="4"/>
        <v>31820.25</v>
      </c>
      <c r="Z37" s="29">
        <f t="shared" si="5"/>
        <v>6749.7500000000009</v>
      </c>
      <c r="AA37" s="29">
        <f t="shared" si="6"/>
        <v>5785.5</v>
      </c>
      <c r="AB37" s="29">
        <f t="shared" si="7"/>
        <v>19285</v>
      </c>
    </row>
    <row r="38" spans="1:28" ht="20.25" customHeight="1" thickBot="1">
      <c r="A38" s="6">
        <v>24</v>
      </c>
      <c r="B38" s="50" t="s">
        <v>60</v>
      </c>
      <c r="C38" s="22">
        <f>'[1]NOV 2018'!$C43</f>
        <v>197</v>
      </c>
      <c r="D38" s="23">
        <v>19</v>
      </c>
      <c r="E38" s="51">
        <v>2311</v>
      </c>
      <c r="F38" s="51">
        <v>1432</v>
      </c>
      <c r="G38" s="24">
        <f t="shared" si="0"/>
        <v>3743</v>
      </c>
      <c r="H38" s="77">
        <f>'DEC 18'!$R38</f>
        <v>975.14999999999964</v>
      </c>
      <c r="I38" s="77">
        <f>'DEC 18'!$S38</f>
        <v>65.010000000000005</v>
      </c>
      <c r="J38" s="77">
        <f>'DEC 18'!$T38</f>
        <v>-165.48</v>
      </c>
      <c r="K38" s="26">
        <f t="shared" si="8"/>
        <v>874.67999999999961</v>
      </c>
      <c r="L38" s="25">
        <v>0</v>
      </c>
      <c r="M38" s="25">
        <v>0</v>
      </c>
      <c r="N38" s="25">
        <v>0</v>
      </c>
      <c r="O38" s="12">
        <f t="shared" si="9"/>
        <v>561.44999999999993</v>
      </c>
      <c r="P38" s="13">
        <f t="shared" si="10"/>
        <v>37.43</v>
      </c>
      <c r="Q38" s="14">
        <f t="shared" si="11"/>
        <v>112.28999999999999</v>
      </c>
      <c r="R38" s="15">
        <f t="shared" si="14"/>
        <v>413.6999999999997</v>
      </c>
      <c r="S38" s="16">
        <f t="shared" si="14"/>
        <v>27.580000000000005</v>
      </c>
      <c r="T38" s="16">
        <f t="shared" si="14"/>
        <v>-277.77</v>
      </c>
      <c r="U38" s="17">
        <f t="shared" si="13"/>
        <v>163.50999999999974</v>
      </c>
      <c r="V38" s="27">
        <f t="shared" si="1"/>
        <v>93575</v>
      </c>
      <c r="W38" s="27">
        <f t="shared" si="2"/>
        <v>37430</v>
      </c>
      <c r="X38" s="28">
        <f t="shared" si="3"/>
        <v>6550.2500000000009</v>
      </c>
      <c r="Y38" s="27">
        <f t="shared" si="4"/>
        <v>30879.75</v>
      </c>
      <c r="Z38" s="29">
        <f t="shared" si="5"/>
        <v>6550.2500000000009</v>
      </c>
      <c r="AA38" s="29">
        <f t="shared" si="6"/>
        <v>5614.5</v>
      </c>
      <c r="AB38" s="29">
        <f t="shared" si="7"/>
        <v>18715</v>
      </c>
    </row>
    <row r="39" spans="1:28" ht="20.25" customHeight="1" thickBot="1">
      <c r="A39" s="6">
        <v>25</v>
      </c>
      <c r="B39" s="50" t="s">
        <v>61</v>
      </c>
      <c r="C39" s="22">
        <f>'[1]NOV 2018'!$C44</f>
        <v>181</v>
      </c>
      <c r="D39" s="23">
        <v>19</v>
      </c>
      <c r="E39" s="51">
        <v>1949</v>
      </c>
      <c r="F39" s="51">
        <v>1490</v>
      </c>
      <c r="G39" s="24">
        <f t="shared" si="0"/>
        <v>3439</v>
      </c>
      <c r="H39" s="77">
        <f>'DEC 18'!$R39</f>
        <v>868.79999999999984</v>
      </c>
      <c r="I39" s="77">
        <f>'DEC 18'!$S39</f>
        <v>57.92</v>
      </c>
      <c r="J39" s="77">
        <f>'DEC 18'!$T39</f>
        <v>-157.47</v>
      </c>
      <c r="K39" s="26">
        <f t="shared" si="8"/>
        <v>769.24999999999977</v>
      </c>
      <c r="L39" s="25">
        <v>0</v>
      </c>
      <c r="M39" s="25">
        <v>0</v>
      </c>
      <c r="N39" s="25">
        <v>0</v>
      </c>
      <c r="O39" s="12">
        <f t="shared" si="9"/>
        <v>515.85</v>
      </c>
      <c r="P39" s="13">
        <f t="shared" si="10"/>
        <v>34.39</v>
      </c>
      <c r="Q39" s="14">
        <f t="shared" si="11"/>
        <v>103.17</v>
      </c>
      <c r="R39" s="15">
        <f t="shared" si="14"/>
        <v>352.94999999999982</v>
      </c>
      <c r="S39" s="16">
        <f t="shared" si="14"/>
        <v>23.53</v>
      </c>
      <c r="T39" s="16">
        <f t="shared" si="14"/>
        <v>-260.64</v>
      </c>
      <c r="U39" s="17">
        <f t="shared" si="13"/>
        <v>115.83999999999983</v>
      </c>
      <c r="V39" s="27">
        <f t="shared" si="1"/>
        <v>85975</v>
      </c>
      <c r="W39" s="27">
        <f t="shared" si="2"/>
        <v>34390</v>
      </c>
      <c r="X39" s="28">
        <f t="shared" si="3"/>
        <v>6018.2500000000009</v>
      </c>
      <c r="Y39" s="27">
        <f t="shared" si="4"/>
        <v>28371.75</v>
      </c>
      <c r="Z39" s="29">
        <f t="shared" si="5"/>
        <v>6018.2500000000009</v>
      </c>
      <c r="AA39" s="29">
        <f t="shared" si="6"/>
        <v>5158.5</v>
      </c>
      <c r="AB39" s="29">
        <f t="shared" si="7"/>
        <v>17195</v>
      </c>
    </row>
    <row r="40" spans="1:28" s="64" customFormat="1" ht="22.5" customHeight="1">
      <c r="A40" s="58"/>
      <c r="B40" s="59" t="s">
        <v>26</v>
      </c>
      <c r="C40" s="60">
        <f>SUM(C15:C39)</f>
        <v>4375</v>
      </c>
      <c r="D40" s="32">
        <f>AVERAGE(D15:D39)</f>
        <v>19</v>
      </c>
      <c r="E40" s="60">
        <f t="shared" ref="E40:AB40" si="15">SUM(E15:E39)</f>
        <v>45674</v>
      </c>
      <c r="F40" s="60">
        <f t="shared" si="15"/>
        <v>37451</v>
      </c>
      <c r="G40" s="32">
        <f>SUM(G15:G39)</f>
        <v>83125</v>
      </c>
      <c r="H40" s="60">
        <f t="shared" si="15"/>
        <v>21542.699999999993</v>
      </c>
      <c r="I40" s="60">
        <f t="shared" si="15"/>
        <v>1436.18</v>
      </c>
      <c r="J40" s="60">
        <f t="shared" si="15"/>
        <v>-3697.7099999999996</v>
      </c>
      <c r="K40" s="60">
        <f t="shared" si="15"/>
        <v>19281.169999999998</v>
      </c>
      <c r="L40" s="60">
        <f t="shared" si="15"/>
        <v>0</v>
      </c>
      <c r="M40" s="60">
        <f t="shared" si="15"/>
        <v>0</v>
      </c>
      <c r="N40" s="60">
        <f t="shared" si="15"/>
        <v>0</v>
      </c>
      <c r="O40" s="60">
        <f t="shared" si="15"/>
        <v>12468.75</v>
      </c>
      <c r="P40" s="60">
        <f t="shared" si="15"/>
        <v>831.25</v>
      </c>
      <c r="Q40" s="60">
        <f t="shared" si="15"/>
        <v>2493.75</v>
      </c>
      <c r="R40" s="60">
        <f t="shared" si="15"/>
        <v>9073.9499999999971</v>
      </c>
      <c r="S40" s="61">
        <f t="shared" si="15"/>
        <v>604.93000000000029</v>
      </c>
      <c r="T40" s="61">
        <f t="shared" si="15"/>
        <v>-6191.46</v>
      </c>
      <c r="U40" s="62">
        <f t="shared" si="15"/>
        <v>3487.4199999999992</v>
      </c>
      <c r="V40" s="63">
        <f t="shared" si="15"/>
        <v>2078125</v>
      </c>
      <c r="W40" s="63">
        <f t="shared" si="15"/>
        <v>831250</v>
      </c>
      <c r="X40" s="63">
        <f t="shared" si="15"/>
        <v>145468.75</v>
      </c>
      <c r="Y40" s="63">
        <f t="shared" si="15"/>
        <v>685781.25</v>
      </c>
      <c r="Z40" s="63">
        <f t="shared" si="15"/>
        <v>145468.75</v>
      </c>
      <c r="AA40" s="63">
        <f t="shared" si="15"/>
        <v>124687.5</v>
      </c>
      <c r="AB40" s="63">
        <f t="shared" si="15"/>
        <v>415625</v>
      </c>
    </row>
    <row r="50" spans="4:4">
      <c r="D50" s="36" t="e">
        <f>D9+D10+D11+D12+D13+D14+D15+D36+#REF!+#REF!+#REF!+#REF!+#REF!+D40+D41+D42+D43+D44+D45+D46+D47+D48+31</f>
        <v>#VALUE!</v>
      </c>
    </row>
  </sheetData>
  <mergeCells count="18">
    <mergeCell ref="A13:A14"/>
    <mergeCell ref="B13:B14"/>
    <mergeCell ref="C13:C14"/>
    <mergeCell ref="D13:D14"/>
    <mergeCell ref="E13:G13"/>
    <mergeCell ref="T2:V2"/>
    <mergeCell ref="T3:V3"/>
    <mergeCell ref="T5:V5"/>
    <mergeCell ref="C10:V10"/>
    <mergeCell ref="C11:V11"/>
    <mergeCell ref="X13:Y13"/>
    <mergeCell ref="Z13:AB13"/>
    <mergeCell ref="H13:K13"/>
    <mergeCell ref="L13:N13"/>
    <mergeCell ref="O13:Q13"/>
    <mergeCell ref="R13:U13"/>
    <mergeCell ref="V13:V14"/>
    <mergeCell ref="W13:W14"/>
  </mergeCells>
  <printOptions horizontalCentered="1"/>
  <pageMargins left="0.19685039370078741" right="0.19685039370078741" top="0.19685039370078741" bottom="0.19685039370078741" header="0.15748031496062992" footer="0.15748031496062992"/>
  <pageSetup paperSize="9" scale="6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C50"/>
  <sheetViews>
    <sheetView view="pageBreakPreview" zoomScaleNormal="110" zoomScaleSheetLayoutView="100" workbookViewId="0">
      <selection activeCell="K2" sqref="K2"/>
    </sheetView>
  </sheetViews>
  <sheetFormatPr baseColWidth="10" defaultRowHeight="15"/>
  <cols>
    <col min="1" max="1" width="3.85546875" style="1" customWidth="1"/>
    <col min="2" max="2" width="19.570312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8" width="6.42578125" customWidth="1"/>
    <col min="9" max="9" width="6.5703125" customWidth="1"/>
    <col min="10" max="10" width="6.28515625" customWidth="1"/>
    <col min="11" max="11" width="6.140625" customWidth="1"/>
    <col min="12" max="12" width="6" customWidth="1"/>
    <col min="13" max="15" width="6.7109375" customWidth="1"/>
    <col min="16" max="16" width="8.5703125" bestFit="1" customWidth="1"/>
    <col min="17" max="18" width="7.7109375" bestFit="1" customWidth="1"/>
    <col min="19" max="19" width="8.85546875" bestFit="1" customWidth="1"/>
    <col min="20" max="20" width="7.140625" style="2" bestFit="1" customWidth="1"/>
    <col min="21" max="21" width="7.5703125" style="2" bestFit="1" customWidth="1"/>
    <col min="22" max="22" width="8.140625" style="2" bestFit="1" customWidth="1"/>
    <col min="23" max="30" width="8.7109375" customWidth="1"/>
  </cols>
  <sheetData>
    <row r="1" spans="1:29">
      <c r="A1" s="45" t="s">
        <v>0</v>
      </c>
    </row>
    <row r="2" spans="1:29" ht="15.75">
      <c r="A2" s="1" t="s">
        <v>1</v>
      </c>
      <c r="J2" s="3"/>
      <c r="U2" s="78" t="s">
        <v>2</v>
      </c>
      <c r="V2" s="78"/>
      <c r="W2" s="78"/>
    </row>
    <row r="3" spans="1:29" ht="15.75">
      <c r="A3" s="45" t="s">
        <v>35</v>
      </c>
      <c r="J3" s="3"/>
      <c r="U3" s="78" t="s">
        <v>3</v>
      </c>
      <c r="V3" s="78"/>
      <c r="W3" s="78"/>
    </row>
    <row r="4" spans="1:29">
      <c r="A4" s="1" t="s">
        <v>4</v>
      </c>
    </row>
    <row r="5" spans="1:29" ht="15.75">
      <c r="A5" s="45" t="s">
        <v>36</v>
      </c>
      <c r="K5" s="3"/>
      <c r="U5" s="78" t="s">
        <v>5</v>
      </c>
      <c r="V5" s="78"/>
      <c r="W5" s="78"/>
    </row>
    <row r="7" spans="1:29">
      <c r="A7" s="45" t="s">
        <v>63</v>
      </c>
    </row>
    <row r="8" spans="1:29">
      <c r="A8" s="1" t="s">
        <v>6</v>
      </c>
    </row>
    <row r="9" spans="1:29" ht="16.5" thickBot="1">
      <c r="A9" s="45" t="s">
        <v>7</v>
      </c>
    </row>
    <row r="10" spans="1:29" ht="23.25" customHeight="1">
      <c r="C10" s="95" t="s">
        <v>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7"/>
    </row>
    <row r="11" spans="1:29" ht="23.25" customHeight="1" thickBot="1">
      <c r="C11" s="98" t="s">
        <v>64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99"/>
      <c r="W11" s="100"/>
    </row>
    <row r="12" spans="1:29" ht="15.75" thickBot="1"/>
    <row r="13" spans="1:29" ht="15.75" customHeight="1" thickBot="1">
      <c r="A13" s="86" t="s">
        <v>9</v>
      </c>
      <c r="B13" s="82" t="s">
        <v>10</v>
      </c>
      <c r="C13" s="87" t="s">
        <v>33</v>
      </c>
      <c r="D13" s="89" t="s">
        <v>11</v>
      </c>
      <c r="E13" s="90" t="s">
        <v>12</v>
      </c>
      <c r="F13" s="91"/>
      <c r="G13" s="92"/>
      <c r="H13" s="69"/>
      <c r="I13" s="82" t="s">
        <v>14</v>
      </c>
      <c r="J13" s="82"/>
      <c r="K13" s="82"/>
      <c r="L13" s="82"/>
      <c r="M13" s="83" t="s">
        <v>34</v>
      </c>
      <c r="N13" s="84"/>
      <c r="O13" s="85"/>
      <c r="P13" s="82" t="s">
        <v>15</v>
      </c>
      <c r="Q13" s="82"/>
      <c r="R13" s="82"/>
      <c r="S13" s="82" t="s">
        <v>16</v>
      </c>
      <c r="T13" s="82"/>
      <c r="U13" s="82"/>
      <c r="V13" s="82"/>
      <c r="W13" s="79" t="s">
        <v>17</v>
      </c>
      <c r="X13" s="80" t="s">
        <v>18</v>
      </c>
      <c r="Y13" s="79" t="s">
        <v>19</v>
      </c>
      <c r="Z13" s="79"/>
      <c r="AA13" s="81" t="s">
        <v>20</v>
      </c>
      <c r="AB13" s="81"/>
      <c r="AC13" s="81"/>
    </row>
    <row r="14" spans="1:29" ht="24.75" thickBot="1">
      <c r="A14" s="86"/>
      <c r="B14" s="82"/>
      <c r="C14" s="88"/>
      <c r="D14" s="89"/>
      <c r="E14" s="68" t="s">
        <v>21</v>
      </c>
      <c r="F14" s="42" t="s">
        <v>22</v>
      </c>
      <c r="G14" s="42" t="s">
        <v>13</v>
      </c>
      <c r="H14" s="72"/>
      <c r="I14" s="67" t="s">
        <v>23</v>
      </c>
      <c r="J14" s="66" t="s">
        <v>24</v>
      </c>
      <c r="K14" s="66" t="s">
        <v>25</v>
      </c>
      <c r="L14" s="66" t="s">
        <v>26</v>
      </c>
      <c r="M14" s="66" t="s">
        <v>27</v>
      </c>
      <c r="N14" s="66" t="s">
        <v>24</v>
      </c>
      <c r="O14" s="66" t="s">
        <v>25</v>
      </c>
      <c r="P14" s="66" t="s">
        <v>23</v>
      </c>
      <c r="Q14" s="4" t="s">
        <v>24</v>
      </c>
      <c r="R14" s="66" t="s">
        <v>25</v>
      </c>
      <c r="S14" s="66" t="s">
        <v>23</v>
      </c>
      <c r="T14" s="5" t="s">
        <v>24</v>
      </c>
      <c r="U14" s="5" t="s">
        <v>25</v>
      </c>
      <c r="V14" s="5" t="s">
        <v>26</v>
      </c>
      <c r="W14" s="79"/>
      <c r="X14" s="80"/>
      <c r="Y14" s="39" t="s">
        <v>28</v>
      </c>
      <c r="Z14" s="65" t="s">
        <v>29</v>
      </c>
      <c r="AA14" s="41" t="s">
        <v>30</v>
      </c>
      <c r="AB14" s="41" t="s">
        <v>31</v>
      </c>
      <c r="AC14" s="41" t="s">
        <v>32</v>
      </c>
    </row>
    <row r="15" spans="1:29" ht="27" customHeight="1" thickBot="1">
      <c r="A15" s="6">
        <v>1</v>
      </c>
      <c r="B15" s="50" t="s">
        <v>37</v>
      </c>
      <c r="C15" s="7">
        <f>'[1]NOV 2018'!$C20</f>
        <v>143</v>
      </c>
      <c r="D15" s="8">
        <v>14</v>
      </c>
      <c r="E15" s="51">
        <v>992</v>
      </c>
      <c r="F15" s="52">
        <v>1010</v>
      </c>
      <c r="G15" s="9">
        <f t="shared" ref="G15:G39" si="0">$E15+$F15</f>
        <v>2002</v>
      </c>
      <c r="H15" s="9">
        <f t="shared" ref="H15:H39" si="1">$C15*$D15</f>
        <v>2002</v>
      </c>
      <c r="I15" s="76">
        <f>'JAN 19'!$R15</f>
        <v>300.30000000000013</v>
      </c>
      <c r="J15" s="76">
        <f>'JAN 19'!$S15</f>
        <v>20.019999999999982</v>
      </c>
      <c r="K15" s="76">
        <f>'JAN 19'!$T15</f>
        <v>-201.63</v>
      </c>
      <c r="L15" s="11">
        <f>I15+J15+K15</f>
        <v>118.69000000000011</v>
      </c>
      <c r="M15" s="25">
        <v>0</v>
      </c>
      <c r="N15" s="25">
        <v>0</v>
      </c>
      <c r="O15" s="10">
        <v>0</v>
      </c>
      <c r="P15" s="12">
        <f>G15*0.15</f>
        <v>300.3</v>
      </c>
      <c r="Q15" s="13">
        <f>G15*0.01</f>
        <v>20.02</v>
      </c>
      <c r="R15" s="14">
        <f>G15*0.03</f>
        <v>60.059999999999995</v>
      </c>
      <c r="S15" s="15">
        <f>I15+M15-P15</f>
        <v>0</v>
      </c>
      <c r="T15" s="16">
        <f>J15+N15-Q15</f>
        <v>0</v>
      </c>
      <c r="U15" s="16">
        <f>K15+O15-R15</f>
        <v>-261.69</v>
      </c>
      <c r="V15" s="17">
        <f>U15+T15+S15</f>
        <v>-261.69</v>
      </c>
      <c r="W15" s="18">
        <f t="shared" ref="W15:W39" si="2">$G15*25</f>
        <v>50050</v>
      </c>
      <c r="X15" s="18">
        <f t="shared" ref="X15:X39" si="3">$W15*40%</f>
        <v>20020</v>
      </c>
      <c r="Y15" s="19">
        <f t="shared" ref="Y15:Y39" si="4">W15*7%</f>
        <v>3503.5000000000005</v>
      </c>
      <c r="Z15" s="18">
        <f t="shared" ref="Z15:Z39" si="5">W15*33%</f>
        <v>16516.5</v>
      </c>
      <c r="AA15" s="20">
        <f t="shared" ref="AA15:AA39" si="6">W15*7%</f>
        <v>3503.5000000000005</v>
      </c>
      <c r="AB15" s="20">
        <f t="shared" ref="AB15:AB39" si="7">$W15*6%</f>
        <v>3003</v>
      </c>
      <c r="AC15" s="20">
        <f t="shared" ref="AC15:AC39" si="8">$W15*20%</f>
        <v>10010</v>
      </c>
    </row>
    <row r="16" spans="1:29" ht="27" customHeight="1" thickBot="1">
      <c r="A16" s="6">
        <v>2</v>
      </c>
      <c r="B16" s="75" t="s">
        <v>38</v>
      </c>
      <c r="C16" s="22">
        <f>'[1]NOV 2018'!$C21</f>
        <v>131</v>
      </c>
      <c r="D16" s="23">
        <v>14</v>
      </c>
      <c r="E16" s="51">
        <v>1509</v>
      </c>
      <c r="F16" s="51">
        <v>325</v>
      </c>
      <c r="G16" s="24">
        <f t="shared" si="0"/>
        <v>1834</v>
      </c>
      <c r="H16" s="24">
        <f t="shared" si="1"/>
        <v>1834</v>
      </c>
      <c r="I16" s="77">
        <f>'JAN 19'!$R16</f>
        <v>275.09999999999985</v>
      </c>
      <c r="J16" s="77">
        <f>'JAN 19'!$S16</f>
        <v>18.339999999999996</v>
      </c>
      <c r="K16" s="77">
        <f>'JAN 19'!$T16</f>
        <v>-184.70999999999998</v>
      </c>
      <c r="L16" s="26">
        <f t="shared" ref="L16:L39" si="9">I16+J16+K16</f>
        <v>108.72999999999985</v>
      </c>
      <c r="M16" s="25">
        <v>0</v>
      </c>
      <c r="N16" s="25">
        <v>0</v>
      </c>
      <c r="O16" s="25">
        <v>0</v>
      </c>
      <c r="P16" s="12">
        <f t="shared" ref="P16:P39" si="10">G16*0.15</f>
        <v>275.09999999999997</v>
      </c>
      <c r="Q16" s="13">
        <f t="shared" ref="Q16:Q39" si="11">G16*0.01</f>
        <v>18.34</v>
      </c>
      <c r="R16" s="14">
        <f t="shared" ref="R16:R39" si="12">G16*0.03</f>
        <v>55.019999999999996</v>
      </c>
      <c r="S16" s="15">
        <f t="shared" ref="S16:U35" si="13">I16+M16-P16</f>
        <v>0</v>
      </c>
      <c r="T16" s="16">
        <f t="shared" si="13"/>
        <v>0</v>
      </c>
      <c r="U16" s="16">
        <f t="shared" si="13"/>
        <v>-239.72999999999996</v>
      </c>
      <c r="V16" s="17">
        <f t="shared" ref="V16:V39" si="14">U16+T16+S16</f>
        <v>-239.72999999999996</v>
      </c>
      <c r="W16" s="27">
        <f t="shared" si="2"/>
        <v>45850</v>
      </c>
      <c r="X16" s="27">
        <f t="shared" si="3"/>
        <v>18340</v>
      </c>
      <c r="Y16" s="28">
        <f t="shared" si="4"/>
        <v>3209.5000000000005</v>
      </c>
      <c r="Z16" s="27">
        <f t="shared" si="5"/>
        <v>15130.5</v>
      </c>
      <c r="AA16" s="29">
        <f t="shared" si="6"/>
        <v>3209.5000000000005</v>
      </c>
      <c r="AB16" s="29">
        <f t="shared" si="7"/>
        <v>2751</v>
      </c>
      <c r="AC16" s="29">
        <f t="shared" si="8"/>
        <v>9170</v>
      </c>
    </row>
    <row r="17" spans="1:29" ht="27" customHeight="1" thickBot="1">
      <c r="A17" s="6">
        <v>3</v>
      </c>
      <c r="B17" s="75" t="s">
        <v>39</v>
      </c>
      <c r="C17" s="22">
        <f>'[1]NOV 2018'!$C22</f>
        <v>166</v>
      </c>
      <c r="D17" s="23">
        <v>14</v>
      </c>
      <c r="E17" s="51">
        <v>1413</v>
      </c>
      <c r="F17" s="51">
        <v>911</v>
      </c>
      <c r="G17" s="24">
        <f t="shared" si="0"/>
        <v>2324</v>
      </c>
      <c r="H17" s="24">
        <f t="shared" si="1"/>
        <v>2324</v>
      </c>
      <c r="I17" s="77">
        <f>'JAN 19'!$R17</f>
        <v>323.69999999999987</v>
      </c>
      <c r="J17" s="77">
        <f>'JAN 19'!$S17</f>
        <v>21.580000000000005</v>
      </c>
      <c r="K17" s="77">
        <f>'JAN 19'!$T17</f>
        <v>-239.04000000000002</v>
      </c>
      <c r="L17" s="26">
        <f t="shared" si="9"/>
        <v>106.23999999999984</v>
      </c>
      <c r="M17" s="25">
        <v>0</v>
      </c>
      <c r="N17" s="25">
        <v>0</v>
      </c>
      <c r="O17" s="25">
        <v>0</v>
      </c>
      <c r="P17" s="12">
        <f t="shared" si="10"/>
        <v>348.59999999999997</v>
      </c>
      <c r="Q17" s="13">
        <f t="shared" si="11"/>
        <v>23.240000000000002</v>
      </c>
      <c r="R17" s="14">
        <f t="shared" si="12"/>
        <v>69.72</v>
      </c>
      <c r="S17" s="15">
        <f t="shared" si="13"/>
        <v>-24.900000000000091</v>
      </c>
      <c r="T17" s="16">
        <f t="shared" si="13"/>
        <v>-1.6599999999999966</v>
      </c>
      <c r="U17" s="16">
        <f t="shared" si="13"/>
        <v>-308.76</v>
      </c>
      <c r="V17" s="17">
        <f t="shared" si="14"/>
        <v>-335.32000000000005</v>
      </c>
      <c r="W17" s="27">
        <f t="shared" si="2"/>
        <v>58100</v>
      </c>
      <c r="X17" s="27">
        <f t="shared" si="3"/>
        <v>23240</v>
      </c>
      <c r="Y17" s="28">
        <f t="shared" si="4"/>
        <v>4067.0000000000005</v>
      </c>
      <c r="Z17" s="27">
        <f t="shared" si="5"/>
        <v>19173</v>
      </c>
      <c r="AA17" s="29">
        <f t="shared" si="6"/>
        <v>4067.0000000000005</v>
      </c>
      <c r="AB17" s="29">
        <f t="shared" si="7"/>
        <v>3486</v>
      </c>
      <c r="AC17" s="29">
        <f t="shared" si="8"/>
        <v>11620</v>
      </c>
    </row>
    <row r="18" spans="1:29" ht="27" customHeight="1" thickBot="1">
      <c r="A18" s="6">
        <v>4</v>
      </c>
      <c r="B18" s="75" t="s">
        <v>40</v>
      </c>
      <c r="C18" s="22">
        <f>'[1]NOV 2018'!$C23</f>
        <v>133</v>
      </c>
      <c r="D18" s="23">
        <v>14</v>
      </c>
      <c r="E18" s="51">
        <v>1020</v>
      </c>
      <c r="F18" s="51">
        <v>842</v>
      </c>
      <c r="G18" s="24">
        <f t="shared" si="0"/>
        <v>1862</v>
      </c>
      <c r="H18" s="24">
        <f t="shared" si="1"/>
        <v>1862</v>
      </c>
      <c r="I18" s="77">
        <f>'JAN 19'!$R18</f>
        <v>279.30000000000013</v>
      </c>
      <c r="J18" s="77">
        <f>'JAN 19'!$S18</f>
        <v>18.620000000000015</v>
      </c>
      <c r="K18" s="77">
        <f>'JAN 19'!$T18</f>
        <v>-187.53</v>
      </c>
      <c r="L18" s="26">
        <f t="shared" si="9"/>
        <v>110.39000000000013</v>
      </c>
      <c r="M18" s="25">
        <v>0</v>
      </c>
      <c r="N18" s="25">
        <v>0</v>
      </c>
      <c r="O18" s="25">
        <v>0</v>
      </c>
      <c r="P18" s="12">
        <f t="shared" si="10"/>
        <v>279.3</v>
      </c>
      <c r="Q18" s="13">
        <f t="shared" si="11"/>
        <v>18.62</v>
      </c>
      <c r="R18" s="14">
        <f t="shared" si="12"/>
        <v>55.86</v>
      </c>
      <c r="S18" s="15">
        <f t="shared" si="13"/>
        <v>0</v>
      </c>
      <c r="T18" s="16">
        <f t="shared" si="13"/>
        <v>0</v>
      </c>
      <c r="U18" s="16">
        <f t="shared" si="13"/>
        <v>-243.39</v>
      </c>
      <c r="V18" s="17">
        <f t="shared" si="14"/>
        <v>-243.39</v>
      </c>
      <c r="W18" s="27">
        <f t="shared" si="2"/>
        <v>46550</v>
      </c>
      <c r="X18" s="27">
        <f t="shared" si="3"/>
        <v>18620</v>
      </c>
      <c r="Y18" s="28">
        <f t="shared" si="4"/>
        <v>3258.5000000000005</v>
      </c>
      <c r="Z18" s="27">
        <f t="shared" si="5"/>
        <v>15361.5</v>
      </c>
      <c r="AA18" s="29">
        <f t="shared" si="6"/>
        <v>3258.5000000000005</v>
      </c>
      <c r="AB18" s="29">
        <f t="shared" si="7"/>
        <v>2793</v>
      </c>
      <c r="AC18" s="29">
        <f t="shared" si="8"/>
        <v>9310</v>
      </c>
    </row>
    <row r="19" spans="1:29" ht="27" customHeight="1" thickBot="1">
      <c r="A19" s="6">
        <v>5</v>
      </c>
      <c r="B19" s="75" t="s">
        <v>41</v>
      </c>
      <c r="C19" s="22">
        <f>'[1]NOV 2018'!$C24</f>
        <v>198</v>
      </c>
      <c r="D19" s="23">
        <v>14</v>
      </c>
      <c r="E19" s="51">
        <v>2281</v>
      </c>
      <c r="F19" s="51">
        <v>1481</v>
      </c>
      <c r="G19" s="24">
        <f t="shared" si="0"/>
        <v>3762</v>
      </c>
      <c r="H19" s="24">
        <f t="shared" si="1"/>
        <v>2772</v>
      </c>
      <c r="I19" s="77">
        <f>'JAN 19'!$R19</f>
        <v>415.79999999999995</v>
      </c>
      <c r="J19" s="77">
        <f>'JAN 19'!$S19</f>
        <v>27.720000000000006</v>
      </c>
      <c r="K19" s="77">
        <f>'JAN 19'!$T19</f>
        <v>-279.18</v>
      </c>
      <c r="L19" s="26">
        <f t="shared" si="9"/>
        <v>164.33999999999997</v>
      </c>
      <c r="M19" s="25">
        <v>0</v>
      </c>
      <c r="N19" s="25">
        <v>0</v>
      </c>
      <c r="O19" s="25">
        <v>0</v>
      </c>
      <c r="P19" s="12">
        <f t="shared" si="10"/>
        <v>564.29999999999995</v>
      </c>
      <c r="Q19" s="13">
        <f t="shared" si="11"/>
        <v>37.619999999999997</v>
      </c>
      <c r="R19" s="14">
        <f t="shared" si="12"/>
        <v>112.86</v>
      </c>
      <c r="S19" s="15">
        <f t="shared" si="13"/>
        <v>-148.5</v>
      </c>
      <c r="T19" s="16">
        <f t="shared" si="13"/>
        <v>-9.8999999999999915</v>
      </c>
      <c r="U19" s="16">
        <f t="shared" si="13"/>
        <v>-392.04</v>
      </c>
      <c r="V19" s="17">
        <f t="shared" si="14"/>
        <v>-550.44000000000005</v>
      </c>
      <c r="W19" s="27">
        <f t="shared" si="2"/>
        <v>94050</v>
      </c>
      <c r="X19" s="27">
        <f t="shared" si="3"/>
        <v>37620</v>
      </c>
      <c r="Y19" s="28">
        <f t="shared" si="4"/>
        <v>6583.5000000000009</v>
      </c>
      <c r="Z19" s="27">
        <f t="shared" si="5"/>
        <v>31036.5</v>
      </c>
      <c r="AA19" s="29">
        <f t="shared" si="6"/>
        <v>6583.5000000000009</v>
      </c>
      <c r="AB19" s="29">
        <f t="shared" si="7"/>
        <v>5643</v>
      </c>
      <c r="AC19" s="29">
        <f t="shared" si="8"/>
        <v>18810</v>
      </c>
    </row>
    <row r="20" spans="1:29" ht="27" customHeight="1" thickBot="1">
      <c r="A20" s="6">
        <v>6</v>
      </c>
      <c r="B20" s="75" t="s">
        <v>42</v>
      </c>
      <c r="C20" s="22">
        <f>'[1]NOV 2018'!$C25</f>
        <v>133</v>
      </c>
      <c r="D20" s="23">
        <v>14</v>
      </c>
      <c r="E20" s="51">
        <v>1510</v>
      </c>
      <c r="F20" s="51">
        <v>1017</v>
      </c>
      <c r="G20" s="24">
        <f t="shared" si="0"/>
        <v>2527</v>
      </c>
      <c r="H20" s="24">
        <f t="shared" si="1"/>
        <v>1862</v>
      </c>
      <c r="I20" s="77">
        <f>'JAN 19'!$R20</f>
        <v>279.30000000000013</v>
      </c>
      <c r="J20" s="77">
        <f>'JAN 19'!$S20</f>
        <v>18.620000000000015</v>
      </c>
      <c r="K20" s="77">
        <f>'JAN 19'!$T20</f>
        <v>-187.53</v>
      </c>
      <c r="L20" s="26">
        <f t="shared" si="9"/>
        <v>110.39000000000013</v>
      </c>
      <c r="M20" s="25">
        <v>0</v>
      </c>
      <c r="N20" s="25">
        <v>0</v>
      </c>
      <c r="O20" s="25">
        <v>0</v>
      </c>
      <c r="P20" s="12">
        <f t="shared" si="10"/>
        <v>379.05</v>
      </c>
      <c r="Q20" s="13">
        <f t="shared" si="11"/>
        <v>25.27</v>
      </c>
      <c r="R20" s="14">
        <f t="shared" si="12"/>
        <v>75.81</v>
      </c>
      <c r="S20" s="15">
        <f t="shared" si="13"/>
        <v>-99.749999999999886</v>
      </c>
      <c r="T20" s="16">
        <f t="shared" si="13"/>
        <v>-6.6499999999999844</v>
      </c>
      <c r="U20" s="16">
        <f t="shared" si="13"/>
        <v>-263.34000000000003</v>
      </c>
      <c r="V20" s="17">
        <f t="shared" si="14"/>
        <v>-369.7399999999999</v>
      </c>
      <c r="W20" s="27">
        <f t="shared" si="2"/>
        <v>63175</v>
      </c>
      <c r="X20" s="27">
        <f t="shared" si="3"/>
        <v>25270</v>
      </c>
      <c r="Y20" s="28">
        <f t="shared" si="4"/>
        <v>4422.25</v>
      </c>
      <c r="Z20" s="27">
        <f t="shared" si="5"/>
        <v>20847.75</v>
      </c>
      <c r="AA20" s="29">
        <f t="shared" si="6"/>
        <v>4422.25</v>
      </c>
      <c r="AB20" s="29">
        <f t="shared" si="7"/>
        <v>3790.5</v>
      </c>
      <c r="AC20" s="29">
        <f t="shared" si="8"/>
        <v>12635</v>
      </c>
    </row>
    <row r="21" spans="1:29" ht="27" customHeight="1" thickBot="1">
      <c r="A21" s="6">
        <v>7</v>
      </c>
      <c r="B21" s="75" t="s">
        <v>43</v>
      </c>
      <c r="C21" s="22">
        <f>'[1]NOV 2018'!$C26</f>
        <v>181</v>
      </c>
      <c r="D21" s="23">
        <v>14</v>
      </c>
      <c r="E21" s="51">
        <v>1683</v>
      </c>
      <c r="F21" s="51">
        <v>1756</v>
      </c>
      <c r="G21" s="24">
        <f t="shared" si="0"/>
        <v>3439</v>
      </c>
      <c r="H21" s="24">
        <f t="shared" si="1"/>
        <v>2534</v>
      </c>
      <c r="I21" s="77">
        <f>'JAN 19'!$R21</f>
        <v>380.0999999999998</v>
      </c>
      <c r="J21" s="77">
        <f>'JAN 19'!$S21</f>
        <v>25.339999999999996</v>
      </c>
      <c r="K21" s="77">
        <f>'JAN 19'!$T21</f>
        <v>-255.20999999999998</v>
      </c>
      <c r="L21" s="26">
        <f t="shared" si="9"/>
        <v>150.22999999999979</v>
      </c>
      <c r="M21" s="25">
        <v>0</v>
      </c>
      <c r="N21" s="25">
        <v>0</v>
      </c>
      <c r="O21" s="25">
        <v>0</v>
      </c>
      <c r="P21" s="12">
        <f t="shared" si="10"/>
        <v>515.85</v>
      </c>
      <c r="Q21" s="13">
        <f t="shared" si="11"/>
        <v>34.39</v>
      </c>
      <c r="R21" s="14">
        <f t="shared" si="12"/>
        <v>103.17</v>
      </c>
      <c r="S21" s="15">
        <f t="shared" si="13"/>
        <v>-135.75000000000023</v>
      </c>
      <c r="T21" s="16">
        <f t="shared" si="13"/>
        <v>-9.0500000000000043</v>
      </c>
      <c r="U21" s="16">
        <f t="shared" si="13"/>
        <v>-358.38</v>
      </c>
      <c r="V21" s="17">
        <f t="shared" si="14"/>
        <v>-503.18000000000023</v>
      </c>
      <c r="W21" s="27">
        <f t="shared" si="2"/>
        <v>85975</v>
      </c>
      <c r="X21" s="27">
        <f t="shared" si="3"/>
        <v>34390</v>
      </c>
      <c r="Y21" s="28">
        <f t="shared" si="4"/>
        <v>6018.2500000000009</v>
      </c>
      <c r="Z21" s="27">
        <f t="shared" si="5"/>
        <v>28371.75</v>
      </c>
      <c r="AA21" s="29">
        <f t="shared" si="6"/>
        <v>6018.2500000000009</v>
      </c>
      <c r="AB21" s="29">
        <f t="shared" si="7"/>
        <v>5158.5</v>
      </c>
      <c r="AC21" s="29">
        <f t="shared" si="8"/>
        <v>17195</v>
      </c>
    </row>
    <row r="22" spans="1:29" ht="27" customHeight="1" thickBot="1">
      <c r="A22" s="6">
        <v>8</v>
      </c>
      <c r="B22" s="75" t="s">
        <v>44</v>
      </c>
      <c r="C22" s="22">
        <f>'[1]NOV 2018'!$C27</f>
        <v>173</v>
      </c>
      <c r="D22" s="23">
        <v>14</v>
      </c>
      <c r="E22" s="51">
        <v>1498</v>
      </c>
      <c r="F22" s="51">
        <v>1789</v>
      </c>
      <c r="G22" s="24">
        <f t="shared" si="0"/>
        <v>3287</v>
      </c>
      <c r="H22" s="24">
        <f t="shared" si="1"/>
        <v>2422</v>
      </c>
      <c r="I22" s="77">
        <f>'JAN 19'!$R22</f>
        <v>363.30000000000018</v>
      </c>
      <c r="J22" s="77">
        <f>'JAN 19'!$S22</f>
        <v>24.220000000000006</v>
      </c>
      <c r="K22" s="77">
        <f>'JAN 19'!$T22</f>
        <v>-243.93</v>
      </c>
      <c r="L22" s="26">
        <f t="shared" si="9"/>
        <v>143.5900000000002</v>
      </c>
      <c r="M22" s="25">
        <v>0</v>
      </c>
      <c r="N22" s="25">
        <v>0</v>
      </c>
      <c r="O22" s="25">
        <v>0</v>
      </c>
      <c r="P22" s="12">
        <f t="shared" si="10"/>
        <v>493.04999999999995</v>
      </c>
      <c r="Q22" s="13">
        <f t="shared" si="11"/>
        <v>32.869999999999997</v>
      </c>
      <c r="R22" s="14">
        <f t="shared" si="12"/>
        <v>98.61</v>
      </c>
      <c r="S22" s="15">
        <f t="shared" si="13"/>
        <v>-129.74999999999977</v>
      </c>
      <c r="T22" s="16">
        <f t="shared" si="13"/>
        <v>-8.6499999999999915</v>
      </c>
      <c r="U22" s="16">
        <f t="shared" si="13"/>
        <v>-342.54</v>
      </c>
      <c r="V22" s="17">
        <f t="shared" si="14"/>
        <v>-480.93999999999977</v>
      </c>
      <c r="W22" s="27">
        <f t="shared" si="2"/>
        <v>82175</v>
      </c>
      <c r="X22" s="27">
        <f t="shared" si="3"/>
        <v>32870</v>
      </c>
      <c r="Y22" s="28">
        <f t="shared" si="4"/>
        <v>5752.2500000000009</v>
      </c>
      <c r="Z22" s="27">
        <f t="shared" si="5"/>
        <v>27117.75</v>
      </c>
      <c r="AA22" s="29">
        <f t="shared" si="6"/>
        <v>5752.2500000000009</v>
      </c>
      <c r="AB22" s="29">
        <f t="shared" si="7"/>
        <v>4930.5</v>
      </c>
      <c r="AC22" s="29">
        <f t="shared" si="8"/>
        <v>16435</v>
      </c>
    </row>
    <row r="23" spans="1:29" ht="27" customHeight="1" thickBot="1">
      <c r="A23" s="6">
        <v>9</v>
      </c>
      <c r="B23" s="75" t="s">
        <v>45</v>
      </c>
      <c r="C23" s="22">
        <f>'[1]NOV 2018'!$C28</f>
        <v>201</v>
      </c>
      <c r="D23" s="23">
        <v>14</v>
      </c>
      <c r="E23" s="51">
        <v>1970</v>
      </c>
      <c r="F23" s="51">
        <v>1849</v>
      </c>
      <c r="G23" s="24">
        <f t="shared" si="0"/>
        <v>3819</v>
      </c>
      <c r="H23" s="24">
        <f t="shared" si="1"/>
        <v>2814</v>
      </c>
      <c r="I23" s="77">
        <f>'JAN 19'!$R23</f>
        <v>391.94999999999982</v>
      </c>
      <c r="J23" s="77">
        <f>'JAN 19'!$S23</f>
        <v>26.13000000000001</v>
      </c>
      <c r="K23" s="77">
        <f>'JAN 19'!$T23</f>
        <v>-289.44</v>
      </c>
      <c r="L23" s="26">
        <f t="shared" si="9"/>
        <v>128.63999999999982</v>
      </c>
      <c r="M23" s="25">
        <v>0</v>
      </c>
      <c r="N23" s="25">
        <v>0</v>
      </c>
      <c r="O23" s="25">
        <v>0</v>
      </c>
      <c r="P23" s="12">
        <f t="shared" si="10"/>
        <v>572.85</v>
      </c>
      <c r="Q23" s="13">
        <f t="shared" si="11"/>
        <v>38.19</v>
      </c>
      <c r="R23" s="14">
        <f t="shared" si="12"/>
        <v>114.57</v>
      </c>
      <c r="S23" s="15">
        <f t="shared" si="13"/>
        <v>-180.9000000000002</v>
      </c>
      <c r="T23" s="16">
        <f t="shared" si="13"/>
        <v>-12.059999999999988</v>
      </c>
      <c r="U23" s="16">
        <f t="shared" si="13"/>
        <v>-404.01</v>
      </c>
      <c r="V23" s="17">
        <f t="shared" si="14"/>
        <v>-596.97000000000025</v>
      </c>
      <c r="W23" s="27">
        <f t="shared" si="2"/>
        <v>95475</v>
      </c>
      <c r="X23" s="27">
        <f t="shared" si="3"/>
        <v>38190</v>
      </c>
      <c r="Y23" s="28">
        <f t="shared" si="4"/>
        <v>6683.2500000000009</v>
      </c>
      <c r="Z23" s="27">
        <f t="shared" si="5"/>
        <v>31506.75</v>
      </c>
      <c r="AA23" s="29">
        <f t="shared" si="6"/>
        <v>6683.2500000000009</v>
      </c>
      <c r="AB23" s="29">
        <f t="shared" si="7"/>
        <v>5728.5</v>
      </c>
      <c r="AC23" s="29">
        <f t="shared" si="8"/>
        <v>19095</v>
      </c>
    </row>
    <row r="24" spans="1:29" ht="27" customHeight="1" thickBot="1">
      <c r="A24" s="6">
        <v>10</v>
      </c>
      <c r="B24" s="75" t="s">
        <v>46</v>
      </c>
      <c r="C24" s="22">
        <f>'[1]NOV 2018'!$C29</f>
        <v>177</v>
      </c>
      <c r="D24" s="23">
        <v>14</v>
      </c>
      <c r="E24" s="51">
        <v>1850</v>
      </c>
      <c r="F24" s="51">
        <v>1513</v>
      </c>
      <c r="G24" s="24">
        <f t="shared" si="0"/>
        <v>3363</v>
      </c>
      <c r="H24" s="24">
        <f t="shared" si="1"/>
        <v>2478</v>
      </c>
      <c r="I24" s="77">
        <f>'JAN 19'!$R24</f>
        <v>371.7000000000001</v>
      </c>
      <c r="J24" s="77">
        <f>'JAN 19'!$S24</f>
        <v>24.779999999999994</v>
      </c>
      <c r="K24" s="77">
        <f>'JAN 19'!$T24</f>
        <v>-249.57</v>
      </c>
      <c r="L24" s="26">
        <f t="shared" si="9"/>
        <v>146.91000000000008</v>
      </c>
      <c r="M24" s="25">
        <v>0</v>
      </c>
      <c r="N24" s="25">
        <v>0</v>
      </c>
      <c r="O24" s="25">
        <v>0</v>
      </c>
      <c r="P24" s="12">
        <f t="shared" si="10"/>
        <v>504.45</v>
      </c>
      <c r="Q24" s="13">
        <f t="shared" si="11"/>
        <v>33.630000000000003</v>
      </c>
      <c r="R24" s="14">
        <f t="shared" si="12"/>
        <v>100.89</v>
      </c>
      <c r="S24" s="15">
        <f t="shared" si="13"/>
        <v>-132.74999999999989</v>
      </c>
      <c r="T24" s="16">
        <f t="shared" si="13"/>
        <v>-8.8500000000000085</v>
      </c>
      <c r="U24" s="16">
        <f t="shared" si="13"/>
        <v>-350.46</v>
      </c>
      <c r="V24" s="17">
        <f t="shared" si="14"/>
        <v>-492.05999999999989</v>
      </c>
      <c r="W24" s="27">
        <f t="shared" si="2"/>
        <v>84075</v>
      </c>
      <c r="X24" s="27">
        <f t="shared" si="3"/>
        <v>33630</v>
      </c>
      <c r="Y24" s="28">
        <f t="shared" si="4"/>
        <v>5885.2500000000009</v>
      </c>
      <c r="Z24" s="27">
        <f t="shared" si="5"/>
        <v>27744.75</v>
      </c>
      <c r="AA24" s="29">
        <f t="shared" si="6"/>
        <v>5885.2500000000009</v>
      </c>
      <c r="AB24" s="29">
        <f t="shared" si="7"/>
        <v>5044.5</v>
      </c>
      <c r="AC24" s="29">
        <f t="shared" si="8"/>
        <v>16815</v>
      </c>
    </row>
    <row r="25" spans="1:29" ht="27" customHeight="1" thickBot="1">
      <c r="A25" s="6">
        <v>11</v>
      </c>
      <c r="B25" s="75" t="s">
        <v>47</v>
      </c>
      <c r="C25" s="22">
        <f>'[1]NOV 2018'!$C30</f>
        <v>197</v>
      </c>
      <c r="D25" s="23">
        <v>14</v>
      </c>
      <c r="E25" s="51">
        <v>1824</v>
      </c>
      <c r="F25" s="51">
        <v>1919</v>
      </c>
      <c r="G25" s="24">
        <f t="shared" si="0"/>
        <v>3743</v>
      </c>
      <c r="H25" s="24">
        <f t="shared" si="1"/>
        <v>2758</v>
      </c>
      <c r="I25" s="77">
        <f>'JAN 19'!$R25</f>
        <v>413.6999999999997</v>
      </c>
      <c r="J25" s="77">
        <f>'JAN 19'!$S25</f>
        <v>27.580000000000005</v>
      </c>
      <c r="K25" s="77">
        <f>'JAN 19'!$T25</f>
        <v>-277.77</v>
      </c>
      <c r="L25" s="26">
        <f t="shared" si="9"/>
        <v>163.50999999999971</v>
      </c>
      <c r="M25" s="25">
        <v>0</v>
      </c>
      <c r="N25" s="25">
        <v>0</v>
      </c>
      <c r="O25" s="25">
        <v>0</v>
      </c>
      <c r="P25" s="12">
        <f t="shared" si="10"/>
        <v>561.44999999999993</v>
      </c>
      <c r="Q25" s="13">
        <f t="shared" si="11"/>
        <v>37.43</v>
      </c>
      <c r="R25" s="14">
        <f t="shared" si="12"/>
        <v>112.28999999999999</v>
      </c>
      <c r="S25" s="15">
        <f t="shared" si="13"/>
        <v>-147.75000000000023</v>
      </c>
      <c r="T25" s="16">
        <f t="shared" si="13"/>
        <v>-9.8499999999999943</v>
      </c>
      <c r="U25" s="16">
        <f t="shared" si="13"/>
        <v>-390.05999999999995</v>
      </c>
      <c r="V25" s="17">
        <f t="shared" si="14"/>
        <v>-547.6600000000002</v>
      </c>
      <c r="W25" s="27">
        <f t="shared" si="2"/>
        <v>93575</v>
      </c>
      <c r="X25" s="27">
        <f t="shared" si="3"/>
        <v>37430</v>
      </c>
      <c r="Y25" s="28">
        <f t="shared" si="4"/>
        <v>6550.2500000000009</v>
      </c>
      <c r="Z25" s="27">
        <f t="shared" si="5"/>
        <v>30879.75</v>
      </c>
      <c r="AA25" s="29">
        <f t="shared" si="6"/>
        <v>6550.2500000000009</v>
      </c>
      <c r="AB25" s="29">
        <f t="shared" si="7"/>
        <v>5614.5</v>
      </c>
      <c r="AC25" s="29">
        <f t="shared" si="8"/>
        <v>18715</v>
      </c>
    </row>
    <row r="26" spans="1:29" ht="27" customHeight="1" thickBot="1">
      <c r="A26" s="6">
        <v>12</v>
      </c>
      <c r="B26" s="75" t="s">
        <v>48</v>
      </c>
      <c r="C26" s="22">
        <f>'[1]NOV 2018'!$C31</f>
        <v>179</v>
      </c>
      <c r="D26" s="23">
        <v>14</v>
      </c>
      <c r="E26" s="51">
        <v>1604</v>
      </c>
      <c r="F26" s="51">
        <v>1797</v>
      </c>
      <c r="G26" s="24">
        <f t="shared" si="0"/>
        <v>3401</v>
      </c>
      <c r="H26" s="24">
        <f t="shared" si="1"/>
        <v>2506</v>
      </c>
      <c r="I26" s="77">
        <f>'JAN 19'!$R26</f>
        <v>375.9</v>
      </c>
      <c r="J26" s="77">
        <f>'JAN 19'!$S26</f>
        <v>25.059999999999995</v>
      </c>
      <c r="K26" s="77">
        <f>'JAN 19'!$T26</f>
        <v>-252.39</v>
      </c>
      <c r="L26" s="26">
        <f t="shared" si="9"/>
        <v>148.57</v>
      </c>
      <c r="M26" s="25">
        <v>0</v>
      </c>
      <c r="N26" s="25">
        <v>0</v>
      </c>
      <c r="O26" s="25">
        <v>0</v>
      </c>
      <c r="P26" s="12">
        <f t="shared" si="10"/>
        <v>510.15</v>
      </c>
      <c r="Q26" s="13">
        <f t="shared" si="11"/>
        <v>34.01</v>
      </c>
      <c r="R26" s="14">
        <f t="shared" si="12"/>
        <v>102.03</v>
      </c>
      <c r="S26" s="15">
        <f t="shared" si="13"/>
        <v>-134.25</v>
      </c>
      <c r="T26" s="16">
        <f t="shared" si="13"/>
        <v>-8.9500000000000028</v>
      </c>
      <c r="U26" s="16">
        <f t="shared" si="13"/>
        <v>-354.41999999999996</v>
      </c>
      <c r="V26" s="17">
        <f t="shared" si="14"/>
        <v>-497.61999999999995</v>
      </c>
      <c r="W26" s="27">
        <f t="shared" si="2"/>
        <v>85025</v>
      </c>
      <c r="X26" s="27">
        <f t="shared" si="3"/>
        <v>34010</v>
      </c>
      <c r="Y26" s="28">
        <f t="shared" si="4"/>
        <v>5951.7500000000009</v>
      </c>
      <c r="Z26" s="27">
        <f t="shared" si="5"/>
        <v>28058.25</v>
      </c>
      <c r="AA26" s="29">
        <f t="shared" si="6"/>
        <v>5951.7500000000009</v>
      </c>
      <c r="AB26" s="29">
        <f t="shared" si="7"/>
        <v>5101.5</v>
      </c>
      <c r="AC26" s="29">
        <f t="shared" si="8"/>
        <v>17005</v>
      </c>
    </row>
    <row r="27" spans="1:29" ht="27" customHeight="1" thickBot="1">
      <c r="A27" s="6">
        <v>13</v>
      </c>
      <c r="B27" s="75" t="s">
        <v>49</v>
      </c>
      <c r="C27" s="22">
        <f>'[1]NOV 2018'!$C32</f>
        <v>171</v>
      </c>
      <c r="D27" s="23">
        <v>14</v>
      </c>
      <c r="E27" s="51">
        <v>1892</v>
      </c>
      <c r="F27" s="51">
        <v>1357</v>
      </c>
      <c r="G27" s="24">
        <f t="shared" si="0"/>
        <v>3249</v>
      </c>
      <c r="H27" s="24">
        <f t="shared" si="1"/>
        <v>2394</v>
      </c>
      <c r="I27" s="77">
        <f>'JAN 19'!$R27</f>
        <v>359.09999999999985</v>
      </c>
      <c r="J27" s="77">
        <f>'JAN 19'!$S27</f>
        <v>23.939999999999998</v>
      </c>
      <c r="K27" s="77">
        <f>'JAN 19'!$T27</f>
        <v>-241.10999999999999</v>
      </c>
      <c r="L27" s="26">
        <f t="shared" si="9"/>
        <v>141.92999999999986</v>
      </c>
      <c r="M27" s="25">
        <v>0</v>
      </c>
      <c r="N27" s="25">
        <v>0</v>
      </c>
      <c r="O27" s="25">
        <v>0</v>
      </c>
      <c r="P27" s="12">
        <f t="shared" si="10"/>
        <v>487.34999999999997</v>
      </c>
      <c r="Q27" s="13">
        <f t="shared" si="11"/>
        <v>32.49</v>
      </c>
      <c r="R27" s="14">
        <f t="shared" si="12"/>
        <v>97.47</v>
      </c>
      <c r="S27" s="15">
        <f t="shared" si="13"/>
        <v>-128.25000000000011</v>
      </c>
      <c r="T27" s="16">
        <f t="shared" si="13"/>
        <v>-8.5500000000000043</v>
      </c>
      <c r="U27" s="16">
        <f t="shared" si="13"/>
        <v>-338.58</v>
      </c>
      <c r="V27" s="17">
        <f t="shared" si="14"/>
        <v>-475.38000000000011</v>
      </c>
      <c r="W27" s="27">
        <f t="shared" si="2"/>
        <v>81225</v>
      </c>
      <c r="X27" s="27">
        <f t="shared" si="3"/>
        <v>32490</v>
      </c>
      <c r="Y27" s="28">
        <f t="shared" si="4"/>
        <v>5685.7500000000009</v>
      </c>
      <c r="Z27" s="27">
        <f t="shared" si="5"/>
        <v>26804.25</v>
      </c>
      <c r="AA27" s="29">
        <f t="shared" si="6"/>
        <v>5685.7500000000009</v>
      </c>
      <c r="AB27" s="29">
        <f t="shared" si="7"/>
        <v>4873.5</v>
      </c>
      <c r="AC27" s="29">
        <f t="shared" si="8"/>
        <v>16245</v>
      </c>
    </row>
    <row r="28" spans="1:29" ht="27" customHeight="1" thickBot="1">
      <c r="A28" s="6">
        <v>14</v>
      </c>
      <c r="B28" s="75" t="s">
        <v>50</v>
      </c>
      <c r="C28" s="22">
        <f>'[1]NOV 2018'!$C33</f>
        <v>105</v>
      </c>
      <c r="D28" s="23">
        <v>14</v>
      </c>
      <c r="E28" s="51">
        <v>882</v>
      </c>
      <c r="F28" s="51">
        <v>1113</v>
      </c>
      <c r="G28" s="24">
        <f t="shared" si="0"/>
        <v>1995</v>
      </c>
      <c r="H28" s="24">
        <f t="shared" si="1"/>
        <v>1470</v>
      </c>
      <c r="I28" s="77">
        <f>'JAN 19'!$R28</f>
        <v>220.5</v>
      </c>
      <c r="J28" s="77">
        <f>'JAN 19'!$S28</f>
        <v>14.699999999999992</v>
      </c>
      <c r="K28" s="77">
        <f>'JAN 19'!$T28</f>
        <v>-148.04999999999998</v>
      </c>
      <c r="L28" s="26">
        <f t="shared" si="9"/>
        <v>87.15</v>
      </c>
      <c r="M28" s="25">
        <v>0</v>
      </c>
      <c r="N28" s="25">
        <v>0</v>
      </c>
      <c r="O28" s="25">
        <v>0</v>
      </c>
      <c r="P28" s="12">
        <f t="shared" si="10"/>
        <v>299.25</v>
      </c>
      <c r="Q28" s="13">
        <f t="shared" si="11"/>
        <v>19.95</v>
      </c>
      <c r="R28" s="14">
        <f t="shared" si="12"/>
        <v>59.849999999999994</v>
      </c>
      <c r="S28" s="15">
        <f t="shared" si="13"/>
        <v>-78.75</v>
      </c>
      <c r="T28" s="16">
        <f t="shared" si="13"/>
        <v>-5.2500000000000071</v>
      </c>
      <c r="U28" s="16">
        <f t="shared" si="13"/>
        <v>-207.89999999999998</v>
      </c>
      <c r="V28" s="17">
        <f t="shared" si="14"/>
        <v>-291.89999999999998</v>
      </c>
      <c r="W28" s="27">
        <f t="shared" si="2"/>
        <v>49875</v>
      </c>
      <c r="X28" s="27">
        <f t="shared" si="3"/>
        <v>19950</v>
      </c>
      <c r="Y28" s="28">
        <f t="shared" si="4"/>
        <v>3491.2500000000005</v>
      </c>
      <c r="Z28" s="27">
        <f t="shared" si="5"/>
        <v>16458.75</v>
      </c>
      <c r="AA28" s="29">
        <f t="shared" si="6"/>
        <v>3491.2500000000005</v>
      </c>
      <c r="AB28" s="29">
        <f t="shared" si="7"/>
        <v>2992.5</v>
      </c>
      <c r="AC28" s="29">
        <f t="shared" si="8"/>
        <v>9975</v>
      </c>
    </row>
    <row r="29" spans="1:29" ht="27" customHeight="1" thickBot="1">
      <c r="A29" s="6">
        <v>15</v>
      </c>
      <c r="B29" s="75" t="s">
        <v>51</v>
      </c>
      <c r="C29" s="22">
        <f>'[1]NOV 2018'!$C34</f>
        <v>201</v>
      </c>
      <c r="D29" s="23">
        <v>14</v>
      </c>
      <c r="E29" s="51">
        <v>1892</v>
      </c>
      <c r="F29" s="51">
        <v>1927</v>
      </c>
      <c r="G29" s="24">
        <f t="shared" si="0"/>
        <v>3819</v>
      </c>
      <c r="H29" s="24">
        <f t="shared" si="1"/>
        <v>2814</v>
      </c>
      <c r="I29" s="77">
        <f>'JAN 19'!$R29</f>
        <v>422.0999999999998</v>
      </c>
      <c r="J29" s="77">
        <f>'JAN 19'!$S29</f>
        <v>28.140000000000015</v>
      </c>
      <c r="K29" s="77">
        <f>'JAN 19'!$T29</f>
        <v>-283.40999999999997</v>
      </c>
      <c r="L29" s="26">
        <f t="shared" si="9"/>
        <v>166.82999999999981</v>
      </c>
      <c r="M29" s="25">
        <v>0</v>
      </c>
      <c r="N29" s="25">
        <v>0</v>
      </c>
      <c r="O29" s="25">
        <v>0</v>
      </c>
      <c r="P29" s="12">
        <f t="shared" si="10"/>
        <v>572.85</v>
      </c>
      <c r="Q29" s="13">
        <f t="shared" si="11"/>
        <v>38.19</v>
      </c>
      <c r="R29" s="14">
        <f t="shared" si="12"/>
        <v>114.57</v>
      </c>
      <c r="S29" s="15">
        <f t="shared" si="13"/>
        <v>-150.75000000000023</v>
      </c>
      <c r="T29" s="16">
        <f t="shared" si="13"/>
        <v>-10.049999999999983</v>
      </c>
      <c r="U29" s="16">
        <f t="shared" si="13"/>
        <v>-397.97999999999996</v>
      </c>
      <c r="V29" s="17">
        <f t="shared" si="14"/>
        <v>-558.7800000000002</v>
      </c>
      <c r="W29" s="27">
        <f t="shared" si="2"/>
        <v>95475</v>
      </c>
      <c r="X29" s="27">
        <f t="shared" si="3"/>
        <v>38190</v>
      </c>
      <c r="Y29" s="28">
        <f t="shared" si="4"/>
        <v>6683.2500000000009</v>
      </c>
      <c r="Z29" s="27">
        <f t="shared" si="5"/>
        <v>31506.75</v>
      </c>
      <c r="AA29" s="29">
        <f t="shared" si="6"/>
        <v>6683.2500000000009</v>
      </c>
      <c r="AB29" s="29">
        <f t="shared" si="7"/>
        <v>5728.5</v>
      </c>
      <c r="AC29" s="29">
        <f t="shared" si="8"/>
        <v>19095</v>
      </c>
    </row>
    <row r="30" spans="1:29" ht="27" customHeight="1" thickBot="1">
      <c r="A30" s="6">
        <v>16</v>
      </c>
      <c r="B30" s="75" t="s">
        <v>52</v>
      </c>
      <c r="C30" s="22">
        <f>'[1]NOV 2018'!$C35</f>
        <v>158</v>
      </c>
      <c r="D30" s="23">
        <v>14</v>
      </c>
      <c r="E30" s="51">
        <v>1800</v>
      </c>
      <c r="F30" s="51">
        <v>1202</v>
      </c>
      <c r="G30" s="24">
        <f t="shared" si="0"/>
        <v>3002</v>
      </c>
      <c r="H30" s="24">
        <f t="shared" si="1"/>
        <v>2212</v>
      </c>
      <c r="I30" s="77">
        <f>'JAN 19'!$R30</f>
        <v>331.80000000000013</v>
      </c>
      <c r="J30" s="77">
        <f>'JAN 19'!$S30</f>
        <v>22.120000000000015</v>
      </c>
      <c r="K30" s="77">
        <f>'JAN 19'!$T30</f>
        <v>-222.78</v>
      </c>
      <c r="L30" s="26">
        <f t="shared" si="9"/>
        <v>131.14000000000013</v>
      </c>
      <c r="M30" s="25">
        <v>0</v>
      </c>
      <c r="N30" s="25">
        <v>0</v>
      </c>
      <c r="O30" s="25">
        <v>0</v>
      </c>
      <c r="P30" s="12">
        <f t="shared" si="10"/>
        <v>450.3</v>
      </c>
      <c r="Q30" s="13">
        <f t="shared" si="11"/>
        <v>30.02</v>
      </c>
      <c r="R30" s="14">
        <f t="shared" si="12"/>
        <v>90.06</v>
      </c>
      <c r="S30" s="15">
        <f t="shared" si="13"/>
        <v>-118.49999999999989</v>
      </c>
      <c r="T30" s="16">
        <f t="shared" si="13"/>
        <v>-7.8999999999999844</v>
      </c>
      <c r="U30" s="16">
        <f t="shared" si="13"/>
        <v>-312.84000000000003</v>
      </c>
      <c r="V30" s="17">
        <f t="shared" si="14"/>
        <v>-439.2399999999999</v>
      </c>
      <c r="W30" s="27">
        <f t="shared" si="2"/>
        <v>75050</v>
      </c>
      <c r="X30" s="27">
        <f t="shared" si="3"/>
        <v>30020</v>
      </c>
      <c r="Y30" s="28">
        <f t="shared" si="4"/>
        <v>5253.5000000000009</v>
      </c>
      <c r="Z30" s="27">
        <f t="shared" si="5"/>
        <v>24766.5</v>
      </c>
      <c r="AA30" s="29">
        <f t="shared" si="6"/>
        <v>5253.5000000000009</v>
      </c>
      <c r="AB30" s="29">
        <f t="shared" si="7"/>
        <v>4503</v>
      </c>
      <c r="AC30" s="29">
        <f t="shared" si="8"/>
        <v>15010</v>
      </c>
    </row>
    <row r="31" spans="1:29" ht="27" customHeight="1" thickBot="1">
      <c r="A31" s="6">
        <v>17</v>
      </c>
      <c r="B31" s="75" t="s">
        <v>53</v>
      </c>
      <c r="C31" s="22">
        <f>'[1]NOV 2018'!$C36</f>
        <v>185</v>
      </c>
      <c r="D31" s="23">
        <v>14</v>
      </c>
      <c r="E31" s="51">
        <v>2011</v>
      </c>
      <c r="F31" s="51">
        <v>1504</v>
      </c>
      <c r="G31" s="24">
        <f t="shared" si="0"/>
        <v>3515</v>
      </c>
      <c r="H31" s="24">
        <f t="shared" si="1"/>
        <v>2590</v>
      </c>
      <c r="I31" s="77">
        <f>'JAN 19'!$R31</f>
        <v>388.5</v>
      </c>
      <c r="J31" s="77">
        <f>'JAN 19'!$S31</f>
        <v>25.900000000000013</v>
      </c>
      <c r="K31" s="77">
        <f>'JAN 19'!$T31</f>
        <v>-260.84999999999997</v>
      </c>
      <c r="L31" s="26">
        <f t="shared" si="9"/>
        <v>153.55000000000007</v>
      </c>
      <c r="M31" s="25">
        <v>0</v>
      </c>
      <c r="N31" s="25">
        <v>0</v>
      </c>
      <c r="O31" s="25">
        <v>0</v>
      </c>
      <c r="P31" s="12">
        <f t="shared" si="10"/>
        <v>527.25</v>
      </c>
      <c r="Q31" s="13">
        <f t="shared" si="11"/>
        <v>35.15</v>
      </c>
      <c r="R31" s="14">
        <f t="shared" si="12"/>
        <v>105.45</v>
      </c>
      <c r="S31" s="15">
        <f t="shared" si="13"/>
        <v>-138.75</v>
      </c>
      <c r="T31" s="16">
        <f t="shared" si="13"/>
        <v>-9.2499999999999858</v>
      </c>
      <c r="U31" s="16">
        <f t="shared" si="13"/>
        <v>-366.29999999999995</v>
      </c>
      <c r="V31" s="17">
        <f t="shared" si="14"/>
        <v>-514.29999999999995</v>
      </c>
      <c r="W31" s="27">
        <f t="shared" si="2"/>
        <v>87875</v>
      </c>
      <c r="X31" s="27">
        <f t="shared" si="3"/>
        <v>35150</v>
      </c>
      <c r="Y31" s="28">
        <f t="shared" si="4"/>
        <v>6151.2500000000009</v>
      </c>
      <c r="Z31" s="27">
        <f t="shared" si="5"/>
        <v>28998.75</v>
      </c>
      <c r="AA31" s="29">
        <f t="shared" si="6"/>
        <v>6151.2500000000009</v>
      </c>
      <c r="AB31" s="29">
        <f t="shared" si="7"/>
        <v>5272.5</v>
      </c>
      <c r="AC31" s="29">
        <f t="shared" si="8"/>
        <v>17575</v>
      </c>
    </row>
    <row r="32" spans="1:29" ht="27" customHeight="1" thickBot="1">
      <c r="A32" s="6">
        <v>18</v>
      </c>
      <c r="B32" s="75" t="s">
        <v>54</v>
      </c>
      <c r="C32" s="22">
        <f>'[1]NOV 2018'!$C37</f>
        <v>201</v>
      </c>
      <c r="D32" s="23">
        <v>14</v>
      </c>
      <c r="E32" s="51">
        <v>2016</v>
      </c>
      <c r="F32" s="51">
        <v>1803</v>
      </c>
      <c r="G32" s="24">
        <f t="shared" si="0"/>
        <v>3819</v>
      </c>
      <c r="H32" s="24">
        <f t="shared" si="1"/>
        <v>2814</v>
      </c>
      <c r="I32" s="77">
        <f>'JAN 19'!$R32</f>
        <v>422.0999999999998</v>
      </c>
      <c r="J32" s="77">
        <f>'JAN 19'!$S32</f>
        <v>28.140000000000015</v>
      </c>
      <c r="K32" s="77">
        <f>'JAN 19'!$T32</f>
        <v>-283.40999999999997</v>
      </c>
      <c r="L32" s="26">
        <f t="shared" si="9"/>
        <v>166.82999999999981</v>
      </c>
      <c r="M32" s="25">
        <v>0</v>
      </c>
      <c r="N32" s="25">
        <v>0</v>
      </c>
      <c r="O32" s="25">
        <v>0</v>
      </c>
      <c r="P32" s="12">
        <f t="shared" si="10"/>
        <v>572.85</v>
      </c>
      <c r="Q32" s="13">
        <f t="shared" si="11"/>
        <v>38.19</v>
      </c>
      <c r="R32" s="14">
        <f t="shared" si="12"/>
        <v>114.57</v>
      </c>
      <c r="S32" s="15">
        <f t="shared" si="13"/>
        <v>-150.75000000000023</v>
      </c>
      <c r="T32" s="16">
        <f t="shared" si="13"/>
        <v>-10.049999999999983</v>
      </c>
      <c r="U32" s="16">
        <f t="shared" si="13"/>
        <v>-397.97999999999996</v>
      </c>
      <c r="V32" s="17">
        <f t="shared" si="14"/>
        <v>-558.7800000000002</v>
      </c>
      <c r="W32" s="27">
        <f t="shared" si="2"/>
        <v>95475</v>
      </c>
      <c r="X32" s="27">
        <f t="shared" si="3"/>
        <v>38190</v>
      </c>
      <c r="Y32" s="28">
        <f t="shared" si="4"/>
        <v>6683.2500000000009</v>
      </c>
      <c r="Z32" s="27">
        <f t="shared" si="5"/>
        <v>31506.75</v>
      </c>
      <c r="AA32" s="29">
        <f t="shared" si="6"/>
        <v>6683.2500000000009</v>
      </c>
      <c r="AB32" s="29">
        <f t="shared" si="7"/>
        <v>5728.5</v>
      </c>
      <c r="AC32" s="29">
        <f t="shared" si="8"/>
        <v>19095</v>
      </c>
    </row>
    <row r="33" spans="1:29" ht="27" customHeight="1" thickBot="1">
      <c r="A33" s="6">
        <v>19</v>
      </c>
      <c r="B33" s="75" t="s">
        <v>55</v>
      </c>
      <c r="C33" s="22">
        <f>'[1]NOV 2018'!$C38</f>
        <v>209</v>
      </c>
      <c r="D33" s="23">
        <v>14</v>
      </c>
      <c r="E33" s="51">
        <v>2465</v>
      </c>
      <c r="F33" s="51">
        <v>1506</v>
      </c>
      <c r="G33" s="24">
        <f t="shared" si="0"/>
        <v>3971</v>
      </c>
      <c r="H33" s="24">
        <f t="shared" si="1"/>
        <v>2926</v>
      </c>
      <c r="I33" s="77">
        <f>'JAN 19'!$R33</f>
        <v>407.55000000000007</v>
      </c>
      <c r="J33" s="77">
        <f>'JAN 19'!$S33</f>
        <v>27.169999999999995</v>
      </c>
      <c r="K33" s="77">
        <f>'JAN 19'!$T33</f>
        <v>-300.95999999999998</v>
      </c>
      <c r="L33" s="26">
        <f t="shared" si="9"/>
        <v>133.7600000000001</v>
      </c>
      <c r="M33" s="25">
        <v>0</v>
      </c>
      <c r="N33" s="25">
        <v>0</v>
      </c>
      <c r="O33" s="25">
        <v>0</v>
      </c>
      <c r="P33" s="12">
        <f t="shared" si="10"/>
        <v>595.65</v>
      </c>
      <c r="Q33" s="13">
        <f t="shared" si="11"/>
        <v>39.71</v>
      </c>
      <c r="R33" s="14">
        <f t="shared" si="12"/>
        <v>119.13</v>
      </c>
      <c r="S33" s="15">
        <f t="shared" si="13"/>
        <v>-188.09999999999991</v>
      </c>
      <c r="T33" s="16">
        <f t="shared" si="13"/>
        <v>-12.540000000000006</v>
      </c>
      <c r="U33" s="16">
        <f t="shared" si="13"/>
        <v>-420.09</v>
      </c>
      <c r="V33" s="17">
        <f t="shared" si="14"/>
        <v>-620.7299999999999</v>
      </c>
      <c r="W33" s="27">
        <f t="shared" si="2"/>
        <v>99275</v>
      </c>
      <c r="X33" s="27">
        <f t="shared" si="3"/>
        <v>39710</v>
      </c>
      <c r="Y33" s="28">
        <f t="shared" si="4"/>
        <v>6949.2500000000009</v>
      </c>
      <c r="Z33" s="27">
        <f t="shared" si="5"/>
        <v>32760.75</v>
      </c>
      <c r="AA33" s="29">
        <f t="shared" si="6"/>
        <v>6949.2500000000009</v>
      </c>
      <c r="AB33" s="29">
        <f t="shared" si="7"/>
        <v>5956.5</v>
      </c>
      <c r="AC33" s="29">
        <f t="shared" si="8"/>
        <v>19855</v>
      </c>
    </row>
    <row r="34" spans="1:29" ht="27" customHeight="1" thickBot="1">
      <c r="A34" s="6">
        <v>20</v>
      </c>
      <c r="B34" s="75" t="s">
        <v>56</v>
      </c>
      <c r="C34" s="22">
        <f>'[1]NOV 2018'!$C39</f>
        <v>164</v>
      </c>
      <c r="D34" s="23">
        <v>14</v>
      </c>
      <c r="E34" s="51">
        <v>1662</v>
      </c>
      <c r="F34" s="51">
        <v>1454</v>
      </c>
      <c r="G34" s="24">
        <f t="shared" si="0"/>
        <v>3116</v>
      </c>
      <c r="H34" s="24">
        <f t="shared" si="1"/>
        <v>2296</v>
      </c>
      <c r="I34" s="77">
        <f>'JAN 19'!$R34</f>
        <v>344.4</v>
      </c>
      <c r="J34" s="77">
        <f>'JAN 19'!$S34</f>
        <v>22.960000000000012</v>
      </c>
      <c r="K34" s="77">
        <f>'JAN 19'!$T34</f>
        <v>-231.23999999999998</v>
      </c>
      <c r="L34" s="26">
        <f t="shared" si="9"/>
        <v>136.12000000000003</v>
      </c>
      <c r="M34" s="25">
        <v>0</v>
      </c>
      <c r="N34" s="25">
        <v>0</v>
      </c>
      <c r="O34" s="25">
        <v>0</v>
      </c>
      <c r="P34" s="12">
        <f t="shared" si="10"/>
        <v>467.4</v>
      </c>
      <c r="Q34" s="13">
        <f t="shared" si="11"/>
        <v>31.16</v>
      </c>
      <c r="R34" s="14">
        <f t="shared" si="12"/>
        <v>93.47999999999999</v>
      </c>
      <c r="S34" s="15">
        <f t="shared" si="13"/>
        <v>-123</v>
      </c>
      <c r="T34" s="16">
        <f t="shared" si="13"/>
        <v>-8.1999999999999886</v>
      </c>
      <c r="U34" s="16">
        <f t="shared" si="13"/>
        <v>-324.71999999999997</v>
      </c>
      <c r="V34" s="17">
        <f t="shared" si="14"/>
        <v>-455.91999999999996</v>
      </c>
      <c r="W34" s="27">
        <f t="shared" si="2"/>
        <v>77900</v>
      </c>
      <c r="X34" s="27">
        <f t="shared" si="3"/>
        <v>31160</v>
      </c>
      <c r="Y34" s="28">
        <f t="shared" si="4"/>
        <v>5453.0000000000009</v>
      </c>
      <c r="Z34" s="27">
        <f t="shared" si="5"/>
        <v>25707</v>
      </c>
      <c r="AA34" s="29">
        <f t="shared" si="6"/>
        <v>5453.0000000000009</v>
      </c>
      <c r="AB34" s="29">
        <f t="shared" si="7"/>
        <v>4674</v>
      </c>
      <c r="AC34" s="29">
        <f t="shared" si="8"/>
        <v>15580</v>
      </c>
    </row>
    <row r="35" spans="1:29" ht="27" customHeight="1" thickBot="1">
      <c r="A35" s="6">
        <v>21</v>
      </c>
      <c r="B35" s="50" t="s">
        <v>57</v>
      </c>
      <c r="C35" s="22">
        <f>'[1]NOV 2018'!$C40</f>
        <v>198</v>
      </c>
      <c r="D35" s="23">
        <v>14</v>
      </c>
      <c r="E35" s="51">
        <v>1960</v>
      </c>
      <c r="F35" s="51">
        <v>1802</v>
      </c>
      <c r="G35" s="24">
        <f t="shared" si="0"/>
        <v>3762</v>
      </c>
      <c r="H35" s="24">
        <f t="shared" si="1"/>
        <v>2772</v>
      </c>
      <c r="I35" s="77">
        <f>'JAN 19'!$R35</f>
        <v>415.79999999999995</v>
      </c>
      <c r="J35" s="77">
        <f>'JAN 19'!$S35</f>
        <v>27.720000000000006</v>
      </c>
      <c r="K35" s="77">
        <f>'JAN 19'!$T35</f>
        <v>-279.18</v>
      </c>
      <c r="L35" s="26">
        <f t="shared" si="9"/>
        <v>164.33999999999997</v>
      </c>
      <c r="M35" s="25">
        <v>0</v>
      </c>
      <c r="N35" s="25">
        <v>0</v>
      </c>
      <c r="O35" s="25">
        <v>0</v>
      </c>
      <c r="P35" s="12">
        <f t="shared" si="10"/>
        <v>564.29999999999995</v>
      </c>
      <c r="Q35" s="13">
        <f t="shared" si="11"/>
        <v>37.619999999999997</v>
      </c>
      <c r="R35" s="14">
        <f t="shared" si="12"/>
        <v>112.86</v>
      </c>
      <c r="S35" s="15">
        <f t="shared" si="13"/>
        <v>-148.5</v>
      </c>
      <c r="T35" s="16">
        <f t="shared" si="13"/>
        <v>-9.8999999999999915</v>
      </c>
      <c r="U35" s="16">
        <f t="shared" si="13"/>
        <v>-392.04</v>
      </c>
      <c r="V35" s="17">
        <f t="shared" si="14"/>
        <v>-550.44000000000005</v>
      </c>
      <c r="W35" s="27">
        <f t="shared" si="2"/>
        <v>94050</v>
      </c>
      <c r="X35" s="27">
        <f t="shared" si="3"/>
        <v>37620</v>
      </c>
      <c r="Y35" s="28">
        <f t="shared" si="4"/>
        <v>6583.5000000000009</v>
      </c>
      <c r="Z35" s="27">
        <f t="shared" si="5"/>
        <v>31036.5</v>
      </c>
      <c r="AA35" s="29">
        <f t="shared" si="6"/>
        <v>6583.5000000000009</v>
      </c>
      <c r="AB35" s="29">
        <f t="shared" si="7"/>
        <v>5643</v>
      </c>
      <c r="AC35" s="29">
        <f t="shared" si="8"/>
        <v>18810</v>
      </c>
    </row>
    <row r="36" spans="1:29" ht="20.25" customHeight="1" thickBot="1">
      <c r="A36" s="6">
        <v>22</v>
      </c>
      <c r="B36" s="50" t="s">
        <v>58</v>
      </c>
      <c r="C36" s="22">
        <f>'[1]NOV 2018'!$C41</f>
        <v>190</v>
      </c>
      <c r="D36" s="23">
        <v>14</v>
      </c>
      <c r="E36" s="51">
        <v>1970</v>
      </c>
      <c r="F36" s="51">
        <v>1640</v>
      </c>
      <c r="G36" s="24">
        <f t="shared" si="0"/>
        <v>3610</v>
      </c>
      <c r="H36" s="24">
        <f t="shared" si="1"/>
        <v>2660</v>
      </c>
      <c r="I36" s="77">
        <f>'JAN 19'!$R36</f>
        <v>399</v>
      </c>
      <c r="J36" s="77">
        <f>'JAN 19'!$S36</f>
        <v>26.6</v>
      </c>
      <c r="K36" s="77">
        <f>'JAN 19'!$T36</f>
        <v>-267.89999999999998</v>
      </c>
      <c r="L36" s="26">
        <f t="shared" si="9"/>
        <v>157.70000000000005</v>
      </c>
      <c r="M36" s="25">
        <v>0</v>
      </c>
      <c r="N36" s="25">
        <v>0</v>
      </c>
      <c r="O36" s="25">
        <v>0</v>
      </c>
      <c r="P36" s="12">
        <f t="shared" si="10"/>
        <v>541.5</v>
      </c>
      <c r="Q36" s="13">
        <f t="shared" si="11"/>
        <v>36.1</v>
      </c>
      <c r="R36" s="14">
        <f t="shared" si="12"/>
        <v>108.3</v>
      </c>
      <c r="S36" s="15">
        <f t="shared" ref="S36:U39" si="15">I36+M36-P36</f>
        <v>-142.5</v>
      </c>
      <c r="T36" s="16">
        <f t="shared" si="15"/>
        <v>-9.5</v>
      </c>
      <c r="U36" s="16">
        <f t="shared" si="15"/>
        <v>-376.2</v>
      </c>
      <c r="V36" s="17">
        <f t="shared" si="14"/>
        <v>-528.20000000000005</v>
      </c>
      <c r="W36" s="27">
        <f t="shared" si="2"/>
        <v>90250</v>
      </c>
      <c r="X36" s="27">
        <f t="shared" si="3"/>
        <v>36100</v>
      </c>
      <c r="Y36" s="28">
        <f t="shared" si="4"/>
        <v>6317.5000000000009</v>
      </c>
      <c r="Z36" s="27">
        <f t="shared" si="5"/>
        <v>29782.5</v>
      </c>
      <c r="AA36" s="29">
        <f t="shared" si="6"/>
        <v>6317.5000000000009</v>
      </c>
      <c r="AB36" s="29">
        <f t="shared" si="7"/>
        <v>5415</v>
      </c>
      <c r="AC36" s="29">
        <f t="shared" si="8"/>
        <v>18050</v>
      </c>
    </row>
    <row r="37" spans="1:29" ht="20.25" customHeight="1" thickBot="1">
      <c r="A37" s="6">
        <v>23</v>
      </c>
      <c r="B37" s="50" t="s">
        <v>59</v>
      </c>
      <c r="C37" s="22">
        <f>'[1]NOV 2018'!$C42</f>
        <v>203</v>
      </c>
      <c r="D37" s="23">
        <v>14</v>
      </c>
      <c r="E37" s="51">
        <v>2278</v>
      </c>
      <c r="F37" s="51">
        <v>1579</v>
      </c>
      <c r="G37" s="24">
        <f t="shared" si="0"/>
        <v>3857</v>
      </c>
      <c r="H37" s="24">
        <f t="shared" si="1"/>
        <v>2842</v>
      </c>
      <c r="I37" s="77">
        <f>'JAN 19'!$R37</f>
        <v>426.29999999999995</v>
      </c>
      <c r="J37" s="77">
        <f>'JAN 19'!$S37</f>
        <v>28.420000000000023</v>
      </c>
      <c r="K37" s="77">
        <f>'JAN 19'!$T37</f>
        <v>-286.22999999999996</v>
      </c>
      <c r="L37" s="26">
        <f t="shared" si="9"/>
        <v>168.49</v>
      </c>
      <c r="M37" s="25">
        <v>0</v>
      </c>
      <c r="N37" s="25">
        <v>0</v>
      </c>
      <c r="O37" s="25">
        <v>0</v>
      </c>
      <c r="P37" s="12">
        <f t="shared" si="10"/>
        <v>578.54999999999995</v>
      </c>
      <c r="Q37" s="13">
        <f t="shared" si="11"/>
        <v>38.57</v>
      </c>
      <c r="R37" s="14">
        <f t="shared" si="12"/>
        <v>115.71</v>
      </c>
      <c r="S37" s="15">
        <f t="shared" si="15"/>
        <v>-152.25</v>
      </c>
      <c r="T37" s="16">
        <f t="shared" si="15"/>
        <v>-10.149999999999977</v>
      </c>
      <c r="U37" s="16">
        <f t="shared" si="15"/>
        <v>-401.93999999999994</v>
      </c>
      <c r="V37" s="17">
        <f t="shared" si="14"/>
        <v>-564.33999999999992</v>
      </c>
      <c r="W37" s="27">
        <f t="shared" si="2"/>
        <v>96425</v>
      </c>
      <c r="X37" s="27">
        <f t="shared" si="3"/>
        <v>38570</v>
      </c>
      <c r="Y37" s="28">
        <f t="shared" si="4"/>
        <v>6749.7500000000009</v>
      </c>
      <c r="Z37" s="27">
        <f t="shared" si="5"/>
        <v>31820.25</v>
      </c>
      <c r="AA37" s="29">
        <f t="shared" si="6"/>
        <v>6749.7500000000009</v>
      </c>
      <c r="AB37" s="29">
        <f t="shared" si="7"/>
        <v>5785.5</v>
      </c>
      <c r="AC37" s="29">
        <f t="shared" si="8"/>
        <v>19285</v>
      </c>
    </row>
    <row r="38" spans="1:29" ht="20.25" customHeight="1" thickBot="1">
      <c r="A38" s="6">
        <v>24</v>
      </c>
      <c r="B38" s="50" t="s">
        <v>60</v>
      </c>
      <c r="C38" s="22">
        <f>'[1]NOV 2018'!$C43</f>
        <v>197</v>
      </c>
      <c r="D38" s="23">
        <v>14</v>
      </c>
      <c r="E38" s="51">
        <v>2311</v>
      </c>
      <c r="F38" s="51">
        <v>1432</v>
      </c>
      <c r="G38" s="24">
        <f t="shared" si="0"/>
        <v>3743</v>
      </c>
      <c r="H38" s="24">
        <f t="shared" si="1"/>
        <v>2758</v>
      </c>
      <c r="I38" s="77">
        <f>'JAN 19'!$R38</f>
        <v>413.6999999999997</v>
      </c>
      <c r="J38" s="77">
        <f>'JAN 19'!$S38</f>
        <v>27.580000000000005</v>
      </c>
      <c r="K38" s="77">
        <f>'JAN 19'!$T38</f>
        <v>-277.77</v>
      </c>
      <c r="L38" s="26">
        <f t="shared" si="9"/>
        <v>163.50999999999971</v>
      </c>
      <c r="M38" s="25">
        <v>0</v>
      </c>
      <c r="N38" s="25">
        <v>0</v>
      </c>
      <c r="O38" s="25">
        <v>0</v>
      </c>
      <c r="P38" s="12">
        <f t="shared" si="10"/>
        <v>561.44999999999993</v>
      </c>
      <c r="Q38" s="13">
        <f t="shared" si="11"/>
        <v>37.43</v>
      </c>
      <c r="R38" s="14">
        <f t="shared" si="12"/>
        <v>112.28999999999999</v>
      </c>
      <c r="S38" s="15">
        <f t="shared" si="15"/>
        <v>-147.75000000000023</v>
      </c>
      <c r="T38" s="16">
        <f t="shared" si="15"/>
        <v>-9.8499999999999943</v>
      </c>
      <c r="U38" s="16">
        <f t="shared" si="15"/>
        <v>-390.05999999999995</v>
      </c>
      <c r="V38" s="17">
        <f t="shared" si="14"/>
        <v>-547.6600000000002</v>
      </c>
      <c r="W38" s="27">
        <f t="shared" si="2"/>
        <v>93575</v>
      </c>
      <c r="X38" s="27">
        <f t="shared" si="3"/>
        <v>37430</v>
      </c>
      <c r="Y38" s="28">
        <f t="shared" si="4"/>
        <v>6550.2500000000009</v>
      </c>
      <c r="Z38" s="27">
        <f t="shared" si="5"/>
        <v>30879.75</v>
      </c>
      <c r="AA38" s="29">
        <f t="shared" si="6"/>
        <v>6550.2500000000009</v>
      </c>
      <c r="AB38" s="29">
        <f t="shared" si="7"/>
        <v>5614.5</v>
      </c>
      <c r="AC38" s="29">
        <f t="shared" si="8"/>
        <v>18715</v>
      </c>
    </row>
    <row r="39" spans="1:29" ht="20.25" customHeight="1" thickBot="1">
      <c r="A39" s="6">
        <v>25</v>
      </c>
      <c r="B39" s="50" t="s">
        <v>61</v>
      </c>
      <c r="C39" s="22">
        <f>'[1]NOV 2018'!$C44</f>
        <v>181</v>
      </c>
      <c r="D39" s="23">
        <v>14</v>
      </c>
      <c r="E39" s="51">
        <v>1949</v>
      </c>
      <c r="F39" s="51">
        <v>1490</v>
      </c>
      <c r="G39" s="24">
        <f t="shared" si="0"/>
        <v>3439</v>
      </c>
      <c r="H39" s="24">
        <f t="shared" si="1"/>
        <v>2534</v>
      </c>
      <c r="I39" s="77">
        <f>'JAN 19'!$R39</f>
        <v>352.94999999999982</v>
      </c>
      <c r="J39" s="77">
        <f>'JAN 19'!$S39</f>
        <v>23.53</v>
      </c>
      <c r="K39" s="77">
        <f>'JAN 19'!$T39</f>
        <v>-260.64</v>
      </c>
      <c r="L39" s="26">
        <f t="shared" si="9"/>
        <v>115.8399999999998</v>
      </c>
      <c r="M39" s="25">
        <v>0</v>
      </c>
      <c r="N39" s="25">
        <v>0</v>
      </c>
      <c r="O39" s="25">
        <v>0</v>
      </c>
      <c r="P39" s="12">
        <f t="shared" si="10"/>
        <v>515.85</v>
      </c>
      <c r="Q39" s="13">
        <f t="shared" si="11"/>
        <v>34.39</v>
      </c>
      <c r="R39" s="14">
        <f t="shared" si="12"/>
        <v>103.17</v>
      </c>
      <c r="S39" s="15">
        <f t="shared" si="15"/>
        <v>-162.9000000000002</v>
      </c>
      <c r="T39" s="16">
        <f t="shared" si="15"/>
        <v>-10.86</v>
      </c>
      <c r="U39" s="16">
        <f t="shared" si="15"/>
        <v>-363.81</v>
      </c>
      <c r="V39" s="17">
        <f t="shared" si="14"/>
        <v>-537.57000000000016</v>
      </c>
      <c r="W39" s="27">
        <f t="shared" si="2"/>
        <v>85975</v>
      </c>
      <c r="X39" s="27">
        <f t="shared" si="3"/>
        <v>34390</v>
      </c>
      <c r="Y39" s="28">
        <f t="shared" si="4"/>
        <v>6018.2500000000009</v>
      </c>
      <c r="Z39" s="27">
        <f t="shared" si="5"/>
        <v>28371.75</v>
      </c>
      <c r="AA39" s="29">
        <f t="shared" si="6"/>
        <v>6018.2500000000009</v>
      </c>
      <c r="AB39" s="29">
        <f t="shared" si="7"/>
        <v>5158.5</v>
      </c>
      <c r="AC39" s="29">
        <f t="shared" si="8"/>
        <v>17195</v>
      </c>
    </row>
    <row r="40" spans="1:29" s="64" customFormat="1" ht="22.5" customHeight="1">
      <c r="A40" s="58"/>
      <c r="B40" s="59" t="s">
        <v>26</v>
      </c>
      <c r="C40" s="60">
        <f>SUM(C15:C39)</f>
        <v>4375</v>
      </c>
      <c r="D40" s="32">
        <f>AVERAGE(D15:D39)</f>
        <v>14</v>
      </c>
      <c r="E40" s="60">
        <f t="shared" ref="E40:AC40" si="16">SUM(E15:E39)</f>
        <v>44242</v>
      </c>
      <c r="F40" s="60">
        <f t="shared" si="16"/>
        <v>36018</v>
      </c>
      <c r="G40" s="32">
        <f>SUM(G15:G39)</f>
        <v>80260</v>
      </c>
      <c r="H40" s="32">
        <f>SUM(H15:H39)</f>
        <v>61250</v>
      </c>
      <c r="I40" s="60">
        <f t="shared" si="16"/>
        <v>9073.9499999999971</v>
      </c>
      <c r="J40" s="60">
        <f t="shared" si="16"/>
        <v>604.93000000000029</v>
      </c>
      <c r="K40" s="60">
        <f t="shared" si="16"/>
        <v>-6191.46</v>
      </c>
      <c r="L40" s="60">
        <f t="shared" si="16"/>
        <v>3487.4199999999992</v>
      </c>
      <c r="M40" s="60">
        <f t="shared" si="16"/>
        <v>0</v>
      </c>
      <c r="N40" s="60">
        <f t="shared" si="16"/>
        <v>0</v>
      </c>
      <c r="O40" s="60">
        <f t="shared" si="16"/>
        <v>0</v>
      </c>
      <c r="P40" s="60">
        <f t="shared" si="16"/>
        <v>12039</v>
      </c>
      <c r="Q40" s="60">
        <f t="shared" si="16"/>
        <v>802.59999999999991</v>
      </c>
      <c r="R40" s="60">
        <f t="shared" si="16"/>
        <v>2407.7999999999997</v>
      </c>
      <c r="S40" s="60">
        <f t="shared" si="16"/>
        <v>-2965.0500000000006</v>
      </c>
      <c r="T40" s="61">
        <f t="shared" si="16"/>
        <v>-197.66999999999985</v>
      </c>
      <c r="U40" s="61">
        <f t="shared" si="16"/>
        <v>-8599.2599999999984</v>
      </c>
      <c r="V40" s="62">
        <f t="shared" si="16"/>
        <v>-11761.98</v>
      </c>
      <c r="W40" s="63">
        <f t="shared" si="16"/>
        <v>2006500</v>
      </c>
      <c r="X40" s="63">
        <f t="shared" si="16"/>
        <v>802600</v>
      </c>
      <c r="Y40" s="63">
        <f t="shared" si="16"/>
        <v>140455.00000000003</v>
      </c>
      <c r="Z40" s="63">
        <f t="shared" si="16"/>
        <v>662145</v>
      </c>
      <c r="AA40" s="63">
        <f t="shared" si="16"/>
        <v>140455.00000000003</v>
      </c>
      <c r="AB40" s="63">
        <f t="shared" si="16"/>
        <v>120390</v>
      </c>
      <c r="AC40" s="63">
        <f t="shared" si="16"/>
        <v>401300</v>
      </c>
    </row>
    <row r="50" spans="4:4">
      <c r="D50" s="36" t="e">
        <f>D9+D10+D11+D12+D13+D14+D15+D36+#REF!+#REF!+#REF!+#REF!+#REF!+D40+D41+D42+D43+D44+D45+D46+D47+D48+31</f>
        <v>#VALUE!</v>
      </c>
    </row>
  </sheetData>
  <mergeCells count="18">
    <mergeCell ref="A13:A14"/>
    <mergeCell ref="B13:B14"/>
    <mergeCell ref="C13:C14"/>
    <mergeCell ref="D13:D14"/>
    <mergeCell ref="E13:G13"/>
    <mergeCell ref="U2:W2"/>
    <mergeCell ref="U3:W3"/>
    <mergeCell ref="U5:W5"/>
    <mergeCell ref="C10:W10"/>
    <mergeCell ref="C11:W11"/>
    <mergeCell ref="Y13:Z13"/>
    <mergeCell ref="AA13:AC13"/>
    <mergeCell ref="I13:L13"/>
    <mergeCell ref="M13:O13"/>
    <mergeCell ref="P13:R13"/>
    <mergeCell ref="S13:V13"/>
    <mergeCell ref="W13:W14"/>
    <mergeCell ref="X13:X14"/>
  </mergeCells>
  <printOptions horizontalCentered="1"/>
  <pageMargins left="0.19685039370078741" right="0.19685039370078741" top="0.19685039370078741" bottom="0.19685039370078741" header="0.15748031496062992" footer="0.15748031496062992"/>
  <pageSetup paperSize="9" scale="6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B50"/>
  <sheetViews>
    <sheetView view="pageBreakPreview" zoomScaleNormal="110" zoomScaleSheetLayoutView="100" workbookViewId="0">
      <selection activeCell="H15" sqref="H15"/>
    </sheetView>
  </sheetViews>
  <sheetFormatPr baseColWidth="10" defaultRowHeight="15"/>
  <cols>
    <col min="1" max="1" width="3.85546875" style="1" customWidth="1"/>
    <col min="2" max="2" width="19.570312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42578125" bestFit="1" customWidth="1"/>
    <col min="16" max="17" width="7.5703125" bestFit="1" customWidth="1"/>
    <col min="18" max="18" width="8.7109375" bestFit="1" customWidth="1"/>
    <col min="19" max="19" width="7" style="2" bestFit="1" customWidth="1"/>
    <col min="20" max="20" width="6.85546875" style="2" bestFit="1" customWidth="1"/>
    <col min="21" max="21" width="8" style="2" bestFit="1" customWidth="1"/>
    <col min="22" max="29" width="8.7109375" customWidth="1"/>
  </cols>
  <sheetData>
    <row r="1" spans="1:28">
      <c r="A1" s="45" t="s">
        <v>0</v>
      </c>
    </row>
    <row r="2" spans="1:28" ht="15.75">
      <c r="A2" s="1" t="s">
        <v>1</v>
      </c>
      <c r="I2" s="3"/>
      <c r="T2" s="78" t="s">
        <v>2</v>
      </c>
      <c r="U2" s="78"/>
      <c r="V2" s="78"/>
    </row>
    <row r="3" spans="1:28" ht="15.75">
      <c r="A3" s="45" t="s">
        <v>35</v>
      </c>
      <c r="I3" s="3"/>
      <c r="T3" s="78" t="s">
        <v>3</v>
      </c>
      <c r="U3" s="78"/>
      <c r="V3" s="78"/>
    </row>
    <row r="4" spans="1:28">
      <c r="A4" s="1" t="s">
        <v>4</v>
      </c>
    </row>
    <row r="5" spans="1:28" ht="15.75">
      <c r="A5" s="45" t="s">
        <v>36</v>
      </c>
      <c r="J5" s="3"/>
      <c r="T5" s="78" t="s">
        <v>5</v>
      </c>
      <c r="U5" s="78"/>
      <c r="V5" s="78"/>
    </row>
    <row r="7" spans="1:28">
      <c r="A7" s="45" t="s">
        <v>63</v>
      </c>
    </row>
    <row r="8" spans="1:28">
      <c r="A8" s="1" t="s">
        <v>6</v>
      </c>
    </row>
    <row r="9" spans="1:28" ht="16.5" thickBot="1">
      <c r="A9" s="45" t="s">
        <v>7</v>
      </c>
    </row>
    <row r="10" spans="1:28" ht="23.25" customHeight="1">
      <c r="C10" s="95" t="s">
        <v>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7"/>
    </row>
    <row r="11" spans="1:28" ht="23.25" customHeight="1" thickBot="1">
      <c r="C11" s="98" t="s">
        <v>65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100"/>
    </row>
    <row r="12" spans="1:28" ht="15.75" thickBot="1"/>
    <row r="13" spans="1:28" ht="15.75" customHeight="1" thickBot="1">
      <c r="A13" s="86" t="s">
        <v>9</v>
      </c>
      <c r="B13" s="82" t="s">
        <v>10</v>
      </c>
      <c r="C13" s="87" t="s">
        <v>33</v>
      </c>
      <c r="D13" s="89" t="s">
        <v>11</v>
      </c>
      <c r="E13" s="90" t="s">
        <v>12</v>
      </c>
      <c r="F13" s="91"/>
      <c r="G13" s="92"/>
      <c r="H13" s="82" t="s">
        <v>14</v>
      </c>
      <c r="I13" s="82"/>
      <c r="J13" s="82"/>
      <c r="K13" s="82"/>
      <c r="L13" s="83" t="s">
        <v>34</v>
      </c>
      <c r="M13" s="84"/>
      <c r="N13" s="85"/>
      <c r="O13" s="82" t="s">
        <v>15</v>
      </c>
      <c r="P13" s="82"/>
      <c r="Q13" s="82"/>
      <c r="R13" s="82" t="s">
        <v>16</v>
      </c>
      <c r="S13" s="82"/>
      <c r="T13" s="82"/>
      <c r="U13" s="82"/>
      <c r="V13" s="79" t="s">
        <v>17</v>
      </c>
      <c r="W13" s="80" t="s">
        <v>18</v>
      </c>
      <c r="X13" s="79" t="s">
        <v>19</v>
      </c>
      <c r="Y13" s="79"/>
      <c r="Z13" s="81" t="s">
        <v>20</v>
      </c>
      <c r="AA13" s="81"/>
      <c r="AB13" s="81"/>
    </row>
    <row r="14" spans="1:28" ht="24.75" thickBot="1">
      <c r="A14" s="86"/>
      <c r="B14" s="82"/>
      <c r="C14" s="88"/>
      <c r="D14" s="89"/>
      <c r="E14" s="72" t="s">
        <v>21</v>
      </c>
      <c r="F14" s="42" t="s">
        <v>22</v>
      </c>
      <c r="G14" s="44" t="s">
        <v>13</v>
      </c>
      <c r="H14" s="74" t="s">
        <v>23</v>
      </c>
      <c r="I14" s="71" t="s">
        <v>24</v>
      </c>
      <c r="J14" s="71" t="s">
        <v>25</v>
      </c>
      <c r="K14" s="71" t="s">
        <v>26</v>
      </c>
      <c r="L14" s="71" t="s">
        <v>27</v>
      </c>
      <c r="M14" s="71" t="s">
        <v>24</v>
      </c>
      <c r="N14" s="71" t="s">
        <v>25</v>
      </c>
      <c r="O14" s="71" t="s">
        <v>23</v>
      </c>
      <c r="P14" s="4" t="s">
        <v>24</v>
      </c>
      <c r="Q14" s="71" t="s">
        <v>25</v>
      </c>
      <c r="R14" s="71" t="s">
        <v>23</v>
      </c>
      <c r="S14" s="5" t="s">
        <v>24</v>
      </c>
      <c r="T14" s="5" t="s">
        <v>25</v>
      </c>
      <c r="U14" s="5" t="s">
        <v>26</v>
      </c>
      <c r="V14" s="79"/>
      <c r="W14" s="80"/>
      <c r="X14" s="39" t="s">
        <v>28</v>
      </c>
      <c r="Y14" s="73" t="s">
        <v>29</v>
      </c>
      <c r="Z14" s="41" t="s">
        <v>30</v>
      </c>
      <c r="AA14" s="41" t="s">
        <v>31</v>
      </c>
      <c r="AB14" s="41" t="s">
        <v>32</v>
      </c>
    </row>
    <row r="15" spans="1:28" ht="27" customHeight="1" thickBot="1">
      <c r="A15" s="6">
        <v>1</v>
      </c>
      <c r="B15" s="50" t="s">
        <v>37</v>
      </c>
      <c r="C15" s="7">
        <f>'[1]NOV 2018'!$C20</f>
        <v>143</v>
      </c>
      <c r="D15" s="8">
        <v>18</v>
      </c>
      <c r="E15" s="51">
        <v>1584</v>
      </c>
      <c r="F15" s="52">
        <v>990</v>
      </c>
      <c r="G15" s="9">
        <f t="shared" ref="G15:G39" si="0">$E15+$F15</f>
        <v>2574</v>
      </c>
      <c r="H15" s="93">
        <f>'FEV 19'!S15</f>
        <v>0</v>
      </c>
      <c r="I15" s="93">
        <f>'FEV 19'!T15</f>
        <v>0</v>
      </c>
      <c r="J15" s="93">
        <f>'FEV 19'!U15</f>
        <v>-261.69</v>
      </c>
      <c r="K15" s="11">
        <f>H15+I15+J15</f>
        <v>-261.69</v>
      </c>
      <c r="L15" s="25">
        <f t="shared" ref="L15:L39" si="1">$C15*0.15*56</f>
        <v>1201.2</v>
      </c>
      <c r="M15" s="25">
        <f t="shared" ref="M15:N39" si="2">$C15*0.01*56</f>
        <v>80.08</v>
      </c>
      <c r="N15" s="25">
        <f t="shared" ref="N15:N39" si="3">$C15*0.03*56</f>
        <v>240.24</v>
      </c>
      <c r="O15" s="12">
        <f>G15*0.15</f>
        <v>386.09999999999997</v>
      </c>
      <c r="P15" s="13">
        <f>G15*0.01</f>
        <v>25.740000000000002</v>
      </c>
      <c r="Q15" s="14">
        <f>G15*0.03</f>
        <v>77.22</v>
      </c>
      <c r="R15" s="15">
        <f>H15+L15-O15</f>
        <v>815.10000000000014</v>
      </c>
      <c r="S15" s="16">
        <f>I15+M15-P15</f>
        <v>54.339999999999996</v>
      </c>
      <c r="T15" s="16">
        <f>J15+N15-Q15</f>
        <v>-98.669999999999987</v>
      </c>
      <c r="U15" s="17">
        <f>T15+S15+R15</f>
        <v>770.7700000000001</v>
      </c>
      <c r="V15" s="18">
        <f t="shared" ref="V15:V39" si="4">$G15*25</f>
        <v>64350</v>
      </c>
      <c r="W15" s="18">
        <f t="shared" ref="W15:W39" si="5">$V15*40%</f>
        <v>25740</v>
      </c>
      <c r="X15" s="19">
        <f t="shared" ref="X15:X39" si="6">V15*7%</f>
        <v>4504.5</v>
      </c>
      <c r="Y15" s="18">
        <f t="shared" ref="Y15:Y39" si="7">V15*33%</f>
        <v>21235.5</v>
      </c>
      <c r="Z15" s="20">
        <f t="shared" ref="Z15:Z39" si="8">V15*7%</f>
        <v>4504.5</v>
      </c>
      <c r="AA15" s="20">
        <f t="shared" ref="AA15:AA39" si="9">$V15*6%</f>
        <v>3861</v>
      </c>
      <c r="AB15" s="20">
        <f t="shared" ref="AB15:AB39" si="10">$V15*20%</f>
        <v>12870</v>
      </c>
    </row>
    <row r="16" spans="1:28" ht="27" customHeight="1" thickBot="1">
      <c r="A16" s="6">
        <v>2</v>
      </c>
      <c r="B16" s="50" t="s">
        <v>38</v>
      </c>
      <c r="C16" s="22">
        <f>'[1]NOV 2018'!$C21</f>
        <v>131</v>
      </c>
      <c r="D16" s="23">
        <v>18</v>
      </c>
      <c r="E16" s="51">
        <v>1512</v>
      </c>
      <c r="F16" s="51">
        <v>846</v>
      </c>
      <c r="G16" s="24">
        <f t="shared" si="0"/>
        <v>2358</v>
      </c>
      <c r="H16" s="94">
        <f>'FEV 19'!S16</f>
        <v>0</v>
      </c>
      <c r="I16" s="94">
        <f>'FEV 19'!T16</f>
        <v>0</v>
      </c>
      <c r="J16" s="94">
        <f>'FEV 19'!U16</f>
        <v>-239.72999999999996</v>
      </c>
      <c r="K16" s="26">
        <f t="shared" ref="K16:K39" si="11">H16+I16+J16</f>
        <v>-239.72999999999996</v>
      </c>
      <c r="L16" s="25">
        <f t="shared" si="1"/>
        <v>1100.3999999999999</v>
      </c>
      <c r="M16" s="25">
        <f t="shared" si="2"/>
        <v>73.36</v>
      </c>
      <c r="N16" s="25">
        <f t="shared" si="3"/>
        <v>220.07999999999998</v>
      </c>
      <c r="O16" s="12">
        <f t="shared" ref="O16:O39" si="12">G16*0.15</f>
        <v>353.7</v>
      </c>
      <c r="P16" s="13">
        <f t="shared" ref="P16:P39" si="13">G16*0.01</f>
        <v>23.580000000000002</v>
      </c>
      <c r="Q16" s="14">
        <f t="shared" ref="Q16:Q39" si="14">G16*0.03</f>
        <v>70.739999999999995</v>
      </c>
      <c r="R16" s="15">
        <f t="shared" ref="R16:T35" si="15">H16+L16-O16</f>
        <v>746.69999999999982</v>
      </c>
      <c r="S16" s="16">
        <f t="shared" si="15"/>
        <v>49.78</v>
      </c>
      <c r="T16" s="16">
        <f t="shared" si="15"/>
        <v>-90.389999999999972</v>
      </c>
      <c r="U16" s="17">
        <f t="shared" ref="U16:U39" si="16">T16+S16+R16</f>
        <v>706.0899999999998</v>
      </c>
      <c r="V16" s="27">
        <f t="shared" si="4"/>
        <v>58950</v>
      </c>
      <c r="W16" s="27">
        <f t="shared" si="5"/>
        <v>23580</v>
      </c>
      <c r="X16" s="28">
        <f t="shared" si="6"/>
        <v>4126.5</v>
      </c>
      <c r="Y16" s="27">
        <f t="shared" si="7"/>
        <v>19453.5</v>
      </c>
      <c r="Z16" s="29">
        <f t="shared" si="8"/>
        <v>4126.5</v>
      </c>
      <c r="AA16" s="29">
        <f t="shared" si="9"/>
        <v>3537</v>
      </c>
      <c r="AB16" s="29">
        <f t="shared" si="10"/>
        <v>11790</v>
      </c>
    </row>
    <row r="17" spans="1:28" ht="27" customHeight="1" thickBot="1">
      <c r="A17" s="6">
        <v>3</v>
      </c>
      <c r="B17" s="50" t="s">
        <v>39</v>
      </c>
      <c r="C17" s="22">
        <f>'[1]NOV 2018'!$C22</f>
        <v>166</v>
      </c>
      <c r="D17" s="23">
        <v>18</v>
      </c>
      <c r="E17" s="51">
        <v>1360</v>
      </c>
      <c r="F17" s="51">
        <v>1628</v>
      </c>
      <c r="G17" s="24">
        <f t="shared" si="0"/>
        <v>2988</v>
      </c>
      <c r="H17" s="94">
        <f>'FEV 19'!S17</f>
        <v>-24.900000000000091</v>
      </c>
      <c r="I17" s="94">
        <f>'FEV 19'!T17</f>
        <v>-1.6599999999999966</v>
      </c>
      <c r="J17" s="94">
        <f>'FEV 19'!U17</f>
        <v>-308.76</v>
      </c>
      <c r="K17" s="26">
        <f t="shared" si="11"/>
        <v>-335.32000000000005</v>
      </c>
      <c r="L17" s="25">
        <f t="shared" si="1"/>
        <v>1394.3999999999999</v>
      </c>
      <c r="M17" s="25">
        <f t="shared" si="2"/>
        <v>92.960000000000008</v>
      </c>
      <c r="N17" s="25">
        <f t="shared" si="3"/>
        <v>278.88</v>
      </c>
      <c r="O17" s="12">
        <f t="shared" si="12"/>
        <v>448.2</v>
      </c>
      <c r="P17" s="13">
        <f t="shared" si="13"/>
        <v>29.88</v>
      </c>
      <c r="Q17" s="14">
        <f t="shared" si="14"/>
        <v>89.64</v>
      </c>
      <c r="R17" s="15">
        <f t="shared" si="15"/>
        <v>921.29999999999973</v>
      </c>
      <c r="S17" s="16">
        <f t="shared" si="15"/>
        <v>61.420000000000016</v>
      </c>
      <c r="T17" s="16">
        <f t="shared" si="15"/>
        <v>-119.52</v>
      </c>
      <c r="U17" s="17">
        <f t="shared" si="16"/>
        <v>863.1999999999997</v>
      </c>
      <c r="V17" s="27">
        <f t="shared" si="4"/>
        <v>74700</v>
      </c>
      <c r="W17" s="27">
        <f t="shared" si="5"/>
        <v>29880</v>
      </c>
      <c r="X17" s="28">
        <f t="shared" si="6"/>
        <v>5229.0000000000009</v>
      </c>
      <c r="Y17" s="27">
        <f t="shared" si="7"/>
        <v>24651</v>
      </c>
      <c r="Z17" s="29">
        <f t="shared" si="8"/>
        <v>5229.0000000000009</v>
      </c>
      <c r="AA17" s="29">
        <f t="shared" si="9"/>
        <v>4482</v>
      </c>
      <c r="AB17" s="29">
        <f t="shared" si="10"/>
        <v>14940</v>
      </c>
    </row>
    <row r="18" spans="1:28" ht="27" customHeight="1" thickBot="1">
      <c r="A18" s="6">
        <v>4</v>
      </c>
      <c r="B18" s="50" t="s">
        <v>40</v>
      </c>
      <c r="C18" s="22">
        <f>'[1]NOV 2018'!$C23</f>
        <v>133</v>
      </c>
      <c r="D18" s="23">
        <v>18</v>
      </c>
      <c r="E18" s="51">
        <v>1289</v>
      </c>
      <c r="F18" s="51">
        <v>1105</v>
      </c>
      <c r="G18" s="24">
        <f t="shared" si="0"/>
        <v>2394</v>
      </c>
      <c r="H18" s="94">
        <f>'FEV 19'!S18</f>
        <v>0</v>
      </c>
      <c r="I18" s="94">
        <f>'FEV 19'!T18</f>
        <v>0</v>
      </c>
      <c r="J18" s="94">
        <f>'FEV 19'!U18</f>
        <v>-243.39</v>
      </c>
      <c r="K18" s="26">
        <f t="shared" si="11"/>
        <v>-243.39</v>
      </c>
      <c r="L18" s="25">
        <f t="shared" si="1"/>
        <v>1117.2</v>
      </c>
      <c r="M18" s="25">
        <f t="shared" si="2"/>
        <v>74.48</v>
      </c>
      <c r="N18" s="25">
        <f t="shared" si="3"/>
        <v>223.44</v>
      </c>
      <c r="O18" s="12">
        <f t="shared" si="12"/>
        <v>359.09999999999997</v>
      </c>
      <c r="P18" s="13">
        <f t="shared" si="13"/>
        <v>23.94</v>
      </c>
      <c r="Q18" s="14">
        <f t="shared" si="14"/>
        <v>71.819999999999993</v>
      </c>
      <c r="R18" s="15">
        <f t="shared" si="15"/>
        <v>758.10000000000014</v>
      </c>
      <c r="S18" s="16">
        <f t="shared" si="15"/>
        <v>50.540000000000006</v>
      </c>
      <c r="T18" s="16">
        <f t="shared" si="15"/>
        <v>-91.769999999999982</v>
      </c>
      <c r="U18" s="17">
        <f t="shared" si="16"/>
        <v>716.87000000000012</v>
      </c>
      <c r="V18" s="27">
        <f t="shared" si="4"/>
        <v>59850</v>
      </c>
      <c r="W18" s="27">
        <f t="shared" si="5"/>
        <v>23940</v>
      </c>
      <c r="X18" s="28">
        <f t="shared" si="6"/>
        <v>4189.5</v>
      </c>
      <c r="Y18" s="27">
        <f t="shared" si="7"/>
        <v>19750.5</v>
      </c>
      <c r="Z18" s="29">
        <f t="shared" si="8"/>
        <v>4189.5</v>
      </c>
      <c r="AA18" s="29">
        <f t="shared" si="9"/>
        <v>3591</v>
      </c>
      <c r="AB18" s="29">
        <f t="shared" si="10"/>
        <v>11970</v>
      </c>
    </row>
    <row r="19" spans="1:28" ht="27" customHeight="1" thickBot="1">
      <c r="A19" s="6">
        <v>5</v>
      </c>
      <c r="B19" s="50" t="s">
        <v>41</v>
      </c>
      <c r="C19" s="22">
        <f>'[1]NOV 2018'!$C24</f>
        <v>198</v>
      </c>
      <c r="D19" s="23">
        <v>18</v>
      </c>
      <c r="E19" s="51">
        <v>2181</v>
      </c>
      <c r="F19" s="51">
        <v>1383</v>
      </c>
      <c r="G19" s="24">
        <f t="shared" si="0"/>
        <v>3564</v>
      </c>
      <c r="H19" s="94">
        <f>'FEV 19'!S19</f>
        <v>-148.5</v>
      </c>
      <c r="I19" s="94">
        <f>'FEV 19'!T19</f>
        <v>-9.8999999999999915</v>
      </c>
      <c r="J19" s="94">
        <f>'FEV 19'!U19</f>
        <v>-392.04</v>
      </c>
      <c r="K19" s="26">
        <f t="shared" si="11"/>
        <v>-550.44000000000005</v>
      </c>
      <c r="L19" s="25">
        <f t="shared" si="1"/>
        <v>1663.2</v>
      </c>
      <c r="M19" s="25">
        <f t="shared" si="2"/>
        <v>110.88</v>
      </c>
      <c r="N19" s="25">
        <f t="shared" si="3"/>
        <v>332.64</v>
      </c>
      <c r="O19" s="12">
        <f t="shared" si="12"/>
        <v>534.6</v>
      </c>
      <c r="P19" s="13">
        <f t="shared" si="13"/>
        <v>35.64</v>
      </c>
      <c r="Q19" s="14">
        <f t="shared" si="14"/>
        <v>106.92</v>
      </c>
      <c r="R19" s="15">
        <f t="shared" si="15"/>
        <v>980.1</v>
      </c>
      <c r="S19" s="16">
        <f t="shared" si="15"/>
        <v>65.34</v>
      </c>
      <c r="T19" s="16">
        <f t="shared" si="15"/>
        <v>-166.32000000000005</v>
      </c>
      <c r="U19" s="17">
        <f t="shared" si="16"/>
        <v>879.12</v>
      </c>
      <c r="V19" s="27">
        <f t="shared" si="4"/>
        <v>89100</v>
      </c>
      <c r="W19" s="27">
        <f t="shared" si="5"/>
        <v>35640</v>
      </c>
      <c r="X19" s="28">
        <f t="shared" si="6"/>
        <v>6237.0000000000009</v>
      </c>
      <c r="Y19" s="27">
        <f t="shared" si="7"/>
        <v>29403</v>
      </c>
      <c r="Z19" s="29">
        <f t="shared" si="8"/>
        <v>6237.0000000000009</v>
      </c>
      <c r="AA19" s="29">
        <f t="shared" si="9"/>
        <v>5346</v>
      </c>
      <c r="AB19" s="29">
        <f t="shared" si="10"/>
        <v>17820</v>
      </c>
    </row>
    <row r="20" spans="1:28" ht="27" customHeight="1" thickBot="1">
      <c r="A20" s="6">
        <v>6</v>
      </c>
      <c r="B20" s="50" t="s">
        <v>42</v>
      </c>
      <c r="C20" s="22">
        <f>'[1]NOV 2018'!$C25</f>
        <v>133</v>
      </c>
      <c r="D20" s="23">
        <v>18</v>
      </c>
      <c r="E20" s="51">
        <v>1430</v>
      </c>
      <c r="F20" s="51">
        <v>964</v>
      </c>
      <c r="G20" s="24">
        <f t="shared" si="0"/>
        <v>2394</v>
      </c>
      <c r="H20" s="94">
        <f>'FEV 19'!S20</f>
        <v>-99.749999999999886</v>
      </c>
      <c r="I20" s="94">
        <f>'FEV 19'!T20</f>
        <v>-6.6499999999999844</v>
      </c>
      <c r="J20" s="94">
        <f>'FEV 19'!U20</f>
        <v>-263.34000000000003</v>
      </c>
      <c r="K20" s="26">
        <f t="shared" si="11"/>
        <v>-369.7399999999999</v>
      </c>
      <c r="L20" s="25">
        <f t="shared" si="1"/>
        <v>1117.2</v>
      </c>
      <c r="M20" s="25">
        <f t="shared" si="2"/>
        <v>74.48</v>
      </c>
      <c r="N20" s="25">
        <f t="shared" si="3"/>
        <v>223.44</v>
      </c>
      <c r="O20" s="12">
        <f t="shared" si="12"/>
        <v>359.09999999999997</v>
      </c>
      <c r="P20" s="13">
        <f t="shared" si="13"/>
        <v>23.94</v>
      </c>
      <c r="Q20" s="14">
        <f t="shared" si="14"/>
        <v>71.819999999999993</v>
      </c>
      <c r="R20" s="15">
        <f t="shared" si="15"/>
        <v>658.35000000000014</v>
      </c>
      <c r="S20" s="16">
        <f t="shared" si="15"/>
        <v>43.890000000000015</v>
      </c>
      <c r="T20" s="16">
        <f t="shared" si="15"/>
        <v>-111.72000000000003</v>
      </c>
      <c r="U20" s="17">
        <f t="shared" si="16"/>
        <v>590.5200000000001</v>
      </c>
      <c r="V20" s="27">
        <f t="shared" si="4"/>
        <v>59850</v>
      </c>
      <c r="W20" s="27">
        <f t="shared" si="5"/>
        <v>23940</v>
      </c>
      <c r="X20" s="28">
        <f t="shared" si="6"/>
        <v>4189.5</v>
      </c>
      <c r="Y20" s="27">
        <f t="shared" si="7"/>
        <v>19750.5</v>
      </c>
      <c r="Z20" s="29">
        <f t="shared" si="8"/>
        <v>4189.5</v>
      </c>
      <c r="AA20" s="29">
        <f t="shared" si="9"/>
        <v>3591</v>
      </c>
      <c r="AB20" s="29">
        <f t="shared" si="10"/>
        <v>11970</v>
      </c>
    </row>
    <row r="21" spans="1:28" ht="27" customHeight="1" thickBot="1">
      <c r="A21" s="6">
        <v>7</v>
      </c>
      <c r="B21" s="50" t="s">
        <v>43</v>
      </c>
      <c r="C21" s="22">
        <f>'[1]NOV 2018'!$C26</f>
        <v>181</v>
      </c>
      <c r="D21" s="23">
        <v>18</v>
      </c>
      <c r="E21" s="51">
        <v>1483</v>
      </c>
      <c r="F21" s="51">
        <v>1775</v>
      </c>
      <c r="G21" s="24">
        <f t="shared" si="0"/>
        <v>3258</v>
      </c>
      <c r="H21" s="94">
        <f>'FEV 19'!S21</f>
        <v>-135.75000000000023</v>
      </c>
      <c r="I21" s="94">
        <f>'FEV 19'!T21</f>
        <v>-9.0500000000000043</v>
      </c>
      <c r="J21" s="94">
        <f>'FEV 19'!U21</f>
        <v>-358.38</v>
      </c>
      <c r="K21" s="26">
        <f t="shared" si="11"/>
        <v>-503.18000000000023</v>
      </c>
      <c r="L21" s="25">
        <f t="shared" si="1"/>
        <v>1520.3999999999999</v>
      </c>
      <c r="M21" s="25">
        <f t="shared" si="2"/>
        <v>101.36</v>
      </c>
      <c r="N21" s="25">
        <f t="shared" si="3"/>
        <v>304.08</v>
      </c>
      <c r="O21" s="12">
        <f t="shared" si="12"/>
        <v>488.7</v>
      </c>
      <c r="P21" s="13">
        <f t="shared" si="13"/>
        <v>32.58</v>
      </c>
      <c r="Q21" s="14">
        <f t="shared" si="14"/>
        <v>97.74</v>
      </c>
      <c r="R21" s="15">
        <f t="shared" si="15"/>
        <v>895.94999999999959</v>
      </c>
      <c r="S21" s="16">
        <f t="shared" si="15"/>
        <v>59.730000000000004</v>
      </c>
      <c r="T21" s="16">
        <f t="shared" si="15"/>
        <v>-152.04000000000002</v>
      </c>
      <c r="U21" s="17">
        <f t="shared" si="16"/>
        <v>803.63999999999953</v>
      </c>
      <c r="V21" s="27">
        <f t="shared" si="4"/>
        <v>81450</v>
      </c>
      <c r="W21" s="27">
        <f t="shared" si="5"/>
        <v>32580</v>
      </c>
      <c r="X21" s="28">
        <f t="shared" si="6"/>
        <v>5701.5000000000009</v>
      </c>
      <c r="Y21" s="27">
        <f t="shared" si="7"/>
        <v>26878.5</v>
      </c>
      <c r="Z21" s="29">
        <f t="shared" si="8"/>
        <v>5701.5000000000009</v>
      </c>
      <c r="AA21" s="29">
        <f t="shared" si="9"/>
        <v>4887</v>
      </c>
      <c r="AB21" s="29">
        <f t="shared" si="10"/>
        <v>16290</v>
      </c>
    </row>
    <row r="22" spans="1:28" ht="27" customHeight="1" thickBot="1">
      <c r="A22" s="6">
        <v>8</v>
      </c>
      <c r="B22" s="50" t="s">
        <v>44</v>
      </c>
      <c r="C22" s="22">
        <f>'[1]NOV 2018'!$C27</f>
        <v>173</v>
      </c>
      <c r="D22" s="23">
        <v>18</v>
      </c>
      <c r="E22" s="51">
        <v>1368</v>
      </c>
      <c r="F22" s="51">
        <v>1746</v>
      </c>
      <c r="G22" s="24">
        <f t="shared" si="0"/>
        <v>3114</v>
      </c>
      <c r="H22" s="94">
        <f>'FEV 19'!S22</f>
        <v>-129.74999999999977</v>
      </c>
      <c r="I22" s="94">
        <f>'FEV 19'!T22</f>
        <v>-8.6499999999999915</v>
      </c>
      <c r="J22" s="94">
        <f>'FEV 19'!U22</f>
        <v>-342.54</v>
      </c>
      <c r="K22" s="26">
        <f t="shared" si="11"/>
        <v>-480.93999999999977</v>
      </c>
      <c r="L22" s="25">
        <f t="shared" si="1"/>
        <v>1453.2</v>
      </c>
      <c r="M22" s="25">
        <f t="shared" si="2"/>
        <v>96.88</v>
      </c>
      <c r="N22" s="25">
        <f t="shared" si="3"/>
        <v>290.64</v>
      </c>
      <c r="O22" s="12">
        <f t="shared" si="12"/>
        <v>467.09999999999997</v>
      </c>
      <c r="P22" s="13">
        <f t="shared" si="13"/>
        <v>31.14</v>
      </c>
      <c r="Q22" s="14">
        <f t="shared" si="14"/>
        <v>93.42</v>
      </c>
      <c r="R22" s="15">
        <f t="shared" si="15"/>
        <v>856.35000000000036</v>
      </c>
      <c r="S22" s="16">
        <f t="shared" si="15"/>
        <v>57.09</v>
      </c>
      <c r="T22" s="16">
        <f t="shared" si="15"/>
        <v>-145.32000000000005</v>
      </c>
      <c r="U22" s="17">
        <f t="shared" si="16"/>
        <v>768.12000000000035</v>
      </c>
      <c r="V22" s="27">
        <f t="shared" si="4"/>
        <v>77850</v>
      </c>
      <c r="W22" s="27">
        <f t="shared" si="5"/>
        <v>31140</v>
      </c>
      <c r="X22" s="28">
        <f t="shared" si="6"/>
        <v>5449.5000000000009</v>
      </c>
      <c r="Y22" s="27">
        <f t="shared" si="7"/>
        <v>25690.5</v>
      </c>
      <c r="Z22" s="29">
        <f t="shared" si="8"/>
        <v>5449.5000000000009</v>
      </c>
      <c r="AA22" s="29">
        <f t="shared" si="9"/>
        <v>4671</v>
      </c>
      <c r="AB22" s="29">
        <f t="shared" si="10"/>
        <v>15570</v>
      </c>
    </row>
    <row r="23" spans="1:28" ht="27" customHeight="1" thickBot="1">
      <c r="A23" s="6">
        <v>9</v>
      </c>
      <c r="B23" s="50" t="s">
        <v>45</v>
      </c>
      <c r="C23" s="22">
        <f>'[1]NOV 2018'!$C28</f>
        <v>201</v>
      </c>
      <c r="D23" s="23">
        <v>18</v>
      </c>
      <c r="E23" s="51">
        <v>1970</v>
      </c>
      <c r="F23" s="51">
        <v>1648</v>
      </c>
      <c r="G23" s="24">
        <f t="shared" si="0"/>
        <v>3618</v>
      </c>
      <c r="H23" s="94">
        <f>'FEV 19'!S23</f>
        <v>-180.9000000000002</v>
      </c>
      <c r="I23" s="94">
        <f>'FEV 19'!T23</f>
        <v>-12.059999999999988</v>
      </c>
      <c r="J23" s="94">
        <f>'FEV 19'!U23</f>
        <v>-404.01</v>
      </c>
      <c r="K23" s="26">
        <f t="shared" si="11"/>
        <v>-596.97000000000025</v>
      </c>
      <c r="L23" s="25">
        <f t="shared" si="1"/>
        <v>1688.3999999999999</v>
      </c>
      <c r="M23" s="25">
        <f t="shared" si="2"/>
        <v>112.56000000000002</v>
      </c>
      <c r="N23" s="25">
        <f t="shared" si="3"/>
        <v>337.67999999999995</v>
      </c>
      <c r="O23" s="12">
        <f t="shared" si="12"/>
        <v>542.69999999999993</v>
      </c>
      <c r="P23" s="13">
        <f t="shared" si="13"/>
        <v>36.18</v>
      </c>
      <c r="Q23" s="14">
        <f t="shared" si="14"/>
        <v>108.53999999999999</v>
      </c>
      <c r="R23" s="15">
        <f t="shared" si="15"/>
        <v>964.79999999999961</v>
      </c>
      <c r="S23" s="16">
        <f t="shared" si="15"/>
        <v>64.320000000000022</v>
      </c>
      <c r="T23" s="16">
        <f t="shared" si="15"/>
        <v>-174.87000000000003</v>
      </c>
      <c r="U23" s="17">
        <f t="shared" si="16"/>
        <v>854.24999999999955</v>
      </c>
      <c r="V23" s="27">
        <f t="shared" si="4"/>
        <v>90450</v>
      </c>
      <c r="W23" s="27">
        <f t="shared" si="5"/>
        <v>36180</v>
      </c>
      <c r="X23" s="28">
        <f t="shared" si="6"/>
        <v>6331.5000000000009</v>
      </c>
      <c r="Y23" s="27">
        <f t="shared" si="7"/>
        <v>29848.5</v>
      </c>
      <c r="Z23" s="29">
        <f t="shared" si="8"/>
        <v>6331.5000000000009</v>
      </c>
      <c r="AA23" s="29">
        <f t="shared" si="9"/>
        <v>5427</v>
      </c>
      <c r="AB23" s="29">
        <f t="shared" si="10"/>
        <v>18090</v>
      </c>
    </row>
    <row r="24" spans="1:28" ht="27" customHeight="1" thickBot="1">
      <c r="A24" s="6">
        <v>10</v>
      </c>
      <c r="B24" s="50" t="s">
        <v>46</v>
      </c>
      <c r="C24" s="22">
        <f>'[1]NOV 2018'!$C29</f>
        <v>177</v>
      </c>
      <c r="D24" s="23">
        <v>18</v>
      </c>
      <c r="E24" s="51">
        <v>1670</v>
      </c>
      <c r="F24" s="51">
        <v>1516</v>
      </c>
      <c r="G24" s="24">
        <f t="shared" si="0"/>
        <v>3186</v>
      </c>
      <c r="H24" s="94">
        <f>'FEV 19'!S24</f>
        <v>-132.74999999999989</v>
      </c>
      <c r="I24" s="94">
        <f>'FEV 19'!T24</f>
        <v>-8.8500000000000085</v>
      </c>
      <c r="J24" s="94">
        <f>'FEV 19'!U24</f>
        <v>-350.46</v>
      </c>
      <c r="K24" s="26">
        <f t="shared" si="11"/>
        <v>-492.05999999999989</v>
      </c>
      <c r="L24" s="25">
        <f t="shared" si="1"/>
        <v>1486.8</v>
      </c>
      <c r="M24" s="25">
        <f t="shared" si="2"/>
        <v>99.12</v>
      </c>
      <c r="N24" s="25">
        <f t="shared" si="3"/>
        <v>297.35999999999996</v>
      </c>
      <c r="O24" s="12">
        <f t="shared" si="12"/>
        <v>477.9</v>
      </c>
      <c r="P24" s="13">
        <f t="shared" si="13"/>
        <v>31.86</v>
      </c>
      <c r="Q24" s="14">
        <f t="shared" si="14"/>
        <v>95.58</v>
      </c>
      <c r="R24" s="15">
        <f t="shared" si="15"/>
        <v>876.1500000000002</v>
      </c>
      <c r="S24" s="16">
        <f t="shared" si="15"/>
        <v>58.41</v>
      </c>
      <c r="T24" s="16">
        <f t="shared" si="15"/>
        <v>-148.68</v>
      </c>
      <c r="U24" s="17">
        <f t="shared" si="16"/>
        <v>785.88000000000022</v>
      </c>
      <c r="V24" s="27">
        <f t="shared" si="4"/>
        <v>79650</v>
      </c>
      <c r="W24" s="27">
        <f t="shared" si="5"/>
        <v>31860</v>
      </c>
      <c r="X24" s="28">
        <f t="shared" si="6"/>
        <v>5575.5000000000009</v>
      </c>
      <c r="Y24" s="27">
        <f t="shared" si="7"/>
        <v>26284.5</v>
      </c>
      <c r="Z24" s="29">
        <f t="shared" si="8"/>
        <v>5575.5000000000009</v>
      </c>
      <c r="AA24" s="29">
        <f t="shared" si="9"/>
        <v>4779</v>
      </c>
      <c r="AB24" s="29">
        <f t="shared" si="10"/>
        <v>15930</v>
      </c>
    </row>
    <row r="25" spans="1:28" ht="27" customHeight="1" thickBot="1">
      <c r="A25" s="6">
        <v>11</v>
      </c>
      <c r="B25" s="50" t="s">
        <v>47</v>
      </c>
      <c r="C25" s="22">
        <f>'[1]NOV 2018'!$C30</f>
        <v>197</v>
      </c>
      <c r="D25" s="23">
        <v>18</v>
      </c>
      <c r="E25" s="51">
        <v>1727</v>
      </c>
      <c r="F25" s="51">
        <v>1819</v>
      </c>
      <c r="G25" s="24">
        <f t="shared" si="0"/>
        <v>3546</v>
      </c>
      <c r="H25" s="94">
        <f>'FEV 19'!S25</f>
        <v>-147.75000000000023</v>
      </c>
      <c r="I25" s="94">
        <f>'FEV 19'!T25</f>
        <v>-9.8499999999999943</v>
      </c>
      <c r="J25" s="94">
        <f>'FEV 19'!U25</f>
        <v>-390.05999999999995</v>
      </c>
      <c r="K25" s="26">
        <f t="shared" si="11"/>
        <v>-547.6600000000002</v>
      </c>
      <c r="L25" s="25">
        <f t="shared" si="1"/>
        <v>1654.7999999999997</v>
      </c>
      <c r="M25" s="25">
        <f t="shared" si="2"/>
        <v>110.32</v>
      </c>
      <c r="N25" s="25">
        <f t="shared" si="3"/>
        <v>330.96000000000004</v>
      </c>
      <c r="O25" s="12">
        <f t="shared" si="12"/>
        <v>531.9</v>
      </c>
      <c r="P25" s="13">
        <f t="shared" si="13"/>
        <v>35.46</v>
      </c>
      <c r="Q25" s="14">
        <f t="shared" si="14"/>
        <v>106.38</v>
      </c>
      <c r="R25" s="15">
        <f t="shared" si="15"/>
        <v>975.14999999999952</v>
      </c>
      <c r="S25" s="16">
        <f t="shared" si="15"/>
        <v>65.009999999999991</v>
      </c>
      <c r="T25" s="16">
        <f t="shared" si="15"/>
        <v>-165.4799999999999</v>
      </c>
      <c r="U25" s="17">
        <f t="shared" si="16"/>
        <v>874.67999999999961</v>
      </c>
      <c r="V25" s="27">
        <f t="shared" si="4"/>
        <v>88650</v>
      </c>
      <c r="W25" s="27">
        <f t="shared" si="5"/>
        <v>35460</v>
      </c>
      <c r="X25" s="28">
        <f t="shared" si="6"/>
        <v>6205.5000000000009</v>
      </c>
      <c r="Y25" s="27">
        <f t="shared" si="7"/>
        <v>29254.5</v>
      </c>
      <c r="Z25" s="29">
        <f t="shared" si="8"/>
        <v>6205.5000000000009</v>
      </c>
      <c r="AA25" s="29">
        <f t="shared" si="9"/>
        <v>5319</v>
      </c>
      <c r="AB25" s="29">
        <f t="shared" si="10"/>
        <v>17730</v>
      </c>
    </row>
    <row r="26" spans="1:28" ht="27" customHeight="1" thickBot="1">
      <c r="A26" s="6">
        <v>12</v>
      </c>
      <c r="B26" s="50" t="s">
        <v>48</v>
      </c>
      <c r="C26" s="22">
        <f>'[1]NOV 2018'!$C31</f>
        <v>179</v>
      </c>
      <c r="D26" s="23">
        <v>18</v>
      </c>
      <c r="E26" s="51">
        <v>1404</v>
      </c>
      <c r="F26" s="51">
        <v>1818</v>
      </c>
      <c r="G26" s="24">
        <f t="shared" si="0"/>
        <v>3222</v>
      </c>
      <c r="H26" s="94">
        <f>'FEV 19'!S26</f>
        <v>-134.25</v>
      </c>
      <c r="I26" s="94">
        <f>'FEV 19'!T26</f>
        <v>-8.9500000000000028</v>
      </c>
      <c r="J26" s="94">
        <f>'FEV 19'!U26</f>
        <v>-354.41999999999996</v>
      </c>
      <c r="K26" s="26">
        <f t="shared" si="11"/>
        <v>-497.61999999999995</v>
      </c>
      <c r="L26" s="25">
        <f t="shared" si="1"/>
        <v>1503.6</v>
      </c>
      <c r="M26" s="25">
        <f t="shared" si="2"/>
        <v>100.24000000000001</v>
      </c>
      <c r="N26" s="25">
        <f t="shared" si="3"/>
        <v>300.72000000000003</v>
      </c>
      <c r="O26" s="12">
        <f t="shared" si="12"/>
        <v>483.29999999999995</v>
      </c>
      <c r="P26" s="13">
        <f t="shared" si="13"/>
        <v>32.22</v>
      </c>
      <c r="Q26" s="14">
        <f t="shared" si="14"/>
        <v>96.66</v>
      </c>
      <c r="R26" s="15">
        <f t="shared" si="15"/>
        <v>886.05</v>
      </c>
      <c r="S26" s="16">
        <f t="shared" si="15"/>
        <v>59.070000000000007</v>
      </c>
      <c r="T26" s="16">
        <f t="shared" si="15"/>
        <v>-150.35999999999993</v>
      </c>
      <c r="U26" s="17">
        <f t="shared" si="16"/>
        <v>794.76</v>
      </c>
      <c r="V26" s="27">
        <f t="shared" si="4"/>
        <v>80550</v>
      </c>
      <c r="W26" s="27">
        <f t="shared" si="5"/>
        <v>32220</v>
      </c>
      <c r="X26" s="28">
        <f t="shared" si="6"/>
        <v>5638.5000000000009</v>
      </c>
      <c r="Y26" s="27">
        <f t="shared" si="7"/>
        <v>26581.5</v>
      </c>
      <c r="Z26" s="29">
        <f t="shared" si="8"/>
        <v>5638.5000000000009</v>
      </c>
      <c r="AA26" s="29">
        <f t="shared" si="9"/>
        <v>4833</v>
      </c>
      <c r="AB26" s="29">
        <f t="shared" si="10"/>
        <v>16110</v>
      </c>
    </row>
    <row r="27" spans="1:28" ht="27" customHeight="1" thickBot="1">
      <c r="A27" s="6">
        <v>13</v>
      </c>
      <c r="B27" s="50" t="s">
        <v>49</v>
      </c>
      <c r="C27" s="22">
        <f>'[1]NOV 2018'!$C32</f>
        <v>171</v>
      </c>
      <c r="D27" s="23">
        <v>18</v>
      </c>
      <c r="E27" s="51">
        <v>1802</v>
      </c>
      <c r="F27" s="51">
        <v>1276</v>
      </c>
      <c r="G27" s="24">
        <f t="shared" si="0"/>
        <v>3078</v>
      </c>
      <c r="H27" s="94">
        <f>'FEV 19'!S27</f>
        <v>-128.25000000000011</v>
      </c>
      <c r="I27" s="94">
        <f>'FEV 19'!T27</f>
        <v>-8.5500000000000043</v>
      </c>
      <c r="J27" s="94">
        <f>'FEV 19'!U27</f>
        <v>-338.58</v>
      </c>
      <c r="K27" s="26">
        <f t="shared" si="11"/>
        <v>-475.38000000000011</v>
      </c>
      <c r="L27" s="25">
        <f t="shared" si="1"/>
        <v>1436.3999999999999</v>
      </c>
      <c r="M27" s="25">
        <f t="shared" si="2"/>
        <v>95.759999999999991</v>
      </c>
      <c r="N27" s="25">
        <f t="shared" si="3"/>
        <v>287.27999999999997</v>
      </c>
      <c r="O27" s="12">
        <f t="shared" si="12"/>
        <v>461.7</v>
      </c>
      <c r="P27" s="13">
        <f t="shared" si="13"/>
        <v>30.78</v>
      </c>
      <c r="Q27" s="14">
        <f t="shared" si="14"/>
        <v>92.34</v>
      </c>
      <c r="R27" s="15">
        <f t="shared" si="15"/>
        <v>846.44999999999959</v>
      </c>
      <c r="S27" s="16">
        <f t="shared" si="15"/>
        <v>56.429999999999978</v>
      </c>
      <c r="T27" s="16">
        <f t="shared" si="15"/>
        <v>-143.64000000000001</v>
      </c>
      <c r="U27" s="17">
        <f t="shared" si="16"/>
        <v>759.23999999999955</v>
      </c>
      <c r="V27" s="27">
        <f t="shared" si="4"/>
        <v>76950</v>
      </c>
      <c r="W27" s="27">
        <f t="shared" si="5"/>
        <v>30780</v>
      </c>
      <c r="X27" s="28">
        <f t="shared" si="6"/>
        <v>5386.5000000000009</v>
      </c>
      <c r="Y27" s="27">
        <f t="shared" si="7"/>
        <v>25393.5</v>
      </c>
      <c r="Z27" s="29">
        <f t="shared" si="8"/>
        <v>5386.5000000000009</v>
      </c>
      <c r="AA27" s="29">
        <f t="shared" si="9"/>
        <v>4617</v>
      </c>
      <c r="AB27" s="29">
        <f t="shared" si="10"/>
        <v>15390</v>
      </c>
    </row>
    <row r="28" spans="1:28" ht="27" customHeight="1" thickBot="1">
      <c r="A28" s="6">
        <v>14</v>
      </c>
      <c r="B28" s="50" t="s">
        <v>50</v>
      </c>
      <c r="C28" s="22">
        <f>'[1]NOV 2018'!$C33</f>
        <v>105</v>
      </c>
      <c r="D28" s="23">
        <v>18</v>
      </c>
      <c r="E28" s="51">
        <v>877</v>
      </c>
      <c r="F28" s="51">
        <v>1013</v>
      </c>
      <c r="G28" s="24">
        <f t="shared" si="0"/>
        <v>1890</v>
      </c>
      <c r="H28" s="94">
        <f>'FEV 19'!S28</f>
        <v>-78.75</v>
      </c>
      <c r="I28" s="94">
        <f>'FEV 19'!T28</f>
        <v>-5.2500000000000071</v>
      </c>
      <c r="J28" s="94">
        <f>'FEV 19'!U28</f>
        <v>-207.89999999999998</v>
      </c>
      <c r="K28" s="26">
        <f t="shared" si="11"/>
        <v>-291.89999999999998</v>
      </c>
      <c r="L28" s="25">
        <f t="shared" si="1"/>
        <v>882</v>
      </c>
      <c r="M28" s="25">
        <f t="shared" si="2"/>
        <v>58.800000000000004</v>
      </c>
      <c r="N28" s="25">
        <f t="shared" si="3"/>
        <v>176.4</v>
      </c>
      <c r="O28" s="12">
        <f t="shared" si="12"/>
        <v>283.5</v>
      </c>
      <c r="P28" s="13">
        <f t="shared" si="13"/>
        <v>18.900000000000002</v>
      </c>
      <c r="Q28" s="14">
        <f t="shared" si="14"/>
        <v>56.699999999999996</v>
      </c>
      <c r="R28" s="15">
        <f t="shared" si="15"/>
        <v>519.75</v>
      </c>
      <c r="S28" s="16">
        <f t="shared" si="15"/>
        <v>34.649999999999991</v>
      </c>
      <c r="T28" s="16">
        <f t="shared" si="15"/>
        <v>-88.19999999999996</v>
      </c>
      <c r="U28" s="17">
        <f t="shared" si="16"/>
        <v>466.20000000000005</v>
      </c>
      <c r="V28" s="27">
        <f t="shared" si="4"/>
        <v>47250</v>
      </c>
      <c r="W28" s="27">
        <f t="shared" si="5"/>
        <v>18900</v>
      </c>
      <c r="X28" s="28">
        <f t="shared" si="6"/>
        <v>3307.5000000000005</v>
      </c>
      <c r="Y28" s="27">
        <f t="shared" si="7"/>
        <v>15592.5</v>
      </c>
      <c r="Z28" s="29">
        <f t="shared" si="8"/>
        <v>3307.5000000000005</v>
      </c>
      <c r="AA28" s="29">
        <f t="shared" si="9"/>
        <v>2835</v>
      </c>
      <c r="AB28" s="29">
        <f t="shared" si="10"/>
        <v>9450</v>
      </c>
    </row>
    <row r="29" spans="1:28" ht="27" customHeight="1" thickBot="1">
      <c r="A29" s="6">
        <v>15</v>
      </c>
      <c r="B29" s="50" t="s">
        <v>51</v>
      </c>
      <c r="C29" s="22">
        <f>'[1]NOV 2018'!$C34</f>
        <v>201</v>
      </c>
      <c r="D29" s="23">
        <v>18</v>
      </c>
      <c r="E29" s="51">
        <v>1692</v>
      </c>
      <c r="F29" s="51">
        <v>1926</v>
      </c>
      <c r="G29" s="24">
        <f t="shared" si="0"/>
        <v>3618</v>
      </c>
      <c r="H29" s="94">
        <f>'FEV 19'!S29</f>
        <v>-150.75000000000023</v>
      </c>
      <c r="I29" s="94">
        <f>'FEV 19'!T29</f>
        <v>-10.049999999999983</v>
      </c>
      <c r="J29" s="94">
        <f>'FEV 19'!U29</f>
        <v>-397.97999999999996</v>
      </c>
      <c r="K29" s="26">
        <f t="shared" si="11"/>
        <v>-558.7800000000002</v>
      </c>
      <c r="L29" s="25">
        <f t="shared" si="1"/>
        <v>1688.3999999999999</v>
      </c>
      <c r="M29" s="25">
        <f t="shared" si="2"/>
        <v>112.56000000000002</v>
      </c>
      <c r="N29" s="25">
        <f t="shared" si="3"/>
        <v>337.67999999999995</v>
      </c>
      <c r="O29" s="12">
        <f t="shared" si="12"/>
        <v>542.69999999999993</v>
      </c>
      <c r="P29" s="13">
        <f t="shared" si="13"/>
        <v>36.18</v>
      </c>
      <c r="Q29" s="14">
        <f t="shared" si="14"/>
        <v>108.53999999999999</v>
      </c>
      <c r="R29" s="15">
        <f t="shared" si="15"/>
        <v>994.9499999999997</v>
      </c>
      <c r="S29" s="16">
        <f t="shared" si="15"/>
        <v>66.330000000000041</v>
      </c>
      <c r="T29" s="16">
        <f t="shared" si="15"/>
        <v>-168.84</v>
      </c>
      <c r="U29" s="17">
        <f t="shared" si="16"/>
        <v>892.43999999999971</v>
      </c>
      <c r="V29" s="27">
        <f t="shared" si="4"/>
        <v>90450</v>
      </c>
      <c r="W29" s="27">
        <f t="shared" si="5"/>
        <v>36180</v>
      </c>
      <c r="X29" s="28">
        <f t="shared" si="6"/>
        <v>6331.5000000000009</v>
      </c>
      <c r="Y29" s="27">
        <f t="shared" si="7"/>
        <v>29848.5</v>
      </c>
      <c r="Z29" s="29">
        <f t="shared" si="8"/>
        <v>6331.5000000000009</v>
      </c>
      <c r="AA29" s="29">
        <f t="shared" si="9"/>
        <v>5427</v>
      </c>
      <c r="AB29" s="29">
        <f t="shared" si="10"/>
        <v>18090</v>
      </c>
    </row>
    <row r="30" spans="1:28" ht="27" customHeight="1" thickBot="1">
      <c r="A30" s="6">
        <v>16</v>
      </c>
      <c r="B30" s="50" t="s">
        <v>52</v>
      </c>
      <c r="C30" s="22">
        <f>'[1]NOV 2018'!$C35</f>
        <v>158</v>
      </c>
      <c r="D30" s="23">
        <v>18</v>
      </c>
      <c r="E30" s="51">
        <v>1638</v>
      </c>
      <c r="F30" s="51">
        <v>1206</v>
      </c>
      <c r="G30" s="24">
        <f t="shared" si="0"/>
        <v>2844</v>
      </c>
      <c r="H30" s="94">
        <f>'FEV 19'!S30</f>
        <v>-118.49999999999989</v>
      </c>
      <c r="I30" s="94">
        <f>'FEV 19'!T30</f>
        <v>-7.8999999999999844</v>
      </c>
      <c r="J30" s="94">
        <f>'FEV 19'!U30</f>
        <v>-312.84000000000003</v>
      </c>
      <c r="K30" s="26">
        <f t="shared" si="11"/>
        <v>-439.2399999999999</v>
      </c>
      <c r="L30" s="25">
        <f t="shared" si="1"/>
        <v>1327.2</v>
      </c>
      <c r="M30" s="25">
        <f t="shared" si="2"/>
        <v>88.48</v>
      </c>
      <c r="N30" s="25">
        <f t="shared" si="3"/>
        <v>265.44</v>
      </c>
      <c r="O30" s="12">
        <f t="shared" si="12"/>
        <v>426.59999999999997</v>
      </c>
      <c r="P30" s="13">
        <f t="shared" si="13"/>
        <v>28.44</v>
      </c>
      <c r="Q30" s="14">
        <f t="shared" si="14"/>
        <v>85.32</v>
      </c>
      <c r="R30" s="15">
        <f t="shared" si="15"/>
        <v>782.10000000000036</v>
      </c>
      <c r="S30" s="16">
        <f t="shared" si="15"/>
        <v>52.140000000000015</v>
      </c>
      <c r="T30" s="16">
        <f t="shared" si="15"/>
        <v>-132.72000000000003</v>
      </c>
      <c r="U30" s="17">
        <f t="shared" si="16"/>
        <v>701.52000000000032</v>
      </c>
      <c r="V30" s="27">
        <f t="shared" si="4"/>
        <v>71100</v>
      </c>
      <c r="W30" s="27">
        <f t="shared" si="5"/>
        <v>28440</v>
      </c>
      <c r="X30" s="28">
        <f t="shared" si="6"/>
        <v>4977.0000000000009</v>
      </c>
      <c r="Y30" s="27">
        <f t="shared" si="7"/>
        <v>23463</v>
      </c>
      <c r="Z30" s="29">
        <f t="shared" si="8"/>
        <v>4977.0000000000009</v>
      </c>
      <c r="AA30" s="29">
        <f t="shared" si="9"/>
        <v>4266</v>
      </c>
      <c r="AB30" s="29">
        <f t="shared" si="10"/>
        <v>14220</v>
      </c>
    </row>
    <row r="31" spans="1:28" ht="27" customHeight="1" thickBot="1">
      <c r="A31" s="6">
        <v>17</v>
      </c>
      <c r="B31" s="50" t="s">
        <v>53</v>
      </c>
      <c r="C31" s="22">
        <f>'[1]NOV 2018'!$C36</f>
        <v>185</v>
      </c>
      <c r="D31" s="23">
        <v>18</v>
      </c>
      <c r="E31" s="51">
        <v>2016</v>
      </c>
      <c r="F31" s="51">
        <v>1314</v>
      </c>
      <c r="G31" s="24">
        <f t="shared" si="0"/>
        <v>3330</v>
      </c>
      <c r="H31" s="94">
        <f>'FEV 19'!S31</f>
        <v>-138.75</v>
      </c>
      <c r="I31" s="94">
        <f>'FEV 19'!T31</f>
        <v>-9.2499999999999858</v>
      </c>
      <c r="J31" s="94">
        <f>'FEV 19'!U31</f>
        <v>-366.29999999999995</v>
      </c>
      <c r="K31" s="26">
        <f t="shared" si="11"/>
        <v>-514.29999999999995</v>
      </c>
      <c r="L31" s="25">
        <f t="shared" si="1"/>
        <v>1554</v>
      </c>
      <c r="M31" s="25">
        <f t="shared" si="2"/>
        <v>103.60000000000001</v>
      </c>
      <c r="N31" s="25">
        <f t="shared" si="3"/>
        <v>310.8</v>
      </c>
      <c r="O31" s="12">
        <f t="shared" si="12"/>
        <v>499.5</v>
      </c>
      <c r="P31" s="13">
        <f t="shared" si="13"/>
        <v>33.299999999999997</v>
      </c>
      <c r="Q31" s="14">
        <f t="shared" si="14"/>
        <v>99.899999999999991</v>
      </c>
      <c r="R31" s="15">
        <f t="shared" si="15"/>
        <v>915.75</v>
      </c>
      <c r="S31" s="16">
        <f t="shared" si="15"/>
        <v>61.050000000000026</v>
      </c>
      <c r="T31" s="16">
        <f t="shared" si="15"/>
        <v>-155.39999999999992</v>
      </c>
      <c r="U31" s="17">
        <f t="shared" si="16"/>
        <v>821.40000000000009</v>
      </c>
      <c r="V31" s="27">
        <f t="shared" si="4"/>
        <v>83250</v>
      </c>
      <c r="W31" s="27">
        <f t="shared" si="5"/>
        <v>33300</v>
      </c>
      <c r="X31" s="28">
        <f t="shared" si="6"/>
        <v>5827.5000000000009</v>
      </c>
      <c r="Y31" s="27">
        <f t="shared" si="7"/>
        <v>27472.5</v>
      </c>
      <c r="Z31" s="29">
        <f t="shared" si="8"/>
        <v>5827.5000000000009</v>
      </c>
      <c r="AA31" s="29">
        <f t="shared" si="9"/>
        <v>4995</v>
      </c>
      <c r="AB31" s="29">
        <f t="shared" si="10"/>
        <v>16650</v>
      </c>
    </row>
    <row r="32" spans="1:28" ht="27" customHeight="1" thickBot="1">
      <c r="A32" s="6">
        <v>18</v>
      </c>
      <c r="B32" s="50" t="s">
        <v>54</v>
      </c>
      <c r="C32" s="22">
        <f>'[1]NOV 2018'!$C37</f>
        <v>201</v>
      </c>
      <c r="D32" s="23">
        <v>18</v>
      </c>
      <c r="E32" s="51">
        <v>2016</v>
      </c>
      <c r="F32" s="51">
        <v>1602</v>
      </c>
      <c r="G32" s="24">
        <f t="shared" si="0"/>
        <v>3618</v>
      </c>
      <c r="H32" s="94">
        <f>'FEV 19'!S32</f>
        <v>-150.75000000000023</v>
      </c>
      <c r="I32" s="94">
        <f>'FEV 19'!T32</f>
        <v>-10.049999999999983</v>
      </c>
      <c r="J32" s="94">
        <f>'FEV 19'!U32</f>
        <v>-397.97999999999996</v>
      </c>
      <c r="K32" s="26">
        <f t="shared" si="11"/>
        <v>-558.7800000000002</v>
      </c>
      <c r="L32" s="25">
        <f t="shared" si="1"/>
        <v>1688.3999999999999</v>
      </c>
      <c r="M32" s="25">
        <f t="shared" si="2"/>
        <v>112.56000000000002</v>
      </c>
      <c r="N32" s="25">
        <f t="shared" si="3"/>
        <v>337.67999999999995</v>
      </c>
      <c r="O32" s="12">
        <f t="shared" si="12"/>
        <v>542.69999999999993</v>
      </c>
      <c r="P32" s="13">
        <f t="shared" si="13"/>
        <v>36.18</v>
      </c>
      <c r="Q32" s="14">
        <f t="shared" si="14"/>
        <v>108.53999999999999</v>
      </c>
      <c r="R32" s="15">
        <f t="shared" si="15"/>
        <v>994.9499999999997</v>
      </c>
      <c r="S32" s="16">
        <f t="shared" si="15"/>
        <v>66.330000000000041</v>
      </c>
      <c r="T32" s="16">
        <f t="shared" si="15"/>
        <v>-168.84</v>
      </c>
      <c r="U32" s="17">
        <f t="shared" si="16"/>
        <v>892.43999999999971</v>
      </c>
      <c r="V32" s="27">
        <f t="shared" si="4"/>
        <v>90450</v>
      </c>
      <c r="W32" s="27">
        <f t="shared" si="5"/>
        <v>36180</v>
      </c>
      <c r="X32" s="28">
        <f t="shared" si="6"/>
        <v>6331.5000000000009</v>
      </c>
      <c r="Y32" s="27">
        <f t="shared" si="7"/>
        <v>29848.5</v>
      </c>
      <c r="Z32" s="29">
        <f t="shared" si="8"/>
        <v>6331.5000000000009</v>
      </c>
      <c r="AA32" s="29">
        <f t="shared" si="9"/>
        <v>5427</v>
      </c>
      <c r="AB32" s="29">
        <f t="shared" si="10"/>
        <v>18090</v>
      </c>
    </row>
    <row r="33" spans="1:28" ht="27" customHeight="1" thickBot="1">
      <c r="A33" s="6">
        <v>19</v>
      </c>
      <c r="B33" s="50" t="s">
        <v>55</v>
      </c>
      <c r="C33" s="22">
        <f>'[1]NOV 2018'!$C38</f>
        <v>209</v>
      </c>
      <c r="D33" s="23">
        <v>18</v>
      </c>
      <c r="E33" s="51">
        <v>2460</v>
      </c>
      <c r="F33" s="51">
        <v>1302</v>
      </c>
      <c r="G33" s="24">
        <f t="shared" si="0"/>
        <v>3762</v>
      </c>
      <c r="H33" s="94">
        <f>'FEV 19'!S33</f>
        <v>-188.09999999999991</v>
      </c>
      <c r="I33" s="94">
        <f>'FEV 19'!T33</f>
        <v>-12.540000000000006</v>
      </c>
      <c r="J33" s="94">
        <f>'FEV 19'!U33</f>
        <v>-420.09</v>
      </c>
      <c r="K33" s="26">
        <f t="shared" si="11"/>
        <v>-620.7299999999999</v>
      </c>
      <c r="L33" s="25">
        <f t="shared" si="1"/>
        <v>1755.6</v>
      </c>
      <c r="M33" s="25">
        <f t="shared" si="2"/>
        <v>117.03999999999999</v>
      </c>
      <c r="N33" s="25">
        <f t="shared" si="3"/>
        <v>351.12</v>
      </c>
      <c r="O33" s="12">
        <f>G33*0.15</f>
        <v>564.29999999999995</v>
      </c>
      <c r="P33" s="13">
        <f t="shared" si="13"/>
        <v>37.619999999999997</v>
      </c>
      <c r="Q33" s="14">
        <f t="shared" si="14"/>
        <v>112.86</v>
      </c>
      <c r="R33" s="15">
        <f t="shared" si="15"/>
        <v>1003.2</v>
      </c>
      <c r="S33" s="16">
        <f t="shared" si="15"/>
        <v>66.88</v>
      </c>
      <c r="T33" s="16">
        <f t="shared" si="15"/>
        <v>-181.82999999999998</v>
      </c>
      <c r="U33" s="17">
        <f t="shared" si="16"/>
        <v>888.25</v>
      </c>
      <c r="V33" s="27">
        <f t="shared" si="4"/>
        <v>94050</v>
      </c>
      <c r="W33" s="27">
        <f t="shared" si="5"/>
        <v>37620</v>
      </c>
      <c r="X33" s="28">
        <f t="shared" si="6"/>
        <v>6583.5000000000009</v>
      </c>
      <c r="Y33" s="27">
        <f t="shared" si="7"/>
        <v>31036.5</v>
      </c>
      <c r="Z33" s="29">
        <f t="shared" si="8"/>
        <v>6583.5000000000009</v>
      </c>
      <c r="AA33" s="29">
        <f t="shared" si="9"/>
        <v>5643</v>
      </c>
      <c r="AB33" s="29">
        <f t="shared" si="10"/>
        <v>18810</v>
      </c>
    </row>
    <row r="34" spans="1:28" ht="27" customHeight="1" thickBot="1">
      <c r="A34" s="6">
        <v>20</v>
      </c>
      <c r="B34" s="50" t="s">
        <v>56</v>
      </c>
      <c r="C34" s="22">
        <f>'[1]NOV 2018'!$C39</f>
        <v>164</v>
      </c>
      <c r="D34" s="23">
        <v>18</v>
      </c>
      <c r="E34" s="51">
        <v>1530</v>
      </c>
      <c r="F34" s="51">
        <v>1422</v>
      </c>
      <c r="G34" s="24">
        <f t="shared" si="0"/>
        <v>2952</v>
      </c>
      <c r="H34" s="94">
        <f>'FEV 19'!S34</f>
        <v>-123</v>
      </c>
      <c r="I34" s="94">
        <f>'FEV 19'!T34</f>
        <v>-8.1999999999999886</v>
      </c>
      <c r="J34" s="94">
        <f>'FEV 19'!U34</f>
        <v>-324.71999999999997</v>
      </c>
      <c r="K34" s="26">
        <f t="shared" si="11"/>
        <v>-455.91999999999996</v>
      </c>
      <c r="L34" s="25">
        <f t="shared" si="1"/>
        <v>1377.6</v>
      </c>
      <c r="M34" s="25">
        <f t="shared" si="2"/>
        <v>91.84</v>
      </c>
      <c r="N34" s="25">
        <f t="shared" si="3"/>
        <v>275.52</v>
      </c>
      <c r="O34" s="12">
        <f t="shared" si="12"/>
        <v>442.8</v>
      </c>
      <c r="P34" s="13">
        <f t="shared" si="13"/>
        <v>29.52</v>
      </c>
      <c r="Q34" s="14">
        <f t="shared" si="14"/>
        <v>88.56</v>
      </c>
      <c r="R34" s="15">
        <f t="shared" si="15"/>
        <v>811.8</v>
      </c>
      <c r="S34" s="16">
        <f t="shared" si="15"/>
        <v>54.120000000000019</v>
      </c>
      <c r="T34" s="16">
        <f t="shared" si="15"/>
        <v>-137.76</v>
      </c>
      <c r="U34" s="17">
        <f t="shared" si="16"/>
        <v>728.16</v>
      </c>
      <c r="V34" s="27">
        <f t="shared" si="4"/>
        <v>73800</v>
      </c>
      <c r="W34" s="27">
        <f t="shared" si="5"/>
        <v>29520</v>
      </c>
      <c r="X34" s="28">
        <f t="shared" si="6"/>
        <v>5166.0000000000009</v>
      </c>
      <c r="Y34" s="27">
        <f t="shared" si="7"/>
        <v>24354</v>
      </c>
      <c r="Z34" s="29">
        <f t="shared" si="8"/>
        <v>5166.0000000000009</v>
      </c>
      <c r="AA34" s="29">
        <f t="shared" si="9"/>
        <v>4428</v>
      </c>
      <c r="AB34" s="29">
        <f t="shared" si="10"/>
        <v>14760</v>
      </c>
    </row>
    <row r="35" spans="1:28" ht="27" customHeight="1" thickBot="1">
      <c r="A35" s="6">
        <v>21</v>
      </c>
      <c r="B35" s="50" t="s">
        <v>57</v>
      </c>
      <c r="C35" s="22">
        <f>'[1]NOV 2018'!$C40</f>
        <v>198</v>
      </c>
      <c r="D35" s="23">
        <v>18</v>
      </c>
      <c r="E35" s="51">
        <v>1962</v>
      </c>
      <c r="F35" s="51">
        <v>1602</v>
      </c>
      <c r="G35" s="24">
        <f t="shared" si="0"/>
        <v>3564</v>
      </c>
      <c r="H35" s="94">
        <f>'FEV 19'!S35</f>
        <v>-148.5</v>
      </c>
      <c r="I35" s="94">
        <f>'FEV 19'!T35</f>
        <v>-9.8999999999999915</v>
      </c>
      <c r="J35" s="94">
        <f>'FEV 19'!U35</f>
        <v>-392.04</v>
      </c>
      <c r="K35" s="26">
        <f t="shared" si="11"/>
        <v>-550.44000000000005</v>
      </c>
      <c r="L35" s="25">
        <f t="shared" si="1"/>
        <v>1663.2</v>
      </c>
      <c r="M35" s="25">
        <f t="shared" si="2"/>
        <v>110.88</v>
      </c>
      <c r="N35" s="25">
        <f t="shared" si="3"/>
        <v>332.64</v>
      </c>
      <c r="O35" s="12">
        <f t="shared" si="12"/>
        <v>534.6</v>
      </c>
      <c r="P35" s="13">
        <f t="shared" si="13"/>
        <v>35.64</v>
      </c>
      <c r="Q35" s="14">
        <f t="shared" si="14"/>
        <v>106.92</v>
      </c>
      <c r="R35" s="15">
        <f t="shared" si="15"/>
        <v>980.1</v>
      </c>
      <c r="S35" s="16">
        <f t="shared" si="15"/>
        <v>65.34</v>
      </c>
      <c r="T35" s="16">
        <f t="shared" si="15"/>
        <v>-166.32000000000005</v>
      </c>
      <c r="U35" s="17">
        <f t="shared" si="16"/>
        <v>879.12</v>
      </c>
      <c r="V35" s="27">
        <f t="shared" si="4"/>
        <v>89100</v>
      </c>
      <c r="W35" s="27">
        <f t="shared" si="5"/>
        <v>35640</v>
      </c>
      <c r="X35" s="28">
        <f t="shared" si="6"/>
        <v>6237.0000000000009</v>
      </c>
      <c r="Y35" s="27">
        <f t="shared" si="7"/>
        <v>29403</v>
      </c>
      <c r="Z35" s="29">
        <f t="shared" si="8"/>
        <v>6237.0000000000009</v>
      </c>
      <c r="AA35" s="29">
        <f t="shared" si="9"/>
        <v>5346</v>
      </c>
      <c r="AB35" s="29">
        <f t="shared" si="10"/>
        <v>17820</v>
      </c>
    </row>
    <row r="36" spans="1:28" ht="20.25" customHeight="1" thickBot="1">
      <c r="A36" s="6">
        <v>22</v>
      </c>
      <c r="B36" s="50" t="s">
        <v>58</v>
      </c>
      <c r="C36" s="22">
        <f>'[1]NOV 2018'!$C41</f>
        <v>190</v>
      </c>
      <c r="D36" s="23">
        <v>18</v>
      </c>
      <c r="E36" s="51">
        <v>1980</v>
      </c>
      <c r="F36" s="51">
        <v>1440</v>
      </c>
      <c r="G36" s="24">
        <f t="shared" si="0"/>
        <v>3420</v>
      </c>
      <c r="H36" s="94">
        <f>'FEV 19'!S36</f>
        <v>-142.5</v>
      </c>
      <c r="I36" s="94">
        <f>'FEV 19'!T36</f>
        <v>-9.5</v>
      </c>
      <c r="J36" s="94">
        <f>'FEV 19'!U36</f>
        <v>-376.2</v>
      </c>
      <c r="K36" s="26">
        <f t="shared" si="11"/>
        <v>-528.20000000000005</v>
      </c>
      <c r="L36" s="25">
        <f t="shared" si="1"/>
        <v>1596</v>
      </c>
      <c r="M36" s="25">
        <f t="shared" si="2"/>
        <v>106.4</v>
      </c>
      <c r="N36" s="25">
        <f t="shared" si="3"/>
        <v>319.2</v>
      </c>
      <c r="O36" s="12">
        <f t="shared" si="12"/>
        <v>513</v>
      </c>
      <c r="P36" s="13">
        <f t="shared" si="13"/>
        <v>34.200000000000003</v>
      </c>
      <c r="Q36" s="14">
        <f t="shared" si="14"/>
        <v>102.6</v>
      </c>
      <c r="R36" s="15">
        <f t="shared" ref="R36:T39" si="17">H36+L36-O36</f>
        <v>940.5</v>
      </c>
      <c r="S36" s="16">
        <f t="shared" si="17"/>
        <v>62.7</v>
      </c>
      <c r="T36" s="16">
        <f t="shared" si="17"/>
        <v>-159.6</v>
      </c>
      <c r="U36" s="17">
        <f t="shared" si="16"/>
        <v>843.6</v>
      </c>
      <c r="V36" s="27">
        <f t="shared" si="4"/>
        <v>85500</v>
      </c>
      <c r="W36" s="27">
        <f t="shared" si="5"/>
        <v>34200</v>
      </c>
      <c r="X36" s="28">
        <f t="shared" si="6"/>
        <v>5985.0000000000009</v>
      </c>
      <c r="Y36" s="27">
        <f t="shared" si="7"/>
        <v>28215</v>
      </c>
      <c r="Z36" s="29">
        <f t="shared" si="8"/>
        <v>5985.0000000000009</v>
      </c>
      <c r="AA36" s="29">
        <f t="shared" si="9"/>
        <v>5130</v>
      </c>
      <c r="AB36" s="29">
        <f t="shared" si="10"/>
        <v>17100</v>
      </c>
    </row>
    <row r="37" spans="1:28" ht="20.25" customHeight="1" thickBot="1">
      <c r="A37" s="6">
        <v>23</v>
      </c>
      <c r="B37" s="50" t="s">
        <v>59</v>
      </c>
      <c r="C37" s="22">
        <f>'[1]NOV 2018'!$C42</f>
        <v>203</v>
      </c>
      <c r="D37" s="23">
        <v>18</v>
      </c>
      <c r="E37" s="51">
        <v>2178</v>
      </c>
      <c r="F37" s="51">
        <v>1476</v>
      </c>
      <c r="G37" s="24">
        <f t="shared" si="0"/>
        <v>3654</v>
      </c>
      <c r="H37" s="94">
        <f>'FEV 19'!S37</f>
        <v>-152.25</v>
      </c>
      <c r="I37" s="94">
        <f>'FEV 19'!T37</f>
        <v>-10.149999999999977</v>
      </c>
      <c r="J37" s="94">
        <f>'FEV 19'!U37</f>
        <v>-401.93999999999994</v>
      </c>
      <c r="K37" s="26">
        <f t="shared" si="11"/>
        <v>-564.33999999999992</v>
      </c>
      <c r="L37" s="25">
        <f t="shared" si="1"/>
        <v>1705.2</v>
      </c>
      <c r="M37" s="25">
        <f t="shared" si="2"/>
        <v>113.68</v>
      </c>
      <c r="N37" s="25">
        <f t="shared" si="3"/>
        <v>341.03999999999996</v>
      </c>
      <c r="O37" s="12">
        <f t="shared" si="12"/>
        <v>548.1</v>
      </c>
      <c r="P37" s="13">
        <f t="shared" si="13"/>
        <v>36.54</v>
      </c>
      <c r="Q37" s="14">
        <f t="shared" si="14"/>
        <v>109.61999999999999</v>
      </c>
      <c r="R37" s="15">
        <f t="shared" si="17"/>
        <v>1004.85</v>
      </c>
      <c r="S37" s="16">
        <f t="shared" si="17"/>
        <v>66.990000000000038</v>
      </c>
      <c r="T37" s="16">
        <f t="shared" si="17"/>
        <v>-170.51999999999998</v>
      </c>
      <c r="U37" s="17">
        <f t="shared" si="16"/>
        <v>901.32</v>
      </c>
      <c r="V37" s="27">
        <f t="shared" si="4"/>
        <v>91350</v>
      </c>
      <c r="W37" s="27">
        <f t="shared" si="5"/>
        <v>36540</v>
      </c>
      <c r="X37" s="28">
        <f t="shared" si="6"/>
        <v>6394.5000000000009</v>
      </c>
      <c r="Y37" s="27">
        <f t="shared" si="7"/>
        <v>30145.5</v>
      </c>
      <c r="Z37" s="29">
        <f t="shared" si="8"/>
        <v>6394.5000000000009</v>
      </c>
      <c r="AA37" s="29">
        <f t="shared" si="9"/>
        <v>5481</v>
      </c>
      <c r="AB37" s="29">
        <f t="shared" si="10"/>
        <v>18270</v>
      </c>
    </row>
    <row r="38" spans="1:28" ht="20.25" customHeight="1" thickBot="1">
      <c r="A38" s="6">
        <v>24</v>
      </c>
      <c r="B38" s="50" t="s">
        <v>60</v>
      </c>
      <c r="C38" s="22">
        <f>'[1]NOV 2018'!$C43</f>
        <v>197</v>
      </c>
      <c r="D38" s="23">
        <v>18</v>
      </c>
      <c r="E38" s="51">
        <v>2214</v>
      </c>
      <c r="F38" s="51">
        <v>1332</v>
      </c>
      <c r="G38" s="24">
        <f t="shared" si="0"/>
        <v>3546</v>
      </c>
      <c r="H38" s="94">
        <f>'FEV 19'!S38</f>
        <v>-147.75000000000023</v>
      </c>
      <c r="I38" s="94">
        <f>'FEV 19'!T38</f>
        <v>-9.8499999999999943</v>
      </c>
      <c r="J38" s="94">
        <f>'FEV 19'!U38</f>
        <v>-390.05999999999995</v>
      </c>
      <c r="K38" s="26">
        <f t="shared" si="11"/>
        <v>-547.6600000000002</v>
      </c>
      <c r="L38" s="25">
        <f t="shared" si="1"/>
        <v>1654.7999999999997</v>
      </c>
      <c r="M38" s="25">
        <f t="shared" si="2"/>
        <v>110.32</v>
      </c>
      <c r="N38" s="25">
        <f t="shared" si="3"/>
        <v>330.96000000000004</v>
      </c>
      <c r="O38" s="12">
        <f t="shared" si="12"/>
        <v>531.9</v>
      </c>
      <c r="P38" s="13">
        <f t="shared" si="13"/>
        <v>35.46</v>
      </c>
      <c r="Q38" s="14">
        <f t="shared" si="14"/>
        <v>106.38</v>
      </c>
      <c r="R38" s="15">
        <f t="shared" si="17"/>
        <v>975.14999999999952</v>
      </c>
      <c r="S38" s="16">
        <f t="shared" si="17"/>
        <v>65.009999999999991</v>
      </c>
      <c r="T38" s="16">
        <f t="shared" si="17"/>
        <v>-165.4799999999999</v>
      </c>
      <c r="U38" s="17">
        <f t="shared" si="16"/>
        <v>874.67999999999961</v>
      </c>
      <c r="V38" s="27">
        <f t="shared" si="4"/>
        <v>88650</v>
      </c>
      <c r="W38" s="27">
        <f t="shared" si="5"/>
        <v>35460</v>
      </c>
      <c r="X38" s="28">
        <f t="shared" si="6"/>
        <v>6205.5000000000009</v>
      </c>
      <c r="Y38" s="27">
        <f t="shared" si="7"/>
        <v>29254.5</v>
      </c>
      <c r="Z38" s="29">
        <f t="shared" si="8"/>
        <v>6205.5000000000009</v>
      </c>
      <c r="AA38" s="29">
        <f t="shared" si="9"/>
        <v>5319</v>
      </c>
      <c r="AB38" s="29">
        <f t="shared" si="10"/>
        <v>17730</v>
      </c>
    </row>
    <row r="39" spans="1:28" ht="20.25" customHeight="1" thickBot="1">
      <c r="A39" s="6">
        <v>25</v>
      </c>
      <c r="B39" s="50" t="s">
        <v>61</v>
      </c>
      <c r="C39" s="22">
        <f>'[1]NOV 2018'!$C44</f>
        <v>181</v>
      </c>
      <c r="D39" s="23">
        <v>18</v>
      </c>
      <c r="E39" s="51">
        <v>1818</v>
      </c>
      <c r="F39" s="51">
        <v>1440</v>
      </c>
      <c r="G39" s="24">
        <f t="shared" si="0"/>
        <v>3258</v>
      </c>
      <c r="H39" s="94">
        <f>'FEV 19'!S39</f>
        <v>-162.9000000000002</v>
      </c>
      <c r="I39" s="94">
        <f>'FEV 19'!T39</f>
        <v>-10.86</v>
      </c>
      <c r="J39" s="94">
        <f>'FEV 19'!U39</f>
        <v>-363.81</v>
      </c>
      <c r="K39" s="26">
        <f t="shared" si="11"/>
        <v>-537.57000000000016</v>
      </c>
      <c r="L39" s="25">
        <f t="shared" si="1"/>
        <v>1520.3999999999999</v>
      </c>
      <c r="M39" s="25">
        <f t="shared" si="2"/>
        <v>101.36</v>
      </c>
      <c r="N39" s="25">
        <f t="shared" si="3"/>
        <v>304.08</v>
      </c>
      <c r="O39" s="12">
        <f t="shared" si="12"/>
        <v>488.7</v>
      </c>
      <c r="P39" s="13">
        <f t="shared" si="13"/>
        <v>32.58</v>
      </c>
      <c r="Q39" s="14">
        <f t="shared" si="14"/>
        <v>97.74</v>
      </c>
      <c r="R39" s="15">
        <f t="shared" si="17"/>
        <v>868.7999999999995</v>
      </c>
      <c r="S39" s="16">
        <f t="shared" si="17"/>
        <v>57.92</v>
      </c>
      <c r="T39" s="16">
        <f t="shared" si="17"/>
        <v>-157.47000000000003</v>
      </c>
      <c r="U39" s="17">
        <f t="shared" si="16"/>
        <v>769.24999999999943</v>
      </c>
      <c r="V39" s="27">
        <f t="shared" si="4"/>
        <v>81450</v>
      </c>
      <c r="W39" s="27">
        <f t="shared" si="5"/>
        <v>32580</v>
      </c>
      <c r="X39" s="28">
        <f t="shared" si="6"/>
        <v>5701.5000000000009</v>
      </c>
      <c r="Y39" s="27">
        <f t="shared" si="7"/>
        <v>26878.5</v>
      </c>
      <c r="Z39" s="29">
        <f t="shared" si="8"/>
        <v>5701.5000000000009</v>
      </c>
      <c r="AA39" s="29">
        <f t="shared" si="9"/>
        <v>4887</v>
      </c>
      <c r="AB39" s="29">
        <f t="shared" si="10"/>
        <v>16290</v>
      </c>
    </row>
    <row r="40" spans="1:28" ht="22.5" customHeight="1">
      <c r="A40" s="21"/>
      <c r="B40" s="30" t="s">
        <v>26</v>
      </c>
      <c r="C40" s="31">
        <f>SUM(C15:C39)</f>
        <v>4375</v>
      </c>
      <c r="D40" s="32">
        <f>AVERAGE(D15:D39)</f>
        <v>18</v>
      </c>
      <c r="E40" s="31">
        <f t="shared" ref="E40:AB40" si="18">SUM(E15:E39)</f>
        <v>43161</v>
      </c>
      <c r="F40" s="31">
        <f t="shared" si="18"/>
        <v>35589</v>
      </c>
      <c r="G40" s="31">
        <f t="shared" si="18"/>
        <v>78750</v>
      </c>
      <c r="H40" s="31">
        <f t="shared" si="18"/>
        <v>-2965.0500000000006</v>
      </c>
      <c r="I40" s="31">
        <f t="shared" si="18"/>
        <v>-197.66999999999985</v>
      </c>
      <c r="J40" s="31">
        <f t="shared" si="18"/>
        <v>-8599.2599999999984</v>
      </c>
      <c r="K40" s="31">
        <f t="shared" si="18"/>
        <v>-11761.98</v>
      </c>
      <c r="L40" s="31">
        <f t="shared" si="18"/>
        <v>36750.000000000007</v>
      </c>
      <c r="M40" s="31">
        <f t="shared" si="18"/>
        <v>2450</v>
      </c>
      <c r="N40" s="31">
        <f t="shared" si="18"/>
        <v>7350</v>
      </c>
      <c r="O40" s="31">
        <f t="shared" si="18"/>
        <v>11812.499999999998</v>
      </c>
      <c r="P40" s="31">
        <f t="shared" si="18"/>
        <v>787.5</v>
      </c>
      <c r="Q40" s="31">
        <f t="shared" si="18"/>
        <v>2362.4999999999995</v>
      </c>
      <c r="R40" s="31">
        <f t="shared" si="18"/>
        <v>21972.44999999999</v>
      </c>
      <c r="S40" s="33">
        <f t="shared" si="18"/>
        <v>1464.8300000000006</v>
      </c>
      <c r="T40" s="34">
        <f t="shared" si="18"/>
        <v>-3611.76</v>
      </c>
      <c r="U40" s="35">
        <f t="shared" si="18"/>
        <v>19825.52</v>
      </c>
      <c r="V40" s="70">
        <f t="shared" si="18"/>
        <v>1968750</v>
      </c>
      <c r="W40" s="70">
        <f t="shared" si="18"/>
        <v>787500</v>
      </c>
      <c r="X40" s="70">
        <f t="shared" si="18"/>
        <v>137812.5</v>
      </c>
      <c r="Y40" s="70">
        <f t="shared" si="18"/>
        <v>649687.5</v>
      </c>
      <c r="Z40" s="70">
        <f t="shared" si="18"/>
        <v>137812.5</v>
      </c>
      <c r="AA40" s="70">
        <f t="shared" si="18"/>
        <v>118125</v>
      </c>
      <c r="AB40" s="70">
        <f t="shared" si="18"/>
        <v>393750</v>
      </c>
    </row>
    <row r="50" spans="4:4">
      <c r="D50" s="36" t="e">
        <f>D9+D10+D11+D12+D13+D14+D15+D36+#REF!+#REF!+#REF!+#REF!+#REF!+D40+D41+D42+D43+D44+D45+D46+D47+D48+31</f>
        <v>#VALUE!</v>
      </c>
    </row>
  </sheetData>
  <mergeCells count="18">
    <mergeCell ref="X13:Y13"/>
    <mergeCell ref="Z13:AB13"/>
    <mergeCell ref="H13:K13"/>
    <mergeCell ref="L13:N13"/>
    <mergeCell ref="O13:Q13"/>
    <mergeCell ref="R13:U13"/>
    <mergeCell ref="V13:V14"/>
    <mergeCell ref="W13:W14"/>
    <mergeCell ref="T2:V2"/>
    <mergeCell ref="T3:V3"/>
    <mergeCell ref="T5:V5"/>
    <mergeCell ref="C10:V10"/>
    <mergeCell ref="C11:V11"/>
    <mergeCell ref="A13:A14"/>
    <mergeCell ref="B13:B14"/>
    <mergeCell ref="C13:C14"/>
    <mergeCell ref="D13:D14"/>
    <mergeCell ref="E13:G13"/>
  </mergeCells>
  <printOptions horizontalCentered="1"/>
  <pageMargins left="0.19685039370078741" right="0.19685039370078741" top="0.19685039370078741" bottom="0.19685039370078741" header="0.15748031496062992" footer="0.15748031496062992"/>
  <pageSetup paperSize="9" scale="6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B50"/>
  <sheetViews>
    <sheetView view="pageBreakPreview" topLeftCell="A7" zoomScaleNormal="110" zoomScaleSheetLayoutView="100" workbookViewId="0">
      <selection activeCell="H15" sqref="H15"/>
    </sheetView>
  </sheetViews>
  <sheetFormatPr baseColWidth="10" defaultRowHeight="15"/>
  <cols>
    <col min="1" max="1" width="3.85546875" style="1" customWidth="1"/>
    <col min="2" max="2" width="19.570312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42578125" bestFit="1" customWidth="1"/>
    <col min="16" max="17" width="7.5703125" bestFit="1" customWidth="1"/>
    <col min="18" max="18" width="8.7109375" bestFit="1" customWidth="1"/>
    <col min="19" max="19" width="7" style="2" bestFit="1" customWidth="1"/>
    <col min="20" max="20" width="6.85546875" style="2" bestFit="1" customWidth="1"/>
    <col min="21" max="21" width="8" style="2" bestFit="1" customWidth="1"/>
    <col min="22" max="29" width="8.7109375" customWidth="1"/>
  </cols>
  <sheetData>
    <row r="1" spans="1:28">
      <c r="A1" s="45" t="s">
        <v>0</v>
      </c>
    </row>
    <row r="2" spans="1:28" ht="15.75">
      <c r="A2" s="1" t="s">
        <v>1</v>
      </c>
      <c r="I2" s="3"/>
      <c r="T2" s="78" t="s">
        <v>2</v>
      </c>
      <c r="U2" s="78"/>
      <c r="V2" s="78"/>
    </row>
    <row r="3" spans="1:28" ht="15.75">
      <c r="A3" s="45" t="s">
        <v>35</v>
      </c>
      <c r="I3" s="3"/>
      <c r="T3" s="78" t="s">
        <v>3</v>
      </c>
      <c r="U3" s="78"/>
      <c r="V3" s="78"/>
    </row>
    <row r="4" spans="1:28">
      <c r="A4" s="1" t="s">
        <v>4</v>
      </c>
    </row>
    <row r="5" spans="1:28" ht="15.75">
      <c r="A5" s="45" t="s">
        <v>36</v>
      </c>
      <c r="J5" s="3"/>
      <c r="T5" s="78" t="s">
        <v>5</v>
      </c>
      <c r="U5" s="78"/>
      <c r="V5" s="78"/>
    </row>
    <row r="7" spans="1:28">
      <c r="A7" s="45" t="s">
        <v>63</v>
      </c>
    </row>
    <row r="8" spans="1:28">
      <c r="A8" s="1" t="s">
        <v>6</v>
      </c>
    </row>
    <row r="9" spans="1:28" ht="16.5" thickBot="1">
      <c r="A9" s="45" t="s">
        <v>7</v>
      </c>
    </row>
    <row r="10" spans="1:28" ht="23.25" customHeight="1">
      <c r="C10" s="95" t="s">
        <v>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7"/>
    </row>
    <row r="11" spans="1:28" ht="23.25" customHeight="1" thickBot="1">
      <c r="C11" s="98" t="s">
        <v>66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100"/>
    </row>
    <row r="12" spans="1:28" ht="15.75" thickBot="1"/>
    <row r="13" spans="1:28" ht="15.75" customHeight="1" thickBot="1">
      <c r="A13" s="86" t="s">
        <v>9</v>
      </c>
      <c r="B13" s="82" t="s">
        <v>10</v>
      </c>
      <c r="C13" s="87" t="s">
        <v>33</v>
      </c>
      <c r="D13" s="89" t="s">
        <v>11</v>
      </c>
      <c r="E13" s="90" t="s">
        <v>12</v>
      </c>
      <c r="F13" s="91"/>
      <c r="G13" s="92"/>
      <c r="H13" s="82" t="s">
        <v>14</v>
      </c>
      <c r="I13" s="82"/>
      <c r="J13" s="82"/>
      <c r="K13" s="82"/>
      <c r="L13" s="83" t="s">
        <v>34</v>
      </c>
      <c r="M13" s="84"/>
      <c r="N13" s="85"/>
      <c r="O13" s="82" t="s">
        <v>15</v>
      </c>
      <c r="P13" s="82"/>
      <c r="Q13" s="82"/>
      <c r="R13" s="82" t="s">
        <v>16</v>
      </c>
      <c r="S13" s="82"/>
      <c r="T13" s="82"/>
      <c r="U13" s="82"/>
      <c r="V13" s="79" t="s">
        <v>17</v>
      </c>
      <c r="W13" s="80" t="s">
        <v>18</v>
      </c>
      <c r="X13" s="79" t="s">
        <v>19</v>
      </c>
      <c r="Y13" s="79"/>
      <c r="Z13" s="81" t="s">
        <v>20</v>
      </c>
      <c r="AA13" s="81"/>
      <c r="AB13" s="81"/>
    </row>
    <row r="14" spans="1:28" ht="24.75" thickBot="1">
      <c r="A14" s="86"/>
      <c r="B14" s="82"/>
      <c r="C14" s="88"/>
      <c r="D14" s="89"/>
      <c r="E14" s="72" t="s">
        <v>21</v>
      </c>
      <c r="F14" s="42" t="s">
        <v>22</v>
      </c>
      <c r="G14" s="44" t="s">
        <v>13</v>
      </c>
      <c r="H14" s="74" t="s">
        <v>23</v>
      </c>
      <c r="I14" s="71" t="s">
        <v>24</v>
      </c>
      <c r="J14" s="71" t="s">
        <v>25</v>
      </c>
      <c r="K14" s="71" t="s">
        <v>26</v>
      </c>
      <c r="L14" s="71" t="s">
        <v>27</v>
      </c>
      <c r="M14" s="71" t="s">
        <v>24</v>
      </c>
      <c r="N14" s="71" t="s">
        <v>25</v>
      </c>
      <c r="O14" s="71" t="s">
        <v>23</v>
      </c>
      <c r="P14" s="4" t="s">
        <v>24</v>
      </c>
      <c r="Q14" s="71" t="s">
        <v>25</v>
      </c>
      <c r="R14" s="71" t="s">
        <v>23</v>
      </c>
      <c r="S14" s="5" t="s">
        <v>24</v>
      </c>
      <c r="T14" s="5" t="s">
        <v>25</v>
      </c>
      <c r="U14" s="5" t="s">
        <v>26</v>
      </c>
      <c r="V14" s="79"/>
      <c r="W14" s="80"/>
      <c r="X14" s="39" t="s">
        <v>28</v>
      </c>
      <c r="Y14" s="73" t="s">
        <v>29</v>
      </c>
      <c r="Z14" s="41" t="s">
        <v>30</v>
      </c>
      <c r="AA14" s="41" t="s">
        <v>31</v>
      </c>
      <c r="AB14" s="41" t="s">
        <v>32</v>
      </c>
    </row>
    <row r="15" spans="1:28" ht="27" customHeight="1" thickBot="1">
      <c r="A15" s="6">
        <v>1</v>
      </c>
      <c r="B15" s="50" t="s">
        <v>37</v>
      </c>
      <c r="C15" s="7">
        <f>'[1]NOV 2018'!$C20</f>
        <v>143</v>
      </c>
      <c r="D15" s="8">
        <v>18</v>
      </c>
      <c r="E15" s="51">
        <v>1584</v>
      </c>
      <c r="F15" s="52">
        <v>990</v>
      </c>
      <c r="G15" s="9">
        <f t="shared" ref="G15:G39" si="0">$E15+$F15</f>
        <v>2574</v>
      </c>
      <c r="H15" s="93">
        <f>'MAR 19'!R15</f>
        <v>815.10000000000014</v>
      </c>
      <c r="I15" s="93">
        <f>'MAR 19'!S15</f>
        <v>54.339999999999996</v>
      </c>
      <c r="J15" s="93">
        <f>'MAR 19'!J15</f>
        <v>-261.69</v>
      </c>
      <c r="K15" s="11">
        <f>H15+I15+J15</f>
        <v>607.75000000000023</v>
      </c>
      <c r="L15" s="25">
        <v>0</v>
      </c>
      <c r="M15" s="25">
        <v>0</v>
      </c>
      <c r="N15" s="10">
        <v>0</v>
      </c>
      <c r="O15" s="12">
        <f>G15*0.15</f>
        <v>386.09999999999997</v>
      </c>
      <c r="P15" s="13">
        <f>G15*0.01</f>
        <v>25.740000000000002</v>
      </c>
      <c r="Q15" s="14">
        <f>G15*0.03</f>
        <v>77.22</v>
      </c>
      <c r="R15" s="15">
        <f>H15+L15-O15</f>
        <v>429.00000000000017</v>
      </c>
      <c r="S15" s="16">
        <f>I15+M15-P15</f>
        <v>28.599999999999994</v>
      </c>
      <c r="T15" s="16">
        <f>J15+N15-Q15</f>
        <v>-338.90999999999997</v>
      </c>
      <c r="U15" s="17">
        <f>T15+S15+R15</f>
        <v>118.69000000000023</v>
      </c>
      <c r="V15" s="18">
        <f t="shared" ref="V15:V39" si="1">$G15*25</f>
        <v>64350</v>
      </c>
      <c r="W15" s="18">
        <f t="shared" ref="W15:W39" si="2">$V15*40%</f>
        <v>25740</v>
      </c>
      <c r="X15" s="19">
        <f t="shared" ref="X15:X39" si="3">V15*7%</f>
        <v>4504.5</v>
      </c>
      <c r="Y15" s="18">
        <f t="shared" ref="Y15:Y39" si="4">V15*33%</f>
        <v>21235.5</v>
      </c>
      <c r="Z15" s="20">
        <f t="shared" ref="Z15:Z39" si="5">V15*7%</f>
        <v>4504.5</v>
      </c>
      <c r="AA15" s="20">
        <f t="shared" ref="AA15:AA39" si="6">$V15*6%</f>
        <v>3861</v>
      </c>
      <c r="AB15" s="20">
        <f t="shared" ref="AB15:AB39" si="7">$V15*20%</f>
        <v>12870</v>
      </c>
    </row>
    <row r="16" spans="1:28" ht="27" customHeight="1" thickBot="1">
      <c r="A16" s="6">
        <v>2</v>
      </c>
      <c r="B16" s="50" t="s">
        <v>38</v>
      </c>
      <c r="C16" s="22">
        <f>'[1]NOV 2018'!$C21</f>
        <v>131</v>
      </c>
      <c r="D16" s="23">
        <v>18</v>
      </c>
      <c r="E16" s="51">
        <v>1512</v>
      </c>
      <c r="F16" s="51">
        <v>846</v>
      </c>
      <c r="G16" s="24">
        <f t="shared" si="0"/>
        <v>2358</v>
      </c>
      <c r="H16" s="94">
        <f>'MAR 19'!R16</f>
        <v>746.69999999999982</v>
      </c>
      <c r="I16" s="94">
        <f>'MAR 19'!S16</f>
        <v>49.78</v>
      </c>
      <c r="J16" s="94">
        <f>'MAR 19'!J16</f>
        <v>-239.72999999999996</v>
      </c>
      <c r="K16" s="26">
        <f t="shared" ref="K16:K39" si="8">H16+I16+J16</f>
        <v>556.74999999999977</v>
      </c>
      <c r="L16" s="25">
        <v>0</v>
      </c>
      <c r="M16" s="25">
        <v>0</v>
      </c>
      <c r="N16" s="25">
        <v>0</v>
      </c>
      <c r="O16" s="12">
        <f t="shared" ref="O16:O39" si="9">G16*0.15</f>
        <v>353.7</v>
      </c>
      <c r="P16" s="13">
        <f t="shared" ref="P16:P39" si="10">G16*0.01</f>
        <v>23.580000000000002</v>
      </c>
      <c r="Q16" s="14">
        <f t="shared" ref="Q16:Q39" si="11">G16*0.03</f>
        <v>70.739999999999995</v>
      </c>
      <c r="R16" s="15">
        <f t="shared" ref="R16:T35" si="12">H16+L16-O16</f>
        <v>392.99999999999983</v>
      </c>
      <c r="S16" s="16">
        <f t="shared" si="12"/>
        <v>26.2</v>
      </c>
      <c r="T16" s="16">
        <f t="shared" si="12"/>
        <v>-310.46999999999997</v>
      </c>
      <c r="U16" s="17">
        <f t="shared" ref="U16:U39" si="13">T16+S16+R16</f>
        <v>108.72999999999985</v>
      </c>
      <c r="V16" s="27">
        <f t="shared" si="1"/>
        <v>58950</v>
      </c>
      <c r="W16" s="27">
        <f t="shared" si="2"/>
        <v>23580</v>
      </c>
      <c r="X16" s="28">
        <f t="shared" si="3"/>
        <v>4126.5</v>
      </c>
      <c r="Y16" s="27">
        <f t="shared" si="4"/>
        <v>19453.5</v>
      </c>
      <c r="Z16" s="29">
        <f t="shared" si="5"/>
        <v>4126.5</v>
      </c>
      <c r="AA16" s="29">
        <f t="shared" si="6"/>
        <v>3537</v>
      </c>
      <c r="AB16" s="29">
        <f t="shared" si="7"/>
        <v>11790</v>
      </c>
    </row>
    <row r="17" spans="1:28" ht="27" customHeight="1" thickBot="1">
      <c r="A17" s="6">
        <v>3</v>
      </c>
      <c r="B17" s="50" t="s">
        <v>39</v>
      </c>
      <c r="C17" s="22">
        <f>'[1]NOV 2018'!$C22</f>
        <v>166</v>
      </c>
      <c r="D17" s="23">
        <v>18</v>
      </c>
      <c r="E17" s="51">
        <v>1360</v>
      </c>
      <c r="F17" s="51">
        <v>1628</v>
      </c>
      <c r="G17" s="24">
        <f t="shared" si="0"/>
        <v>2988</v>
      </c>
      <c r="H17" s="94">
        <f>'MAR 19'!R17</f>
        <v>921.29999999999973</v>
      </c>
      <c r="I17" s="94">
        <f>'MAR 19'!S17</f>
        <v>61.420000000000016</v>
      </c>
      <c r="J17" s="94">
        <f>'MAR 19'!J17</f>
        <v>-308.76</v>
      </c>
      <c r="K17" s="26">
        <f t="shared" si="8"/>
        <v>673.95999999999981</v>
      </c>
      <c r="L17" s="25">
        <v>0</v>
      </c>
      <c r="M17" s="25">
        <v>0</v>
      </c>
      <c r="N17" s="25">
        <v>0</v>
      </c>
      <c r="O17" s="12">
        <f t="shared" si="9"/>
        <v>448.2</v>
      </c>
      <c r="P17" s="13">
        <f t="shared" si="10"/>
        <v>29.88</v>
      </c>
      <c r="Q17" s="14">
        <f t="shared" si="11"/>
        <v>89.64</v>
      </c>
      <c r="R17" s="15">
        <f t="shared" si="12"/>
        <v>473.09999999999974</v>
      </c>
      <c r="S17" s="16">
        <f t="shared" si="12"/>
        <v>31.540000000000017</v>
      </c>
      <c r="T17" s="16">
        <f t="shared" si="12"/>
        <v>-398.4</v>
      </c>
      <c r="U17" s="17">
        <f t="shared" si="13"/>
        <v>106.23999999999978</v>
      </c>
      <c r="V17" s="27">
        <f t="shared" si="1"/>
        <v>74700</v>
      </c>
      <c r="W17" s="27">
        <f t="shared" si="2"/>
        <v>29880</v>
      </c>
      <c r="X17" s="28">
        <f t="shared" si="3"/>
        <v>5229.0000000000009</v>
      </c>
      <c r="Y17" s="27">
        <f t="shared" si="4"/>
        <v>24651</v>
      </c>
      <c r="Z17" s="29">
        <f t="shared" si="5"/>
        <v>5229.0000000000009</v>
      </c>
      <c r="AA17" s="29">
        <f t="shared" si="6"/>
        <v>4482</v>
      </c>
      <c r="AB17" s="29">
        <f t="shared" si="7"/>
        <v>14940</v>
      </c>
    </row>
    <row r="18" spans="1:28" ht="27" customHeight="1" thickBot="1">
      <c r="A18" s="6">
        <v>4</v>
      </c>
      <c r="B18" s="50" t="s">
        <v>40</v>
      </c>
      <c r="C18" s="22">
        <f>'[1]NOV 2018'!$C23</f>
        <v>133</v>
      </c>
      <c r="D18" s="23">
        <v>18</v>
      </c>
      <c r="E18" s="51">
        <v>1289</v>
      </c>
      <c r="F18" s="51">
        <v>1105</v>
      </c>
      <c r="G18" s="24">
        <f t="shared" si="0"/>
        <v>2394</v>
      </c>
      <c r="H18" s="94">
        <f>'MAR 19'!R18</f>
        <v>758.10000000000014</v>
      </c>
      <c r="I18" s="94">
        <f>'MAR 19'!S18</f>
        <v>50.540000000000006</v>
      </c>
      <c r="J18" s="94">
        <f>'MAR 19'!J18</f>
        <v>-243.39</v>
      </c>
      <c r="K18" s="26">
        <f t="shared" si="8"/>
        <v>565.25000000000011</v>
      </c>
      <c r="L18" s="25">
        <v>0</v>
      </c>
      <c r="M18" s="25">
        <v>0</v>
      </c>
      <c r="N18" s="25">
        <v>0</v>
      </c>
      <c r="O18" s="12">
        <f t="shared" si="9"/>
        <v>359.09999999999997</v>
      </c>
      <c r="P18" s="13">
        <f t="shared" si="10"/>
        <v>23.94</v>
      </c>
      <c r="Q18" s="14">
        <f t="shared" si="11"/>
        <v>71.819999999999993</v>
      </c>
      <c r="R18" s="15">
        <f t="shared" si="12"/>
        <v>399.00000000000017</v>
      </c>
      <c r="S18" s="16">
        <f t="shared" si="12"/>
        <v>26.600000000000005</v>
      </c>
      <c r="T18" s="16">
        <f t="shared" si="12"/>
        <v>-315.20999999999998</v>
      </c>
      <c r="U18" s="17">
        <f t="shared" si="13"/>
        <v>110.39000000000021</v>
      </c>
      <c r="V18" s="27">
        <f t="shared" si="1"/>
        <v>59850</v>
      </c>
      <c r="W18" s="27">
        <f t="shared" si="2"/>
        <v>23940</v>
      </c>
      <c r="X18" s="28">
        <f t="shared" si="3"/>
        <v>4189.5</v>
      </c>
      <c r="Y18" s="27">
        <f t="shared" si="4"/>
        <v>19750.5</v>
      </c>
      <c r="Z18" s="29">
        <f t="shared" si="5"/>
        <v>4189.5</v>
      </c>
      <c r="AA18" s="29">
        <f t="shared" si="6"/>
        <v>3591</v>
      </c>
      <c r="AB18" s="29">
        <f t="shared" si="7"/>
        <v>11970</v>
      </c>
    </row>
    <row r="19" spans="1:28" ht="27" customHeight="1" thickBot="1">
      <c r="A19" s="6">
        <v>5</v>
      </c>
      <c r="B19" s="50" t="s">
        <v>41</v>
      </c>
      <c r="C19" s="22">
        <f>'[1]NOV 2018'!$C24</f>
        <v>198</v>
      </c>
      <c r="D19" s="23">
        <v>18</v>
      </c>
      <c r="E19" s="51">
        <v>2181</v>
      </c>
      <c r="F19" s="51">
        <v>1383</v>
      </c>
      <c r="G19" s="24">
        <f t="shared" si="0"/>
        <v>3564</v>
      </c>
      <c r="H19" s="94">
        <f>'MAR 19'!R19</f>
        <v>980.1</v>
      </c>
      <c r="I19" s="94">
        <f>'MAR 19'!S19</f>
        <v>65.34</v>
      </c>
      <c r="J19" s="94">
        <f>'MAR 19'!J19</f>
        <v>-392.04</v>
      </c>
      <c r="K19" s="26">
        <f t="shared" si="8"/>
        <v>653.40000000000009</v>
      </c>
      <c r="L19" s="25">
        <v>0</v>
      </c>
      <c r="M19" s="25">
        <v>0</v>
      </c>
      <c r="N19" s="25">
        <v>0</v>
      </c>
      <c r="O19" s="12">
        <f t="shared" si="9"/>
        <v>534.6</v>
      </c>
      <c r="P19" s="13">
        <f t="shared" si="10"/>
        <v>35.64</v>
      </c>
      <c r="Q19" s="14">
        <f t="shared" si="11"/>
        <v>106.92</v>
      </c>
      <c r="R19" s="15">
        <f t="shared" si="12"/>
        <v>445.5</v>
      </c>
      <c r="S19" s="16">
        <f t="shared" si="12"/>
        <v>29.700000000000003</v>
      </c>
      <c r="T19" s="16">
        <f t="shared" si="12"/>
        <v>-498.96000000000004</v>
      </c>
      <c r="U19" s="17">
        <f t="shared" si="13"/>
        <v>-23.760000000000048</v>
      </c>
      <c r="V19" s="27">
        <f t="shared" si="1"/>
        <v>89100</v>
      </c>
      <c r="W19" s="27">
        <f t="shared" si="2"/>
        <v>35640</v>
      </c>
      <c r="X19" s="28">
        <f t="shared" si="3"/>
        <v>6237.0000000000009</v>
      </c>
      <c r="Y19" s="27">
        <f t="shared" si="4"/>
        <v>29403</v>
      </c>
      <c r="Z19" s="29">
        <f t="shared" si="5"/>
        <v>6237.0000000000009</v>
      </c>
      <c r="AA19" s="29">
        <f t="shared" si="6"/>
        <v>5346</v>
      </c>
      <c r="AB19" s="29">
        <f t="shared" si="7"/>
        <v>17820</v>
      </c>
    </row>
    <row r="20" spans="1:28" ht="27" customHeight="1" thickBot="1">
      <c r="A20" s="6">
        <v>6</v>
      </c>
      <c r="B20" s="50" t="s">
        <v>42</v>
      </c>
      <c r="C20" s="22">
        <f>'[1]NOV 2018'!$C25</f>
        <v>133</v>
      </c>
      <c r="D20" s="23">
        <v>18</v>
      </c>
      <c r="E20" s="51">
        <v>1430</v>
      </c>
      <c r="F20" s="51">
        <v>964</v>
      </c>
      <c r="G20" s="24">
        <f t="shared" si="0"/>
        <v>2394</v>
      </c>
      <c r="H20" s="94">
        <f>'MAR 19'!R20</f>
        <v>658.35000000000014</v>
      </c>
      <c r="I20" s="94">
        <f>'MAR 19'!S20</f>
        <v>43.890000000000015</v>
      </c>
      <c r="J20" s="94">
        <f>'MAR 19'!J20</f>
        <v>-263.34000000000003</v>
      </c>
      <c r="K20" s="26">
        <f t="shared" si="8"/>
        <v>438.90000000000009</v>
      </c>
      <c r="L20" s="25">
        <v>0</v>
      </c>
      <c r="M20" s="25">
        <v>0</v>
      </c>
      <c r="N20" s="25">
        <v>0</v>
      </c>
      <c r="O20" s="12">
        <f t="shared" si="9"/>
        <v>359.09999999999997</v>
      </c>
      <c r="P20" s="13">
        <f t="shared" si="10"/>
        <v>23.94</v>
      </c>
      <c r="Q20" s="14">
        <f t="shared" si="11"/>
        <v>71.819999999999993</v>
      </c>
      <c r="R20" s="15">
        <f t="shared" si="12"/>
        <v>299.25000000000017</v>
      </c>
      <c r="S20" s="16">
        <f t="shared" si="12"/>
        <v>19.950000000000014</v>
      </c>
      <c r="T20" s="16">
        <f t="shared" si="12"/>
        <v>-335.16</v>
      </c>
      <c r="U20" s="17">
        <f t="shared" si="13"/>
        <v>-15.959999999999866</v>
      </c>
      <c r="V20" s="27">
        <f t="shared" si="1"/>
        <v>59850</v>
      </c>
      <c r="W20" s="27">
        <f t="shared" si="2"/>
        <v>23940</v>
      </c>
      <c r="X20" s="28">
        <f t="shared" si="3"/>
        <v>4189.5</v>
      </c>
      <c r="Y20" s="27">
        <f t="shared" si="4"/>
        <v>19750.5</v>
      </c>
      <c r="Z20" s="29">
        <f t="shared" si="5"/>
        <v>4189.5</v>
      </c>
      <c r="AA20" s="29">
        <f t="shared" si="6"/>
        <v>3591</v>
      </c>
      <c r="AB20" s="29">
        <f t="shared" si="7"/>
        <v>11970</v>
      </c>
    </row>
    <row r="21" spans="1:28" ht="27" customHeight="1" thickBot="1">
      <c r="A21" s="6">
        <v>7</v>
      </c>
      <c r="B21" s="50" t="s">
        <v>43</v>
      </c>
      <c r="C21" s="22">
        <f>'[1]NOV 2018'!$C26</f>
        <v>181</v>
      </c>
      <c r="D21" s="23">
        <v>18</v>
      </c>
      <c r="E21" s="51">
        <v>1483</v>
      </c>
      <c r="F21" s="51">
        <v>1775</v>
      </c>
      <c r="G21" s="24">
        <f t="shared" si="0"/>
        <v>3258</v>
      </c>
      <c r="H21" s="94">
        <f>'MAR 19'!R21</f>
        <v>895.94999999999959</v>
      </c>
      <c r="I21" s="94">
        <f>'MAR 19'!S21</f>
        <v>59.730000000000004</v>
      </c>
      <c r="J21" s="94">
        <f>'MAR 19'!J21</f>
        <v>-358.38</v>
      </c>
      <c r="K21" s="26">
        <f t="shared" si="8"/>
        <v>597.29999999999961</v>
      </c>
      <c r="L21" s="25">
        <v>0</v>
      </c>
      <c r="M21" s="25">
        <v>0</v>
      </c>
      <c r="N21" s="25">
        <v>0</v>
      </c>
      <c r="O21" s="12">
        <f t="shared" si="9"/>
        <v>488.7</v>
      </c>
      <c r="P21" s="13">
        <f t="shared" si="10"/>
        <v>32.58</v>
      </c>
      <c r="Q21" s="14">
        <f t="shared" si="11"/>
        <v>97.74</v>
      </c>
      <c r="R21" s="15">
        <f t="shared" si="12"/>
        <v>407.2499999999996</v>
      </c>
      <c r="S21" s="16">
        <f t="shared" si="12"/>
        <v>27.150000000000006</v>
      </c>
      <c r="T21" s="16">
        <f t="shared" si="12"/>
        <v>-456.12</v>
      </c>
      <c r="U21" s="17">
        <f t="shared" si="13"/>
        <v>-21.720000000000425</v>
      </c>
      <c r="V21" s="27">
        <f t="shared" si="1"/>
        <v>81450</v>
      </c>
      <c r="W21" s="27">
        <f t="shared" si="2"/>
        <v>32580</v>
      </c>
      <c r="X21" s="28">
        <f t="shared" si="3"/>
        <v>5701.5000000000009</v>
      </c>
      <c r="Y21" s="27">
        <f t="shared" si="4"/>
        <v>26878.5</v>
      </c>
      <c r="Z21" s="29">
        <f t="shared" si="5"/>
        <v>5701.5000000000009</v>
      </c>
      <c r="AA21" s="29">
        <f t="shared" si="6"/>
        <v>4887</v>
      </c>
      <c r="AB21" s="29">
        <f t="shared" si="7"/>
        <v>16290</v>
      </c>
    </row>
    <row r="22" spans="1:28" ht="27" customHeight="1" thickBot="1">
      <c r="A22" s="6">
        <v>8</v>
      </c>
      <c r="B22" s="50" t="s">
        <v>44</v>
      </c>
      <c r="C22" s="22">
        <f>'[1]NOV 2018'!$C27</f>
        <v>173</v>
      </c>
      <c r="D22" s="23">
        <v>18</v>
      </c>
      <c r="E22" s="51">
        <v>1368</v>
      </c>
      <c r="F22" s="51">
        <v>1746</v>
      </c>
      <c r="G22" s="24">
        <f t="shared" si="0"/>
        <v>3114</v>
      </c>
      <c r="H22" s="94">
        <f>'MAR 19'!R22</f>
        <v>856.35000000000036</v>
      </c>
      <c r="I22" s="94">
        <f>'MAR 19'!S22</f>
        <v>57.09</v>
      </c>
      <c r="J22" s="94">
        <f>'MAR 19'!J22</f>
        <v>-342.54</v>
      </c>
      <c r="K22" s="26">
        <f t="shared" si="8"/>
        <v>570.90000000000032</v>
      </c>
      <c r="L22" s="25">
        <v>0</v>
      </c>
      <c r="M22" s="25">
        <v>0</v>
      </c>
      <c r="N22" s="25">
        <v>0</v>
      </c>
      <c r="O22" s="12">
        <f t="shared" si="9"/>
        <v>467.09999999999997</v>
      </c>
      <c r="P22" s="13">
        <f t="shared" si="10"/>
        <v>31.14</v>
      </c>
      <c r="Q22" s="14">
        <f t="shared" si="11"/>
        <v>93.42</v>
      </c>
      <c r="R22" s="15">
        <f t="shared" si="12"/>
        <v>389.2500000000004</v>
      </c>
      <c r="S22" s="16">
        <f t="shared" si="12"/>
        <v>25.950000000000003</v>
      </c>
      <c r="T22" s="16">
        <f t="shared" si="12"/>
        <v>-435.96000000000004</v>
      </c>
      <c r="U22" s="17">
        <f t="shared" si="13"/>
        <v>-20.75999999999965</v>
      </c>
      <c r="V22" s="27">
        <f t="shared" si="1"/>
        <v>77850</v>
      </c>
      <c r="W22" s="27">
        <f t="shared" si="2"/>
        <v>31140</v>
      </c>
      <c r="X22" s="28">
        <f t="shared" si="3"/>
        <v>5449.5000000000009</v>
      </c>
      <c r="Y22" s="27">
        <f t="shared" si="4"/>
        <v>25690.5</v>
      </c>
      <c r="Z22" s="29">
        <f t="shared" si="5"/>
        <v>5449.5000000000009</v>
      </c>
      <c r="AA22" s="29">
        <f t="shared" si="6"/>
        <v>4671</v>
      </c>
      <c r="AB22" s="29">
        <f t="shared" si="7"/>
        <v>15570</v>
      </c>
    </row>
    <row r="23" spans="1:28" ht="27" customHeight="1" thickBot="1">
      <c r="A23" s="6">
        <v>9</v>
      </c>
      <c r="B23" s="50" t="s">
        <v>45</v>
      </c>
      <c r="C23" s="22">
        <f>'[1]NOV 2018'!$C28</f>
        <v>201</v>
      </c>
      <c r="D23" s="23">
        <v>18</v>
      </c>
      <c r="E23" s="51">
        <v>1970</v>
      </c>
      <c r="F23" s="51">
        <v>1648</v>
      </c>
      <c r="G23" s="24">
        <f t="shared" si="0"/>
        <v>3618</v>
      </c>
      <c r="H23" s="94">
        <f>'MAR 19'!R23</f>
        <v>964.79999999999961</v>
      </c>
      <c r="I23" s="94">
        <f>'MAR 19'!S23</f>
        <v>64.320000000000022</v>
      </c>
      <c r="J23" s="94">
        <f>'MAR 19'!J23</f>
        <v>-404.01</v>
      </c>
      <c r="K23" s="26">
        <f t="shared" si="8"/>
        <v>625.10999999999967</v>
      </c>
      <c r="L23" s="25">
        <v>0</v>
      </c>
      <c r="M23" s="25">
        <v>0</v>
      </c>
      <c r="N23" s="25">
        <v>0</v>
      </c>
      <c r="O23" s="12">
        <f t="shared" si="9"/>
        <v>542.69999999999993</v>
      </c>
      <c r="P23" s="13">
        <f t="shared" si="10"/>
        <v>36.18</v>
      </c>
      <c r="Q23" s="14">
        <f t="shared" si="11"/>
        <v>108.53999999999999</v>
      </c>
      <c r="R23" s="15">
        <f t="shared" si="12"/>
        <v>422.09999999999968</v>
      </c>
      <c r="S23" s="16">
        <f t="shared" si="12"/>
        <v>28.140000000000022</v>
      </c>
      <c r="T23" s="16">
        <f t="shared" si="12"/>
        <v>-512.54999999999995</v>
      </c>
      <c r="U23" s="17">
        <f t="shared" si="13"/>
        <v>-62.31000000000023</v>
      </c>
      <c r="V23" s="27">
        <f t="shared" si="1"/>
        <v>90450</v>
      </c>
      <c r="W23" s="27">
        <f t="shared" si="2"/>
        <v>36180</v>
      </c>
      <c r="X23" s="28">
        <f t="shared" si="3"/>
        <v>6331.5000000000009</v>
      </c>
      <c r="Y23" s="27">
        <f t="shared" si="4"/>
        <v>29848.5</v>
      </c>
      <c r="Z23" s="29">
        <f t="shared" si="5"/>
        <v>6331.5000000000009</v>
      </c>
      <c r="AA23" s="29">
        <f t="shared" si="6"/>
        <v>5427</v>
      </c>
      <c r="AB23" s="29">
        <f t="shared" si="7"/>
        <v>18090</v>
      </c>
    </row>
    <row r="24" spans="1:28" ht="27" customHeight="1" thickBot="1">
      <c r="A24" s="6">
        <v>10</v>
      </c>
      <c r="B24" s="50" t="s">
        <v>46</v>
      </c>
      <c r="C24" s="22">
        <f>'[1]NOV 2018'!$C29</f>
        <v>177</v>
      </c>
      <c r="D24" s="23">
        <v>18</v>
      </c>
      <c r="E24" s="51">
        <v>1670</v>
      </c>
      <c r="F24" s="51">
        <v>1516</v>
      </c>
      <c r="G24" s="24">
        <f t="shared" si="0"/>
        <v>3186</v>
      </c>
      <c r="H24" s="94">
        <f>'MAR 19'!R24</f>
        <v>876.1500000000002</v>
      </c>
      <c r="I24" s="94">
        <f>'MAR 19'!S24</f>
        <v>58.41</v>
      </c>
      <c r="J24" s="94">
        <f>'MAR 19'!J24</f>
        <v>-350.46</v>
      </c>
      <c r="K24" s="26">
        <f t="shared" si="8"/>
        <v>584.10000000000014</v>
      </c>
      <c r="L24" s="25">
        <v>0</v>
      </c>
      <c r="M24" s="25">
        <v>0</v>
      </c>
      <c r="N24" s="25">
        <v>0</v>
      </c>
      <c r="O24" s="12">
        <f t="shared" si="9"/>
        <v>477.9</v>
      </c>
      <c r="P24" s="13">
        <f t="shared" si="10"/>
        <v>31.86</v>
      </c>
      <c r="Q24" s="14">
        <f t="shared" si="11"/>
        <v>95.58</v>
      </c>
      <c r="R24" s="15">
        <f t="shared" si="12"/>
        <v>398.25000000000023</v>
      </c>
      <c r="S24" s="16">
        <f t="shared" si="12"/>
        <v>26.549999999999997</v>
      </c>
      <c r="T24" s="16">
        <f t="shared" si="12"/>
        <v>-446.03999999999996</v>
      </c>
      <c r="U24" s="17">
        <f t="shared" si="13"/>
        <v>-21.239999999999725</v>
      </c>
      <c r="V24" s="27">
        <f t="shared" si="1"/>
        <v>79650</v>
      </c>
      <c r="W24" s="27">
        <f t="shared" si="2"/>
        <v>31860</v>
      </c>
      <c r="X24" s="28">
        <f t="shared" si="3"/>
        <v>5575.5000000000009</v>
      </c>
      <c r="Y24" s="27">
        <f t="shared" si="4"/>
        <v>26284.5</v>
      </c>
      <c r="Z24" s="29">
        <f t="shared" si="5"/>
        <v>5575.5000000000009</v>
      </c>
      <c r="AA24" s="29">
        <f t="shared" si="6"/>
        <v>4779</v>
      </c>
      <c r="AB24" s="29">
        <f t="shared" si="7"/>
        <v>15930</v>
      </c>
    </row>
    <row r="25" spans="1:28" ht="27" customHeight="1" thickBot="1">
      <c r="A25" s="6">
        <v>11</v>
      </c>
      <c r="B25" s="50" t="s">
        <v>47</v>
      </c>
      <c r="C25" s="22">
        <f>'[1]NOV 2018'!$C30</f>
        <v>197</v>
      </c>
      <c r="D25" s="23">
        <v>18</v>
      </c>
      <c r="E25" s="51">
        <v>1727</v>
      </c>
      <c r="F25" s="51">
        <v>1819</v>
      </c>
      <c r="G25" s="24">
        <f t="shared" si="0"/>
        <v>3546</v>
      </c>
      <c r="H25" s="94">
        <f>'MAR 19'!R25</f>
        <v>975.14999999999952</v>
      </c>
      <c r="I25" s="94">
        <f>'MAR 19'!S25</f>
        <v>65.009999999999991</v>
      </c>
      <c r="J25" s="94">
        <f>'MAR 19'!J25</f>
        <v>-390.05999999999995</v>
      </c>
      <c r="K25" s="26">
        <f t="shared" si="8"/>
        <v>650.09999999999945</v>
      </c>
      <c r="L25" s="25">
        <v>0</v>
      </c>
      <c r="M25" s="25">
        <v>0</v>
      </c>
      <c r="N25" s="25">
        <v>0</v>
      </c>
      <c r="O25" s="12">
        <f t="shared" si="9"/>
        <v>531.9</v>
      </c>
      <c r="P25" s="13">
        <f t="shared" si="10"/>
        <v>35.46</v>
      </c>
      <c r="Q25" s="14">
        <f t="shared" si="11"/>
        <v>106.38</v>
      </c>
      <c r="R25" s="15">
        <f t="shared" si="12"/>
        <v>443.24999999999955</v>
      </c>
      <c r="S25" s="16">
        <f t="shared" si="12"/>
        <v>29.54999999999999</v>
      </c>
      <c r="T25" s="16">
        <f t="shared" si="12"/>
        <v>-496.43999999999994</v>
      </c>
      <c r="U25" s="17">
        <f t="shared" si="13"/>
        <v>-23.640000000000384</v>
      </c>
      <c r="V25" s="27">
        <f t="shared" si="1"/>
        <v>88650</v>
      </c>
      <c r="W25" s="27">
        <f t="shared" si="2"/>
        <v>35460</v>
      </c>
      <c r="X25" s="28">
        <f t="shared" si="3"/>
        <v>6205.5000000000009</v>
      </c>
      <c r="Y25" s="27">
        <f t="shared" si="4"/>
        <v>29254.5</v>
      </c>
      <c r="Z25" s="29">
        <f t="shared" si="5"/>
        <v>6205.5000000000009</v>
      </c>
      <c r="AA25" s="29">
        <f t="shared" si="6"/>
        <v>5319</v>
      </c>
      <c r="AB25" s="29">
        <f t="shared" si="7"/>
        <v>17730</v>
      </c>
    </row>
    <row r="26" spans="1:28" ht="27" customHeight="1" thickBot="1">
      <c r="A26" s="6">
        <v>12</v>
      </c>
      <c r="B26" s="50" t="s">
        <v>48</v>
      </c>
      <c r="C26" s="22">
        <f>'[1]NOV 2018'!$C31</f>
        <v>179</v>
      </c>
      <c r="D26" s="23">
        <v>18</v>
      </c>
      <c r="E26" s="51">
        <v>1404</v>
      </c>
      <c r="F26" s="51">
        <v>1818</v>
      </c>
      <c r="G26" s="24">
        <f t="shared" si="0"/>
        <v>3222</v>
      </c>
      <c r="H26" s="94">
        <f>'MAR 19'!R26</f>
        <v>886.05</v>
      </c>
      <c r="I26" s="94">
        <f>'MAR 19'!S26</f>
        <v>59.070000000000007</v>
      </c>
      <c r="J26" s="94">
        <f>'MAR 19'!J26</f>
        <v>-354.41999999999996</v>
      </c>
      <c r="K26" s="26">
        <f t="shared" si="8"/>
        <v>590.70000000000005</v>
      </c>
      <c r="L26" s="25">
        <v>0</v>
      </c>
      <c r="M26" s="25">
        <v>0</v>
      </c>
      <c r="N26" s="25">
        <v>0</v>
      </c>
      <c r="O26" s="12">
        <f t="shared" si="9"/>
        <v>483.29999999999995</v>
      </c>
      <c r="P26" s="13">
        <f t="shared" si="10"/>
        <v>32.22</v>
      </c>
      <c r="Q26" s="14">
        <f t="shared" si="11"/>
        <v>96.66</v>
      </c>
      <c r="R26" s="15">
        <f t="shared" si="12"/>
        <v>402.75</v>
      </c>
      <c r="S26" s="16">
        <f t="shared" si="12"/>
        <v>26.850000000000009</v>
      </c>
      <c r="T26" s="16">
        <f t="shared" si="12"/>
        <v>-451.07999999999993</v>
      </c>
      <c r="U26" s="17">
        <f t="shared" si="13"/>
        <v>-21.479999999999905</v>
      </c>
      <c r="V26" s="27">
        <f t="shared" si="1"/>
        <v>80550</v>
      </c>
      <c r="W26" s="27">
        <f t="shared" si="2"/>
        <v>32220</v>
      </c>
      <c r="X26" s="28">
        <f t="shared" si="3"/>
        <v>5638.5000000000009</v>
      </c>
      <c r="Y26" s="27">
        <f t="shared" si="4"/>
        <v>26581.5</v>
      </c>
      <c r="Z26" s="29">
        <f t="shared" si="5"/>
        <v>5638.5000000000009</v>
      </c>
      <c r="AA26" s="29">
        <f t="shared" si="6"/>
        <v>4833</v>
      </c>
      <c r="AB26" s="29">
        <f t="shared" si="7"/>
        <v>16110</v>
      </c>
    </row>
    <row r="27" spans="1:28" ht="27" customHeight="1" thickBot="1">
      <c r="A27" s="6">
        <v>13</v>
      </c>
      <c r="B27" s="50" t="s">
        <v>49</v>
      </c>
      <c r="C27" s="22">
        <f>'[1]NOV 2018'!$C32</f>
        <v>171</v>
      </c>
      <c r="D27" s="23">
        <v>18</v>
      </c>
      <c r="E27" s="51">
        <v>1802</v>
      </c>
      <c r="F27" s="51">
        <v>1276</v>
      </c>
      <c r="G27" s="24">
        <f t="shared" si="0"/>
        <v>3078</v>
      </c>
      <c r="H27" s="94">
        <f>'MAR 19'!R27</f>
        <v>846.44999999999959</v>
      </c>
      <c r="I27" s="94">
        <f>'MAR 19'!S27</f>
        <v>56.429999999999978</v>
      </c>
      <c r="J27" s="94">
        <f>'MAR 19'!J27</f>
        <v>-338.58</v>
      </c>
      <c r="K27" s="26">
        <f t="shared" si="8"/>
        <v>564.2999999999995</v>
      </c>
      <c r="L27" s="25">
        <v>0</v>
      </c>
      <c r="M27" s="25">
        <v>0</v>
      </c>
      <c r="N27" s="25">
        <v>0</v>
      </c>
      <c r="O27" s="12">
        <f t="shared" si="9"/>
        <v>461.7</v>
      </c>
      <c r="P27" s="13">
        <f t="shared" si="10"/>
        <v>30.78</v>
      </c>
      <c r="Q27" s="14">
        <f t="shared" si="11"/>
        <v>92.34</v>
      </c>
      <c r="R27" s="15">
        <f t="shared" si="12"/>
        <v>384.7499999999996</v>
      </c>
      <c r="S27" s="16">
        <f t="shared" si="12"/>
        <v>25.649999999999977</v>
      </c>
      <c r="T27" s="16">
        <f t="shared" si="12"/>
        <v>-430.91999999999996</v>
      </c>
      <c r="U27" s="17">
        <f t="shared" si="13"/>
        <v>-20.52000000000038</v>
      </c>
      <c r="V27" s="27">
        <f t="shared" si="1"/>
        <v>76950</v>
      </c>
      <c r="W27" s="27">
        <f t="shared" si="2"/>
        <v>30780</v>
      </c>
      <c r="X27" s="28">
        <f t="shared" si="3"/>
        <v>5386.5000000000009</v>
      </c>
      <c r="Y27" s="27">
        <f t="shared" si="4"/>
        <v>25393.5</v>
      </c>
      <c r="Z27" s="29">
        <f t="shared" si="5"/>
        <v>5386.5000000000009</v>
      </c>
      <c r="AA27" s="29">
        <f t="shared" si="6"/>
        <v>4617</v>
      </c>
      <c r="AB27" s="29">
        <f t="shared" si="7"/>
        <v>15390</v>
      </c>
    </row>
    <row r="28" spans="1:28" ht="27" customHeight="1" thickBot="1">
      <c r="A28" s="6">
        <v>14</v>
      </c>
      <c r="B28" s="50" t="s">
        <v>50</v>
      </c>
      <c r="C28" s="22">
        <f>'[1]NOV 2018'!$C33</f>
        <v>105</v>
      </c>
      <c r="D28" s="23">
        <v>18</v>
      </c>
      <c r="E28" s="51">
        <v>877</v>
      </c>
      <c r="F28" s="51">
        <v>1013</v>
      </c>
      <c r="G28" s="24">
        <f t="shared" si="0"/>
        <v>1890</v>
      </c>
      <c r="H28" s="94">
        <f>'MAR 19'!R28</f>
        <v>519.75</v>
      </c>
      <c r="I28" s="94">
        <f>'MAR 19'!S28</f>
        <v>34.649999999999991</v>
      </c>
      <c r="J28" s="94">
        <f>'MAR 19'!J28</f>
        <v>-207.89999999999998</v>
      </c>
      <c r="K28" s="26">
        <f t="shared" si="8"/>
        <v>346.5</v>
      </c>
      <c r="L28" s="25">
        <v>0</v>
      </c>
      <c r="M28" s="25">
        <v>0</v>
      </c>
      <c r="N28" s="25">
        <v>0</v>
      </c>
      <c r="O28" s="12">
        <f t="shared" si="9"/>
        <v>283.5</v>
      </c>
      <c r="P28" s="13">
        <f t="shared" si="10"/>
        <v>18.900000000000002</v>
      </c>
      <c r="Q28" s="14">
        <f t="shared" si="11"/>
        <v>56.699999999999996</v>
      </c>
      <c r="R28" s="15">
        <f t="shared" si="12"/>
        <v>236.25</v>
      </c>
      <c r="S28" s="16">
        <f t="shared" si="12"/>
        <v>15.749999999999989</v>
      </c>
      <c r="T28" s="16">
        <f t="shared" si="12"/>
        <v>-264.59999999999997</v>
      </c>
      <c r="U28" s="17">
        <f t="shared" si="13"/>
        <v>-12.599999999999966</v>
      </c>
      <c r="V28" s="27">
        <f t="shared" si="1"/>
        <v>47250</v>
      </c>
      <c r="W28" s="27">
        <f t="shared" si="2"/>
        <v>18900</v>
      </c>
      <c r="X28" s="28">
        <f t="shared" si="3"/>
        <v>3307.5000000000005</v>
      </c>
      <c r="Y28" s="27">
        <f t="shared" si="4"/>
        <v>15592.5</v>
      </c>
      <c r="Z28" s="29">
        <f t="shared" si="5"/>
        <v>3307.5000000000005</v>
      </c>
      <c r="AA28" s="29">
        <f t="shared" si="6"/>
        <v>2835</v>
      </c>
      <c r="AB28" s="29">
        <f t="shared" si="7"/>
        <v>9450</v>
      </c>
    </row>
    <row r="29" spans="1:28" ht="27" customHeight="1" thickBot="1">
      <c r="A29" s="6">
        <v>15</v>
      </c>
      <c r="B29" s="50" t="s">
        <v>51</v>
      </c>
      <c r="C29" s="22">
        <f>'[1]NOV 2018'!$C34</f>
        <v>201</v>
      </c>
      <c r="D29" s="23">
        <v>18</v>
      </c>
      <c r="E29" s="51">
        <v>1692</v>
      </c>
      <c r="F29" s="51">
        <v>1926</v>
      </c>
      <c r="G29" s="24">
        <f t="shared" si="0"/>
        <v>3618</v>
      </c>
      <c r="H29" s="94">
        <f>'MAR 19'!R29</f>
        <v>994.9499999999997</v>
      </c>
      <c r="I29" s="94">
        <f>'MAR 19'!S29</f>
        <v>66.330000000000041</v>
      </c>
      <c r="J29" s="94">
        <f>'MAR 19'!J29</f>
        <v>-397.97999999999996</v>
      </c>
      <c r="K29" s="26">
        <f t="shared" si="8"/>
        <v>663.29999999999973</v>
      </c>
      <c r="L29" s="25">
        <v>0</v>
      </c>
      <c r="M29" s="25">
        <v>0</v>
      </c>
      <c r="N29" s="25">
        <v>0</v>
      </c>
      <c r="O29" s="12">
        <f t="shared" si="9"/>
        <v>542.69999999999993</v>
      </c>
      <c r="P29" s="13">
        <f t="shared" si="10"/>
        <v>36.18</v>
      </c>
      <c r="Q29" s="14">
        <f t="shared" si="11"/>
        <v>108.53999999999999</v>
      </c>
      <c r="R29" s="15">
        <f t="shared" si="12"/>
        <v>452.24999999999977</v>
      </c>
      <c r="S29" s="16">
        <f t="shared" si="12"/>
        <v>30.150000000000041</v>
      </c>
      <c r="T29" s="16">
        <f t="shared" si="12"/>
        <v>-506.52</v>
      </c>
      <c r="U29" s="17">
        <f t="shared" si="13"/>
        <v>-24.120000000000175</v>
      </c>
      <c r="V29" s="27">
        <f t="shared" si="1"/>
        <v>90450</v>
      </c>
      <c r="W29" s="27">
        <f t="shared" si="2"/>
        <v>36180</v>
      </c>
      <c r="X29" s="28">
        <f t="shared" si="3"/>
        <v>6331.5000000000009</v>
      </c>
      <c r="Y29" s="27">
        <f t="shared" si="4"/>
        <v>29848.5</v>
      </c>
      <c r="Z29" s="29">
        <f t="shared" si="5"/>
        <v>6331.5000000000009</v>
      </c>
      <c r="AA29" s="29">
        <f t="shared" si="6"/>
        <v>5427</v>
      </c>
      <c r="AB29" s="29">
        <f t="shared" si="7"/>
        <v>18090</v>
      </c>
    </row>
    <row r="30" spans="1:28" ht="27" customHeight="1" thickBot="1">
      <c r="A30" s="6">
        <v>16</v>
      </c>
      <c r="B30" s="50" t="s">
        <v>52</v>
      </c>
      <c r="C30" s="22">
        <f>'[1]NOV 2018'!$C35</f>
        <v>158</v>
      </c>
      <c r="D30" s="23">
        <v>18</v>
      </c>
      <c r="E30" s="51">
        <v>1638</v>
      </c>
      <c r="F30" s="51">
        <v>1206</v>
      </c>
      <c r="G30" s="24">
        <f t="shared" si="0"/>
        <v>2844</v>
      </c>
      <c r="H30" s="94">
        <f>'MAR 19'!R30</f>
        <v>782.10000000000036</v>
      </c>
      <c r="I30" s="94">
        <f>'MAR 19'!S30</f>
        <v>52.140000000000015</v>
      </c>
      <c r="J30" s="94">
        <f>'MAR 19'!J30</f>
        <v>-312.84000000000003</v>
      </c>
      <c r="K30" s="26">
        <f t="shared" si="8"/>
        <v>521.40000000000032</v>
      </c>
      <c r="L30" s="25">
        <v>0</v>
      </c>
      <c r="M30" s="25">
        <v>0</v>
      </c>
      <c r="N30" s="25">
        <v>0</v>
      </c>
      <c r="O30" s="12">
        <f t="shared" si="9"/>
        <v>426.59999999999997</v>
      </c>
      <c r="P30" s="13">
        <f t="shared" si="10"/>
        <v>28.44</v>
      </c>
      <c r="Q30" s="14">
        <f t="shared" si="11"/>
        <v>85.32</v>
      </c>
      <c r="R30" s="15">
        <f t="shared" si="12"/>
        <v>355.5000000000004</v>
      </c>
      <c r="S30" s="16">
        <f t="shared" si="12"/>
        <v>23.700000000000014</v>
      </c>
      <c r="T30" s="16">
        <f t="shared" si="12"/>
        <v>-398.16</v>
      </c>
      <c r="U30" s="17">
        <f t="shared" si="13"/>
        <v>-18.959999999999638</v>
      </c>
      <c r="V30" s="27">
        <f t="shared" si="1"/>
        <v>71100</v>
      </c>
      <c r="W30" s="27">
        <f t="shared" si="2"/>
        <v>28440</v>
      </c>
      <c r="X30" s="28">
        <f t="shared" si="3"/>
        <v>4977.0000000000009</v>
      </c>
      <c r="Y30" s="27">
        <f t="shared" si="4"/>
        <v>23463</v>
      </c>
      <c r="Z30" s="29">
        <f t="shared" si="5"/>
        <v>4977.0000000000009</v>
      </c>
      <c r="AA30" s="29">
        <f t="shared" si="6"/>
        <v>4266</v>
      </c>
      <c r="AB30" s="29">
        <f t="shared" si="7"/>
        <v>14220</v>
      </c>
    </row>
    <row r="31" spans="1:28" ht="27" customHeight="1" thickBot="1">
      <c r="A31" s="6">
        <v>17</v>
      </c>
      <c r="B31" s="50" t="s">
        <v>53</v>
      </c>
      <c r="C31" s="22">
        <f>'[1]NOV 2018'!$C36</f>
        <v>185</v>
      </c>
      <c r="D31" s="23">
        <v>18</v>
      </c>
      <c r="E31" s="51">
        <v>2016</v>
      </c>
      <c r="F31" s="51">
        <v>1314</v>
      </c>
      <c r="G31" s="24">
        <f t="shared" si="0"/>
        <v>3330</v>
      </c>
      <c r="H31" s="94">
        <f>'MAR 19'!R31</f>
        <v>915.75</v>
      </c>
      <c r="I31" s="94">
        <f>'MAR 19'!S31</f>
        <v>61.050000000000026</v>
      </c>
      <c r="J31" s="94">
        <f>'MAR 19'!J31</f>
        <v>-366.29999999999995</v>
      </c>
      <c r="K31" s="26">
        <f t="shared" si="8"/>
        <v>610.50000000000011</v>
      </c>
      <c r="L31" s="25">
        <v>0</v>
      </c>
      <c r="M31" s="25">
        <v>0</v>
      </c>
      <c r="N31" s="25">
        <v>0</v>
      </c>
      <c r="O31" s="12">
        <f t="shared" si="9"/>
        <v>499.5</v>
      </c>
      <c r="P31" s="13">
        <f t="shared" si="10"/>
        <v>33.299999999999997</v>
      </c>
      <c r="Q31" s="14">
        <f t="shared" si="11"/>
        <v>99.899999999999991</v>
      </c>
      <c r="R31" s="15">
        <f t="shared" si="12"/>
        <v>416.25</v>
      </c>
      <c r="S31" s="16">
        <f t="shared" si="12"/>
        <v>27.750000000000028</v>
      </c>
      <c r="T31" s="16">
        <f t="shared" si="12"/>
        <v>-466.19999999999993</v>
      </c>
      <c r="U31" s="17">
        <f t="shared" si="13"/>
        <v>-22.199999999999932</v>
      </c>
      <c r="V31" s="27">
        <f t="shared" si="1"/>
        <v>83250</v>
      </c>
      <c r="W31" s="27">
        <f t="shared" si="2"/>
        <v>33300</v>
      </c>
      <c r="X31" s="28">
        <f t="shared" si="3"/>
        <v>5827.5000000000009</v>
      </c>
      <c r="Y31" s="27">
        <f t="shared" si="4"/>
        <v>27472.5</v>
      </c>
      <c r="Z31" s="29">
        <f t="shared" si="5"/>
        <v>5827.5000000000009</v>
      </c>
      <c r="AA31" s="29">
        <f t="shared" si="6"/>
        <v>4995</v>
      </c>
      <c r="AB31" s="29">
        <f t="shared" si="7"/>
        <v>16650</v>
      </c>
    </row>
    <row r="32" spans="1:28" ht="27" customHeight="1" thickBot="1">
      <c r="A32" s="6">
        <v>18</v>
      </c>
      <c r="B32" s="50" t="s">
        <v>54</v>
      </c>
      <c r="C32" s="22">
        <f>'[1]NOV 2018'!$C37</f>
        <v>201</v>
      </c>
      <c r="D32" s="23">
        <v>18</v>
      </c>
      <c r="E32" s="51">
        <v>2016</v>
      </c>
      <c r="F32" s="51">
        <v>1602</v>
      </c>
      <c r="G32" s="24">
        <f t="shared" si="0"/>
        <v>3618</v>
      </c>
      <c r="H32" s="94">
        <f>'MAR 19'!R32</f>
        <v>994.9499999999997</v>
      </c>
      <c r="I32" s="94">
        <f>'MAR 19'!S32</f>
        <v>66.330000000000041</v>
      </c>
      <c r="J32" s="94">
        <f>'MAR 19'!J32</f>
        <v>-397.97999999999996</v>
      </c>
      <c r="K32" s="26">
        <f t="shared" si="8"/>
        <v>663.29999999999973</v>
      </c>
      <c r="L32" s="25">
        <v>0</v>
      </c>
      <c r="M32" s="25">
        <v>0</v>
      </c>
      <c r="N32" s="25">
        <v>0</v>
      </c>
      <c r="O32" s="12">
        <f t="shared" si="9"/>
        <v>542.69999999999993</v>
      </c>
      <c r="P32" s="13">
        <f t="shared" si="10"/>
        <v>36.18</v>
      </c>
      <c r="Q32" s="14">
        <f t="shared" si="11"/>
        <v>108.53999999999999</v>
      </c>
      <c r="R32" s="15">
        <f t="shared" si="12"/>
        <v>452.24999999999977</v>
      </c>
      <c r="S32" s="16">
        <f t="shared" si="12"/>
        <v>30.150000000000041</v>
      </c>
      <c r="T32" s="16">
        <f t="shared" si="12"/>
        <v>-506.52</v>
      </c>
      <c r="U32" s="17">
        <f t="shared" si="13"/>
        <v>-24.120000000000175</v>
      </c>
      <c r="V32" s="27">
        <f t="shared" si="1"/>
        <v>90450</v>
      </c>
      <c r="W32" s="27">
        <f t="shared" si="2"/>
        <v>36180</v>
      </c>
      <c r="X32" s="28">
        <f t="shared" si="3"/>
        <v>6331.5000000000009</v>
      </c>
      <c r="Y32" s="27">
        <f t="shared" si="4"/>
        <v>29848.5</v>
      </c>
      <c r="Z32" s="29">
        <f t="shared" si="5"/>
        <v>6331.5000000000009</v>
      </c>
      <c r="AA32" s="29">
        <f t="shared" si="6"/>
        <v>5427</v>
      </c>
      <c r="AB32" s="29">
        <f t="shared" si="7"/>
        <v>18090</v>
      </c>
    </row>
    <row r="33" spans="1:28" ht="27" customHeight="1" thickBot="1">
      <c r="A33" s="6">
        <v>19</v>
      </c>
      <c r="B33" s="50" t="s">
        <v>55</v>
      </c>
      <c r="C33" s="22">
        <f>'[1]NOV 2018'!$C38</f>
        <v>209</v>
      </c>
      <c r="D33" s="23">
        <v>18</v>
      </c>
      <c r="E33" s="51">
        <v>2460</v>
      </c>
      <c r="F33" s="51">
        <v>1302</v>
      </c>
      <c r="G33" s="24">
        <f t="shared" si="0"/>
        <v>3762</v>
      </c>
      <c r="H33" s="94">
        <f>'MAR 19'!R33</f>
        <v>1003.2</v>
      </c>
      <c r="I33" s="94">
        <f>'MAR 19'!S33</f>
        <v>66.88</v>
      </c>
      <c r="J33" s="94">
        <f>'MAR 19'!J33</f>
        <v>-420.09</v>
      </c>
      <c r="K33" s="26">
        <f t="shared" si="8"/>
        <v>649.99</v>
      </c>
      <c r="L33" s="25">
        <v>0</v>
      </c>
      <c r="M33" s="25">
        <v>0</v>
      </c>
      <c r="N33" s="25">
        <v>0</v>
      </c>
      <c r="O33" s="12">
        <f>G33*0.15</f>
        <v>564.29999999999995</v>
      </c>
      <c r="P33" s="13">
        <f t="shared" si="10"/>
        <v>37.619999999999997</v>
      </c>
      <c r="Q33" s="14">
        <f t="shared" si="11"/>
        <v>112.86</v>
      </c>
      <c r="R33" s="15">
        <f t="shared" si="12"/>
        <v>438.90000000000009</v>
      </c>
      <c r="S33" s="16">
        <f t="shared" si="12"/>
        <v>29.259999999999998</v>
      </c>
      <c r="T33" s="16">
        <f t="shared" si="12"/>
        <v>-532.94999999999993</v>
      </c>
      <c r="U33" s="17">
        <f t="shared" si="13"/>
        <v>-64.78999999999985</v>
      </c>
      <c r="V33" s="27">
        <f t="shared" si="1"/>
        <v>94050</v>
      </c>
      <c r="W33" s="27">
        <f t="shared" si="2"/>
        <v>37620</v>
      </c>
      <c r="X33" s="28">
        <f t="shared" si="3"/>
        <v>6583.5000000000009</v>
      </c>
      <c r="Y33" s="27">
        <f t="shared" si="4"/>
        <v>31036.5</v>
      </c>
      <c r="Z33" s="29">
        <f t="shared" si="5"/>
        <v>6583.5000000000009</v>
      </c>
      <c r="AA33" s="29">
        <f t="shared" si="6"/>
        <v>5643</v>
      </c>
      <c r="AB33" s="29">
        <f t="shared" si="7"/>
        <v>18810</v>
      </c>
    </row>
    <row r="34" spans="1:28" ht="27" customHeight="1" thickBot="1">
      <c r="A34" s="6">
        <v>20</v>
      </c>
      <c r="B34" s="50" t="s">
        <v>56</v>
      </c>
      <c r="C34" s="22">
        <f>'[1]NOV 2018'!$C39</f>
        <v>164</v>
      </c>
      <c r="D34" s="23">
        <v>18</v>
      </c>
      <c r="E34" s="51">
        <v>1530</v>
      </c>
      <c r="F34" s="51">
        <v>1422</v>
      </c>
      <c r="G34" s="24">
        <f t="shared" si="0"/>
        <v>2952</v>
      </c>
      <c r="H34" s="94">
        <f>'MAR 19'!R34</f>
        <v>811.8</v>
      </c>
      <c r="I34" s="94">
        <f>'MAR 19'!S34</f>
        <v>54.120000000000019</v>
      </c>
      <c r="J34" s="94">
        <f>'MAR 19'!J34</f>
        <v>-324.71999999999997</v>
      </c>
      <c r="K34" s="26">
        <f t="shared" si="8"/>
        <v>541.20000000000005</v>
      </c>
      <c r="L34" s="25">
        <v>0</v>
      </c>
      <c r="M34" s="25">
        <v>0</v>
      </c>
      <c r="N34" s="25">
        <v>0</v>
      </c>
      <c r="O34" s="12">
        <f t="shared" si="9"/>
        <v>442.8</v>
      </c>
      <c r="P34" s="13">
        <f t="shared" si="10"/>
        <v>29.52</v>
      </c>
      <c r="Q34" s="14">
        <f t="shared" si="11"/>
        <v>88.56</v>
      </c>
      <c r="R34" s="15">
        <f t="shared" si="12"/>
        <v>368.99999999999994</v>
      </c>
      <c r="S34" s="16">
        <f t="shared" si="12"/>
        <v>24.600000000000019</v>
      </c>
      <c r="T34" s="16">
        <f t="shared" si="12"/>
        <v>-413.28</v>
      </c>
      <c r="U34" s="17">
        <f t="shared" si="13"/>
        <v>-19.680000000000007</v>
      </c>
      <c r="V34" s="27">
        <f t="shared" si="1"/>
        <v>73800</v>
      </c>
      <c r="W34" s="27">
        <f t="shared" si="2"/>
        <v>29520</v>
      </c>
      <c r="X34" s="28">
        <f t="shared" si="3"/>
        <v>5166.0000000000009</v>
      </c>
      <c r="Y34" s="27">
        <f t="shared" si="4"/>
        <v>24354</v>
      </c>
      <c r="Z34" s="29">
        <f t="shared" si="5"/>
        <v>5166.0000000000009</v>
      </c>
      <c r="AA34" s="29">
        <f t="shared" si="6"/>
        <v>4428</v>
      </c>
      <c r="AB34" s="29">
        <f t="shared" si="7"/>
        <v>14760</v>
      </c>
    </row>
    <row r="35" spans="1:28" ht="27" customHeight="1" thickBot="1">
      <c r="A35" s="6">
        <v>21</v>
      </c>
      <c r="B35" s="50" t="s">
        <v>57</v>
      </c>
      <c r="C35" s="22">
        <f>'[1]NOV 2018'!$C40</f>
        <v>198</v>
      </c>
      <c r="D35" s="23">
        <v>18</v>
      </c>
      <c r="E35" s="51">
        <v>1962</v>
      </c>
      <c r="F35" s="51">
        <v>1602</v>
      </c>
      <c r="G35" s="24">
        <f t="shared" si="0"/>
        <v>3564</v>
      </c>
      <c r="H35" s="94">
        <f>'MAR 19'!R35</f>
        <v>980.1</v>
      </c>
      <c r="I35" s="94">
        <f>'MAR 19'!S35</f>
        <v>65.34</v>
      </c>
      <c r="J35" s="94">
        <f>'MAR 19'!J35</f>
        <v>-392.04</v>
      </c>
      <c r="K35" s="26">
        <f t="shared" si="8"/>
        <v>653.40000000000009</v>
      </c>
      <c r="L35" s="25">
        <v>0</v>
      </c>
      <c r="M35" s="25">
        <v>0</v>
      </c>
      <c r="N35" s="25">
        <v>0</v>
      </c>
      <c r="O35" s="12">
        <f t="shared" si="9"/>
        <v>534.6</v>
      </c>
      <c r="P35" s="13">
        <f t="shared" si="10"/>
        <v>35.64</v>
      </c>
      <c r="Q35" s="14">
        <f t="shared" si="11"/>
        <v>106.92</v>
      </c>
      <c r="R35" s="15">
        <f t="shared" si="12"/>
        <v>445.5</v>
      </c>
      <c r="S35" s="16">
        <f t="shared" si="12"/>
        <v>29.700000000000003</v>
      </c>
      <c r="T35" s="16">
        <f t="shared" si="12"/>
        <v>-498.96000000000004</v>
      </c>
      <c r="U35" s="17">
        <f t="shared" si="13"/>
        <v>-23.760000000000048</v>
      </c>
      <c r="V35" s="27">
        <f t="shared" si="1"/>
        <v>89100</v>
      </c>
      <c r="W35" s="27">
        <f t="shared" si="2"/>
        <v>35640</v>
      </c>
      <c r="X35" s="28">
        <f t="shared" si="3"/>
        <v>6237.0000000000009</v>
      </c>
      <c r="Y35" s="27">
        <f t="shared" si="4"/>
        <v>29403</v>
      </c>
      <c r="Z35" s="29">
        <f t="shared" si="5"/>
        <v>6237.0000000000009</v>
      </c>
      <c r="AA35" s="29">
        <f t="shared" si="6"/>
        <v>5346</v>
      </c>
      <c r="AB35" s="29">
        <f t="shared" si="7"/>
        <v>17820</v>
      </c>
    </row>
    <row r="36" spans="1:28" ht="20.25" customHeight="1" thickBot="1">
      <c r="A36" s="6">
        <v>22</v>
      </c>
      <c r="B36" s="50" t="s">
        <v>58</v>
      </c>
      <c r="C36" s="22">
        <f>'[1]NOV 2018'!$C41</f>
        <v>190</v>
      </c>
      <c r="D36" s="23">
        <v>18</v>
      </c>
      <c r="E36" s="51">
        <v>1980</v>
      </c>
      <c r="F36" s="51">
        <v>1440</v>
      </c>
      <c r="G36" s="24">
        <f t="shared" si="0"/>
        <v>3420</v>
      </c>
      <c r="H36" s="94">
        <f>'MAR 19'!R36</f>
        <v>940.5</v>
      </c>
      <c r="I36" s="94">
        <f>'MAR 19'!S36</f>
        <v>62.7</v>
      </c>
      <c r="J36" s="94">
        <f>'MAR 19'!J36</f>
        <v>-376.2</v>
      </c>
      <c r="K36" s="26">
        <f t="shared" si="8"/>
        <v>627</v>
      </c>
      <c r="L36" s="25">
        <v>0</v>
      </c>
      <c r="M36" s="25">
        <v>0</v>
      </c>
      <c r="N36" s="25">
        <v>0</v>
      </c>
      <c r="O36" s="12">
        <f t="shared" si="9"/>
        <v>513</v>
      </c>
      <c r="P36" s="13">
        <f t="shared" si="10"/>
        <v>34.200000000000003</v>
      </c>
      <c r="Q36" s="14">
        <f t="shared" si="11"/>
        <v>102.6</v>
      </c>
      <c r="R36" s="15">
        <f t="shared" ref="R36:T39" si="14">H36+L36-O36</f>
        <v>427.5</v>
      </c>
      <c r="S36" s="16">
        <f t="shared" si="14"/>
        <v>28.5</v>
      </c>
      <c r="T36" s="16">
        <f t="shared" si="14"/>
        <v>-478.79999999999995</v>
      </c>
      <c r="U36" s="17">
        <f t="shared" si="13"/>
        <v>-22.799999999999955</v>
      </c>
      <c r="V36" s="27">
        <f t="shared" si="1"/>
        <v>85500</v>
      </c>
      <c r="W36" s="27">
        <f t="shared" si="2"/>
        <v>34200</v>
      </c>
      <c r="X36" s="28">
        <f t="shared" si="3"/>
        <v>5985.0000000000009</v>
      </c>
      <c r="Y36" s="27">
        <f t="shared" si="4"/>
        <v>28215</v>
      </c>
      <c r="Z36" s="29">
        <f t="shared" si="5"/>
        <v>5985.0000000000009</v>
      </c>
      <c r="AA36" s="29">
        <f t="shared" si="6"/>
        <v>5130</v>
      </c>
      <c r="AB36" s="29">
        <f t="shared" si="7"/>
        <v>17100</v>
      </c>
    </row>
    <row r="37" spans="1:28" ht="20.25" customHeight="1" thickBot="1">
      <c r="A37" s="6">
        <v>23</v>
      </c>
      <c r="B37" s="50" t="s">
        <v>59</v>
      </c>
      <c r="C37" s="22">
        <f>'[1]NOV 2018'!$C42</f>
        <v>203</v>
      </c>
      <c r="D37" s="23">
        <v>18</v>
      </c>
      <c r="E37" s="51">
        <v>2178</v>
      </c>
      <c r="F37" s="51">
        <v>1476</v>
      </c>
      <c r="G37" s="24">
        <f t="shared" si="0"/>
        <v>3654</v>
      </c>
      <c r="H37" s="94">
        <f>'MAR 19'!R37</f>
        <v>1004.85</v>
      </c>
      <c r="I37" s="94">
        <f>'MAR 19'!S37</f>
        <v>66.990000000000038</v>
      </c>
      <c r="J37" s="94">
        <f>'MAR 19'!J37</f>
        <v>-401.93999999999994</v>
      </c>
      <c r="K37" s="26">
        <f t="shared" si="8"/>
        <v>669.9000000000002</v>
      </c>
      <c r="L37" s="25">
        <v>0</v>
      </c>
      <c r="M37" s="25">
        <v>0</v>
      </c>
      <c r="N37" s="25">
        <v>0</v>
      </c>
      <c r="O37" s="12">
        <f t="shared" si="9"/>
        <v>548.1</v>
      </c>
      <c r="P37" s="13">
        <f t="shared" si="10"/>
        <v>36.54</v>
      </c>
      <c r="Q37" s="14">
        <f t="shared" si="11"/>
        <v>109.61999999999999</v>
      </c>
      <c r="R37" s="15">
        <f t="shared" si="14"/>
        <v>456.75</v>
      </c>
      <c r="S37" s="16">
        <f t="shared" si="14"/>
        <v>30.450000000000038</v>
      </c>
      <c r="T37" s="16">
        <f t="shared" si="14"/>
        <v>-511.55999999999995</v>
      </c>
      <c r="U37" s="17">
        <f t="shared" si="13"/>
        <v>-24.3599999999999</v>
      </c>
      <c r="V37" s="27">
        <f t="shared" si="1"/>
        <v>91350</v>
      </c>
      <c r="W37" s="27">
        <f t="shared" si="2"/>
        <v>36540</v>
      </c>
      <c r="X37" s="28">
        <f t="shared" si="3"/>
        <v>6394.5000000000009</v>
      </c>
      <c r="Y37" s="27">
        <f t="shared" si="4"/>
        <v>30145.5</v>
      </c>
      <c r="Z37" s="29">
        <f t="shared" si="5"/>
        <v>6394.5000000000009</v>
      </c>
      <c r="AA37" s="29">
        <f t="shared" si="6"/>
        <v>5481</v>
      </c>
      <c r="AB37" s="29">
        <f t="shared" si="7"/>
        <v>18270</v>
      </c>
    </row>
    <row r="38" spans="1:28" ht="20.25" customHeight="1" thickBot="1">
      <c r="A38" s="6">
        <v>24</v>
      </c>
      <c r="B38" s="50" t="s">
        <v>60</v>
      </c>
      <c r="C38" s="22">
        <f>'[1]NOV 2018'!$C43</f>
        <v>197</v>
      </c>
      <c r="D38" s="23">
        <v>18</v>
      </c>
      <c r="E38" s="51">
        <v>2214</v>
      </c>
      <c r="F38" s="51">
        <v>1332</v>
      </c>
      <c r="G38" s="24">
        <f t="shared" si="0"/>
        <v>3546</v>
      </c>
      <c r="H38" s="94">
        <f>'MAR 19'!R38</f>
        <v>975.14999999999952</v>
      </c>
      <c r="I38" s="94">
        <f>'MAR 19'!S38</f>
        <v>65.009999999999991</v>
      </c>
      <c r="J38" s="94">
        <f>'MAR 19'!J38</f>
        <v>-390.05999999999995</v>
      </c>
      <c r="K38" s="26">
        <f t="shared" si="8"/>
        <v>650.09999999999945</v>
      </c>
      <c r="L38" s="25">
        <v>0</v>
      </c>
      <c r="M38" s="25">
        <v>0</v>
      </c>
      <c r="N38" s="25">
        <v>0</v>
      </c>
      <c r="O38" s="12">
        <f t="shared" si="9"/>
        <v>531.9</v>
      </c>
      <c r="P38" s="13">
        <f t="shared" si="10"/>
        <v>35.46</v>
      </c>
      <c r="Q38" s="14">
        <f t="shared" si="11"/>
        <v>106.38</v>
      </c>
      <c r="R38" s="15">
        <f t="shared" si="14"/>
        <v>443.24999999999955</v>
      </c>
      <c r="S38" s="16">
        <f t="shared" si="14"/>
        <v>29.54999999999999</v>
      </c>
      <c r="T38" s="16">
        <f t="shared" si="14"/>
        <v>-496.43999999999994</v>
      </c>
      <c r="U38" s="17">
        <f t="shared" si="13"/>
        <v>-23.640000000000384</v>
      </c>
      <c r="V38" s="27">
        <f t="shared" si="1"/>
        <v>88650</v>
      </c>
      <c r="W38" s="27">
        <f t="shared" si="2"/>
        <v>35460</v>
      </c>
      <c r="X38" s="28">
        <f t="shared" si="3"/>
        <v>6205.5000000000009</v>
      </c>
      <c r="Y38" s="27">
        <f t="shared" si="4"/>
        <v>29254.5</v>
      </c>
      <c r="Z38" s="29">
        <f t="shared" si="5"/>
        <v>6205.5000000000009</v>
      </c>
      <c r="AA38" s="29">
        <f t="shared" si="6"/>
        <v>5319</v>
      </c>
      <c r="AB38" s="29">
        <f t="shared" si="7"/>
        <v>17730</v>
      </c>
    </row>
    <row r="39" spans="1:28" ht="20.25" customHeight="1" thickBot="1">
      <c r="A39" s="6">
        <v>25</v>
      </c>
      <c r="B39" s="50" t="s">
        <v>61</v>
      </c>
      <c r="C39" s="22">
        <f>'[1]NOV 2018'!$C44</f>
        <v>181</v>
      </c>
      <c r="D39" s="23">
        <v>18</v>
      </c>
      <c r="E39" s="51">
        <v>1818</v>
      </c>
      <c r="F39" s="51">
        <v>1440</v>
      </c>
      <c r="G39" s="24">
        <f t="shared" si="0"/>
        <v>3258</v>
      </c>
      <c r="H39" s="94">
        <f>'MAR 19'!R39</f>
        <v>868.7999999999995</v>
      </c>
      <c r="I39" s="94">
        <f>'MAR 19'!S39</f>
        <v>57.92</v>
      </c>
      <c r="J39" s="94">
        <f>'MAR 19'!J39</f>
        <v>-363.81</v>
      </c>
      <c r="K39" s="26">
        <f t="shared" si="8"/>
        <v>562.9099999999994</v>
      </c>
      <c r="L39" s="25">
        <v>0</v>
      </c>
      <c r="M39" s="25">
        <v>0</v>
      </c>
      <c r="N39" s="25">
        <v>0</v>
      </c>
      <c r="O39" s="12">
        <f t="shared" si="9"/>
        <v>488.7</v>
      </c>
      <c r="P39" s="13">
        <f t="shared" si="10"/>
        <v>32.58</v>
      </c>
      <c r="Q39" s="14">
        <f t="shared" si="11"/>
        <v>97.74</v>
      </c>
      <c r="R39" s="15">
        <f t="shared" si="14"/>
        <v>380.09999999999951</v>
      </c>
      <c r="S39" s="16">
        <f t="shared" si="14"/>
        <v>25.340000000000003</v>
      </c>
      <c r="T39" s="16">
        <f t="shared" si="14"/>
        <v>-461.55</v>
      </c>
      <c r="U39" s="17">
        <f t="shared" si="13"/>
        <v>-56.110000000000525</v>
      </c>
      <c r="V39" s="27">
        <f t="shared" si="1"/>
        <v>81450</v>
      </c>
      <c r="W39" s="27">
        <f t="shared" si="2"/>
        <v>32580</v>
      </c>
      <c r="X39" s="28">
        <f t="shared" si="3"/>
        <v>5701.5000000000009</v>
      </c>
      <c r="Y39" s="27">
        <f t="shared" si="4"/>
        <v>26878.5</v>
      </c>
      <c r="Z39" s="29">
        <f t="shared" si="5"/>
        <v>5701.5000000000009</v>
      </c>
      <c r="AA39" s="29">
        <f t="shared" si="6"/>
        <v>4887</v>
      </c>
      <c r="AB39" s="29">
        <f t="shared" si="7"/>
        <v>16290</v>
      </c>
    </row>
    <row r="40" spans="1:28" ht="22.5" customHeight="1">
      <c r="A40" s="21"/>
      <c r="B40" s="30" t="s">
        <v>26</v>
      </c>
      <c r="C40" s="31">
        <f>SUM(C15:C39)</f>
        <v>4375</v>
      </c>
      <c r="D40" s="32">
        <f>AVERAGE(D15:D39)</f>
        <v>18</v>
      </c>
      <c r="E40" s="31">
        <f t="shared" ref="E40:AB40" si="15">SUM(E15:E39)</f>
        <v>43161</v>
      </c>
      <c r="F40" s="31">
        <f t="shared" si="15"/>
        <v>35589</v>
      </c>
      <c r="G40" s="31">
        <f t="shared" si="15"/>
        <v>78750</v>
      </c>
      <c r="H40" s="31">
        <f t="shared" si="15"/>
        <v>21972.44999999999</v>
      </c>
      <c r="I40" s="31">
        <f t="shared" si="15"/>
        <v>1464.8300000000006</v>
      </c>
      <c r="J40" s="31">
        <f t="shared" si="15"/>
        <v>-8599.2599999999984</v>
      </c>
      <c r="K40" s="31">
        <f t="shared" si="15"/>
        <v>14838.019999999997</v>
      </c>
      <c r="L40" s="31">
        <f t="shared" si="15"/>
        <v>0</v>
      </c>
      <c r="M40" s="31">
        <f t="shared" si="15"/>
        <v>0</v>
      </c>
      <c r="N40" s="31">
        <f t="shared" si="15"/>
        <v>0</v>
      </c>
      <c r="O40" s="31">
        <f t="shared" si="15"/>
        <v>11812.499999999998</v>
      </c>
      <c r="P40" s="31">
        <f t="shared" si="15"/>
        <v>787.5</v>
      </c>
      <c r="Q40" s="31">
        <f t="shared" si="15"/>
        <v>2362.4999999999995</v>
      </c>
      <c r="R40" s="31">
        <f t="shared" si="15"/>
        <v>10159.949999999999</v>
      </c>
      <c r="S40" s="33">
        <f t="shared" si="15"/>
        <v>677.33000000000015</v>
      </c>
      <c r="T40" s="34">
        <f t="shared" si="15"/>
        <v>-10961.759999999998</v>
      </c>
      <c r="U40" s="35">
        <f t="shared" si="15"/>
        <v>-124.4800000000011</v>
      </c>
      <c r="V40" s="70">
        <f t="shared" si="15"/>
        <v>1968750</v>
      </c>
      <c r="W40" s="70">
        <f t="shared" si="15"/>
        <v>787500</v>
      </c>
      <c r="X40" s="70">
        <f t="shared" si="15"/>
        <v>137812.5</v>
      </c>
      <c r="Y40" s="70">
        <f t="shared" si="15"/>
        <v>649687.5</v>
      </c>
      <c r="Z40" s="70">
        <f t="shared" si="15"/>
        <v>137812.5</v>
      </c>
      <c r="AA40" s="70">
        <f t="shared" si="15"/>
        <v>118125</v>
      </c>
      <c r="AB40" s="70">
        <f t="shared" si="15"/>
        <v>393750</v>
      </c>
    </row>
    <row r="50" spans="4:4">
      <c r="D50" s="36" t="e">
        <f>D9+D10+D11+D12+D13+D14+D15+D36+#REF!+#REF!+#REF!+#REF!+#REF!+D40+D41+D42+D43+D44+D45+D46+D47+D48+31</f>
        <v>#VALUE!</v>
      </c>
    </row>
  </sheetData>
  <mergeCells count="18">
    <mergeCell ref="X13:Y13"/>
    <mergeCell ref="Z13:AB13"/>
    <mergeCell ref="H13:K13"/>
    <mergeCell ref="L13:N13"/>
    <mergeCell ref="O13:Q13"/>
    <mergeCell ref="R13:U13"/>
    <mergeCell ref="V13:V14"/>
    <mergeCell ref="W13:W14"/>
    <mergeCell ref="T2:V2"/>
    <mergeCell ref="T3:V3"/>
    <mergeCell ref="T5:V5"/>
    <mergeCell ref="C10:V10"/>
    <mergeCell ref="C11:V11"/>
    <mergeCell ref="A13:A14"/>
    <mergeCell ref="B13:B14"/>
    <mergeCell ref="C13:C14"/>
    <mergeCell ref="D13:D14"/>
    <mergeCell ref="E13:G13"/>
  </mergeCells>
  <printOptions horizontalCentered="1"/>
  <pageMargins left="0.19685039370078741" right="0.19685039370078741" top="0.19685039370078741" bottom="0.19685039370078741" header="0.15748031496062992" footer="0.15748031496062992"/>
  <pageSetup paperSize="9" scale="63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B50"/>
  <sheetViews>
    <sheetView view="pageBreakPreview" zoomScaleNormal="110" zoomScaleSheetLayoutView="100" workbookViewId="0">
      <selection activeCell="T17" sqref="T17"/>
    </sheetView>
  </sheetViews>
  <sheetFormatPr baseColWidth="10" defaultRowHeight="15"/>
  <cols>
    <col min="1" max="1" width="3.85546875" style="1" customWidth="1"/>
    <col min="2" max="2" width="19.5703125" bestFit="1" customWidth="1"/>
    <col min="3" max="3" width="7.140625" customWidth="1"/>
    <col min="4" max="4" width="8.5703125" customWidth="1"/>
    <col min="5" max="5" width="5.85546875" customWidth="1"/>
    <col min="6" max="6" width="6.28515625" customWidth="1"/>
    <col min="7" max="7" width="6.42578125" customWidth="1"/>
    <col min="8" max="8" width="6.5703125" customWidth="1"/>
    <col min="9" max="9" width="6.28515625" customWidth="1"/>
    <col min="10" max="10" width="6.140625" customWidth="1"/>
    <col min="11" max="11" width="6" customWidth="1"/>
    <col min="12" max="14" width="6.7109375" customWidth="1"/>
    <col min="15" max="15" width="8.42578125" bestFit="1" customWidth="1"/>
    <col min="16" max="17" width="7.5703125" bestFit="1" customWidth="1"/>
    <col min="18" max="18" width="8.7109375" bestFit="1" customWidth="1"/>
    <col min="19" max="19" width="7" style="2" bestFit="1" customWidth="1"/>
    <col min="20" max="20" width="6.85546875" style="2" bestFit="1" customWidth="1"/>
    <col min="21" max="21" width="8" style="2" bestFit="1" customWidth="1"/>
    <col min="22" max="29" width="8.7109375" customWidth="1"/>
  </cols>
  <sheetData>
    <row r="1" spans="1:28">
      <c r="A1" s="45" t="s">
        <v>0</v>
      </c>
    </row>
    <row r="2" spans="1:28" ht="15.75">
      <c r="A2" s="1" t="s">
        <v>1</v>
      </c>
      <c r="I2" s="3"/>
      <c r="T2" s="78" t="s">
        <v>2</v>
      </c>
      <c r="U2" s="78"/>
      <c r="V2" s="78"/>
    </row>
    <row r="3" spans="1:28" ht="15.75">
      <c r="A3" s="45" t="s">
        <v>35</v>
      </c>
      <c r="I3" s="3"/>
      <c r="T3" s="78" t="s">
        <v>3</v>
      </c>
      <c r="U3" s="78"/>
      <c r="V3" s="78"/>
    </row>
    <row r="4" spans="1:28">
      <c r="A4" s="1" t="s">
        <v>4</v>
      </c>
    </row>
    <row r="5" spans="1:28" ht="15.75">
      <c r="A5" s="45" t="s">
        <v>36</v>
      </c>
      <c r="J5" s="3"/>
      <c r="T5" s="101" t="s">
        <v>5</v>
      </c>
      <c r="U5" s="101"/>
      <c r="V5" s="101"/>
    </row>
    <row r="7" spans="1:28">
      <c r="A7" s="45" t="s">
        <v>63</v>
      </c>
    </row>
    <row r="8" spans="1:28">
      <c r="A8" s="1" t="s">
        <v>6</v>
      </c>
    </row>
    <row r="9" spans="1:28" ht="16.5" thickBot="1">
      <c r="A9" s="45" t="s">
        <v>7</v>
      </c>
    </row>
    <row r="10" spans="1:28" ht="23.25" customHeight="1">
      <c r="C10" s="95" t="s">
        <v>8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7"/>
    </row>
    <row r="11" spans="1:28" ht="23.25" customHeight="1" thickBot="1">
      <c r="C11" s="98" t="s">
        <v>66</v>
      </c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100"/>
    </row>
    <row r="12" spans="1:28" ht="15.75" thickBot="1"/>
    <row r="13" spans="1:28" ht="15.75" customHeight="1" thickBot="1">
      <c r="A13" s="86" t="s">
        <v>9</v>
      </c>
      <c r="B13" s="82" t="s">
        <v>10</v>
      </c>
      <c r="C13" s="87" t="s">
        <v>33</v>
      </c>
      <c r="D13" s="89" t="s">
        <v>11</v>
      </c>
      <c r="E13" s="90" t="s">
        <v>12</v>
      </c>
      <c r="F13" s="91"/>
      <c r="G13" s="92"/>
      <c r="H13" s="82" t="s">
        <v>14</v>
      </c>
      <c r="I13" s="82"/>
      <c r="J13" s="82"/>
      <c r="K13" s="82"/>
      <c r="L13" s="83" t="s">
        <v>34</v>
      </c>
      <c r="M13" s="84"/>
      <c r="N13" s="85"/>
      <c r="O13" s="82" t="s">
        <v>15</v>
      </c>
      <c r="P13" s="82"/>
      <c r="Q13" s="82"/>
      <c r="R13" s="82" t="s">
        <v>16</v>
      </c>
      <c r="S13" s="82"/>
      <c r="T13" s="82"/>
      <c r="U13" s="82"/>
      <c r="V13" s="79" t="s">
        <v>17</v>
      </c>
      <c r="W13" s="80" t="s">
        <v>18</v>
      </c>
      <c r="X13" s="79" t="s">
        <v>19</v>
      </c>
      <c r="Y13" s="79"/>
      <c r="Z13" s="81" t="s">
        <v>20</v>
      </c>
      <c r="AA13" s="81"/>
      <c r="AB13" s="81"/>
    </row>
    <row r="14" spans="1:28" ht="24.75" thickBot="1">
      <c r="A14" s="86"/>
      <c r="B14" s="82"/>
      <c r="C14" s="88"/>
      <c r="D14" s="89"/>
      <c r="E14" s="72" t="s">
        <v>21</v>
      </c>
      <c r="F14" s="42" t="s">
        <v>22</v>
      </c>
      <c r="G14" s="44" t="s">
        <v>13</v>
      </c>
      <c r="H14" s="74" t="s">
        <v>23</v>
      </c>
      <c r="I14" s="71" t="s">
        <v>24</v>
      </c>
      <c r="J14" s="71" t="s">
        <v>25</v>
      </c>
      <c r="K14" s="71" t="s">
        <v>26</v>
      </c>
      <c r="L14" s="71" t="s">
        <v>27</v>
      </c>
      <c r="M14" s="71" t="s">
        <v>24</v>
      </c>
      <c r="N14" s="71" t="s">
        <v>25</v>
      </c>
      <c r="O14" s="71" t="s">
        <v>23</v>
      </c>
      <c r="P14" s="4" t="s">
        <v>24</v>
      </c>
      <c r="Q14" s="71" t="s">
        <v>25</v>
      </c>
      <c r="R14" s="71" t="s">
        <v>23</v>
      </c>
      <c r="S14" s="5" t="s">
        <v>24</v>
      </c>
      <c r="T14" s="5" t="s">
        <v>25</v>
      </c>
      <c r="U14" s="5" t="s">
        <v>26</v>
      </c>
      <c r="V14" s="79"/>
      <c r="W14" s="80"/>
      <c r="X14" s="39" t="s">
        <v>28</v>
      </c>
      <c r="Y14" s="73" t="s">
        <v>29</v>
      </c>
      <c r="Z14" s="41" t="s">
        <v>30</v>
      </c>
      <c r="AA14" s="41" t="s">
        <v>31</v>
      </c>
      <c r="AB14" s="41" t="s">
        <v>32</v>
      </c>
    </row>
    <row r="15" spans="1:28" ht="27" customHeight="1" thickBot="1">
      <c r="A15" s="6">
        <v>1</v>
      </c>
      <c r="B15" s="50" t="s">
        <v>37</v>
      </c>
      <c r="C15" s="7">
        <f>'[1]NOV 2018'!$C20</f>
        <v>143</v>
      </c>
      <c r="D15" s="8">
        <v>18</v>
      </c>
      <c r="E15" s="51">
        <v>1584</v>
      </c>
      <c r="F15" s="52">
        <v>990</v>
      </c>
      <c r="G15" s="9">
        <f t="shared" ref="G15:G39" si="0">$E15+$F15</f>
        <v>2574</v>
      </c>
      <c r="H15" s="93">
        <f>'AVR 19'!R15</f>
        <v>429.00000000000017</v>
      </c>
      <c r="I15" s="93">
        <f>'AVR 19'!S15</f>
        <v>28.599999999999994</v>
      </c>
      <c r="J15" s="93">
        <f>'AVR 19'!T15</f>
        <v>-338.90999999999997</v>
      </c>
      <c r="K15" s="11">
        <f>H15+I15+J15</f>
        <v>118.69000000000017</v>
      </c>
      <c r="L15" s="25">
        <v>0</v>
      </c>
      <c r="M15" s="25">
        <v>0</v>
      </c>
      <c r="N15" s="10">
        <v>0</v>
      </c>
      <c r="O15" s="12">
        <f>G15*0.15</f>
        <v>386.09999999999997</v>
      </c>
      <c r="P15" s="13">
        <f>G15*0.01</f>
        <v>25.740000000000002</v>
      </c>
      <c r="Q15" s="14">
        <f>G15*0.03</f>
        <v>77.22</v>
      </c>
      <c r="R15" s="15">
        <f>H15+L15-O15</f>
        <v>42.900000000000205</v>
      </c>
      <c r="S15" s="16">
        <f>I15+M15-P15</f>
        <v>2.8599999999999923</v>
      </c>
      <c r="T15" s="16">
        <f>J15+N15-Q15</f>
        <v>-416.13</v>
      </c>
      <c r="U15" s="17">
        <f>T15+S15+R15</f>
        <v>-370.36999999999978</v>
      </c>
      <c r="V15" s="18">
        <f t="shared" ref="V15:V39" si="1">$G15*25</f>
        <v>64350</v>
      </c>
      <c r="W15" s="18">
        <f t="shared" ref="W15:W39" si="2">$V15*40%</f>
        <v>25740</v>
      </c>
      <c r="X15" s="19">
        <f t="shared" ref="X15:X39" si="3">V15*7%</f>
        <v>4504.5</v>
      </c>
      <c r="Y15" s="18">
        <f t="shared" ref="Y15:Y39" si="4">V15*33%</f>
        <v>21235.5</v>
      </c>
      <c r="Z15" s="20">
        <f t="shared" ref="Z15:Z39" si="5">V15*7%</f>
        <v>4504.5</v>
      </c>
      <c r="AA15" s="20">
        <f t="shared" ref="AA15:AA39" si="6">$V15*6%</f>
        <v>3861</v>
      </c>
      <c r="AB15" s="20">
        <f t="shared" ref="AB15:AB39" si="7">$V15*20%</f>
        <v>12870</v>
      </c>
    </row>
    <row r="16" spans="1:28" ht="27" customHeight="1" thickBot="1">
      <c r="A16" s="6">
        <v>2</v>
      </c>
      <c r="B16" s="50" t="s">
        <v>38</v>
      </c>
      <c r="C16" s="22">
        <f>'[1]NOV 2018'!$C21</f>
        <v>131</v>
      </c>
      <c r="D16" s="23">
        <v>18</v>
      </c>
      <c r="E16" s="51">
        <v>1512</v>
      </c>
      <c r="F16" s="51">
        <v>846</v>
      </c>
      <c r="G16" s="24">
        <f t="shared" si="0"/>
        <v>2358</v>
      </c>
      <c r="H16" s="94">
        <f>'AVR 19'!R16</f>
        <v>392.99999999999983</v>
      </c>
      <c r="I16" s="94">
        <f>'AVR 19'!S16</f>
        <v>26.2</v>
      </c>
      <c r="J16" s="94">
        <f>'AVR 19'!T16</f>
        <v>-310.46999999999997</v>
      </c>
      <c r="K16" s="26">
        <f t="shared" ref="K16:K39" si="8">H16+I16+J16</f>
        <v>108.72999999999985</v>
      </c>
      <c r="L16" s="25">
        <v>0</v>
      </c>
      <c r="M16" s="25">
        <v>0</v>
      </c>
      <c r="N16" s="25">
        <v>0</v>
      </c>
      <c r="O16" s="12">
        <f t="shared" ref="O16:O39" si="9">G16*0.15</f>
        <v>353.7</v>
      </c>
      <c r="P16" s="13">
        <f t="shared" ref="P16:P39" si="10">G16*0.01</f>
        <v>23.580000000000002</v>
      </c>
      <c r="Q16" s="14">
        <f t="shared" ref="Q16:Q39" si="11">G16*0.03</f>
        <v>70.739999999999995</v>
      </c>
      <c r="R16" s="15">
        <f t="shared" ref="R16:T35" si="12">H16+L16-O16</f>
        <v>39.299999999999841</v>
      </c>
      <c r="S16" s="16">
        <f t="shared" si="12"/>
        <v>2.6199999999999974</v>
      </c>
      <c r="T16" s="16">
        <f t="shared" si="12"/>
        <v>-381.21</v>
      </c>
      <c r="U16" s="17">
        <f t="shared" ref="U16:U39" si="13">T16+S16+R16</f>
        <v>-339.29000000000013</v>
      </c>
      <c r="V16" s="27">
        <f t="shared" si="1"/>
        <v>58950</v>
      </c>
      <c r="W16" s="27">
        <f t="shared" si="2"/>
        <v>23580</v>
      </c>
      <c r="X16" s="28">
        <f t="shared" si="3"/>
        <v>4126.5</v>
      </c>
      <c r="Y16" s="27">
        <f t="shared" si="4"/>
        <v>19453.5</v>
      </c>
      <c r="Z16" s="29">
        <f t="shared" si="5"/>
        <v>4126.5</v>
      </c>
      <c r="AA16" s="29">
        <f t="shared" si="6"/>
        <v>3537</v>
      </c>
      <c r="AB16" s="29">
        <f t="shared" si="7"/>
        <v>11790</v>
      </c>
    </row>
    <row r="17" spans="1:28" ht="27" customHeight="1" thickBot="1">
      <c r="A17" s="6">
        <v>3</v>
      </c>
      <c r="B17" s="50" t="s">
        <v>39</v>
      </c>
      <c r="C17" s="22">
        <f>'[1]NOV 2018'!$C22</f>
        <v>166</v>
      </c>
      <c r="D17" s="23">
        <v>18</v>
      </c>
      <c r="E17" s="51">
        <v>1360</v>
      </c>
      <c r="F17" s="51">
        <v>1628</v>
      </c>
      <c r="G17" s="24">
        <f t="shared" si="0"/>
        <v>2988</v>
      </c>
      <c r="H17" s="94">
        <f>'AVR 19'!R17</f>
        <v>473.09999999999974</v>
      </c>
      <c r="I17" s="94">
        <f>'AVR 19'!S17</f>
        <v>31.540000000000017</v>
      </c>
      <c r="J17" s="94">
        <f>'AVR 19'!T17</f>
        <v>-398.4</v>
      </c>
      <c r="K17" s="26">
        <f t="shared" si="8"/>
        <v>106.23999999999978</v>
      </c>
      <c r="L17" s="25">
        <v>0</v>
      </c>
      <c r="M17" s="25">
        <v>0</v>
      </c>
      <c r="N17" s="25">
        <v>0</v>
      </c>
      <c r="O17" s="12">
        <f t="shared" si="9"/>
        <v>448.2</v>
      </c>
      <c r="P17" s="13">
        <f t="shared" si="10"/>
        <v>29.88</v>
      </c>
      <c r="Q17" s="14">
        <f t="shared" si="11"/>
        <v>89.64</v>
      </c>
      <c r="R17" s="15">
        <f t="shared" si="12"/>
        <v>24.89999999999975</v>
      </c>
      <c r="S17" s="16">
        <f t="shared" si="12"/>
        <v>1.6600000000000179</v>
      </c>
      <c r="T17" s="16">
        <f t="shared" si="12"/>
        <v>-488.03999999999996</v>
      </c>
      <c r="U17" s="17">
        <f t="shared" si="13"/>
        <v>-461.48000000000019</v>
      </c>
      <c r="V17" s="27">
        <f t="shared" si="1"/>
        <v>74700</v>
      </c>
      <c r="W17" s="27">
        <f t="shared" si="2"/>
        <v>29880</v>
      </c>
      <c r="X17" s="28">
        <f t="shared" si="3"/>
        <v>5229.0000000000009</v>
      </c>
      <c r="Y17" s="27">
        <f t="shared" si="4"/>
        <v>24651</v>
      </c>
      <c r="Z17" s="29">
        <f t="shared" si="5"/>
        <v>5229.0000000000009</v>
      </c>
      <c r="AA17" s="29">
        <f t="shared" si="6"/>
        <v>4482</v>
      </c>
      <c r="AB17" s="29">
        <f t="shared" si="7"/>
        <v>14940</v>
      </c>
    </row>
    <row r="18" spans="1:28" ht="27" customHeight="1" thickBot="1">
      <c r="A18" s="6">
        <v>4</v>
      </c>
      <c r="B18" s="50" t="s">
        <v>40</v>
      </c>
      <c r="C18" s="22">
        <f>'[1]NOV 2018'!$C23</f>
        <v>133</v>
      </c>
      <c r="D18" s="23">
        <v>18</v>
      </c>
      <c r="E18" s="51">
        <v>1289</v>
      </c>
      <c r="F18" s="51">
        <v>1105</v>
      </c>
      <c r="G18" s="24">
        <f t="shared" si="0"/>
        <v>2394</v>
      </c>
      <c r="H18" s="94">
        <f>'AVR 19'!R18</f>
        <v>399.00000000000017</v>
      </c>
      <c r="I18" s="94">
        <f>'AVR 19'!S18</f>
        <v>26.600000000000005</v>
      </c>
      <c r="J18" s="94">
        <f>'AVR 19'!T18</f>
        <v>-315.20999999999998</v>
      </c>
      <c r="K18" s="26">
        <f t="shared" si="8"/>
        <v>110.39000000000021</v>
      </c>
      <c r="L18" s="25">
        <v>0</v>
      </c>
      <c r="M18" s="25">
        <v>0</v>
      </c>
      <c r="N18" s="25">
        <v>0</v>
      </c>
      <c r="O18" s="12">
        <f t="shared" si="9"/>
        <v>359.09999999999997</v>
      </c>
      <c r="P18" s="13">
        <f t="shared" si="10"/>
        <v>23.94</v>
      </c>
      <c r="Q18" s="14">
        <f t="shared" si="11"/>
        <v>71.819999999999993</v>
      </c>
      <c r="R18" s="15">
        <f t="shared" si="12"/>
        <v>39.900000000000205</v>
      </c>
      <c r="S18" s="16">
        <f t="shared" si="12"/>
        <v>2.6600000000000037</v>
      </c>
      <c r="T18" s="16">
        <f t="shared" si="12"/>
        <v>-387.03</v>
      </c>
      <c r="U18" s="17">
        <f t="shared" si="13"/>
        <v>-344.46999999999974</v>
      </c>
      <c r="V18" s="27">
        <f t="shared" si="1"/>
        <v>59850</v>
      </c>
      <c r="W18" s="27">
        <f t="shared" si="2"/>
        <v>23940</v>
      </c>
      <c r="X18" s="28">
        <f t="shared" si="3"/>
        <v>4189.5</v>
      </c>
      <c r="Y18" s="27">
        <f t="shared" si="4"/>
        <v>19750.5</v>
      </c>
      <c r="Z18" s="29">
        <f t="shared" si="5"/>
        <v>4189.5</v>
      </c>
      <c r="AA18" s="29">
        <f t="shared" si="6"/>
        <v>3591</v>
      </c>
      <c r="AB18" s="29">
        <f t="shared" si="7"/>
        <v>11970</v>
      </c>
    </row>
    <row r="19" spans="1:28" ht="27" customHeight="1" thickBot="1">
      <c r="A19" s="6">
        <v>5</v>
      </c>
      <c r="B19" s="50" t="s">
        <v>41</v>
      </c>
      <c r="C19" s="22">
        <f>'[1]NOV 2018'!$C24</f>
        <v>198</v>
      </c>
      <c r="D19" s="23">
        <v>18</v>
      </c>
      <c r="E19" s="51">
        <v>2181</v>
      </c>
      <c r="F19" s="51">
        <v>1383</v>
      </c>
      <c r="G19" s="24">
        <f t="shared" si="0"/>
        <v>3564</v>
      </c>
      <c r="H19" s="94">
        <f>'AVR 19'!R19</f>
        <v>445.5</v>
      </c>
      <c r="I19" s="94">
        <f>'AVR 19'!S19</f>
        <v>29.700000000000003</v>
      </c>
      <c r="J19" s="94">
        <f>'AVR 19'!T19</f>
        <v>-498.96000000000004</v>
      </c>
      <c r="K19" s="26">
        <f t="shared" si="8"/>
        <v>-23.760000000000048</v>
      </c>
      <c r="L19" s="25">
        <v>0</v>
      </c>
      <c r="M19" s="25">
        <v>0</v>
      </c>
      <c r="N19" s="25">
        <v>0</v>
      </c>
      <c r="O19" s="12">
        <f t="shared" si="9"/>
        <v>534.6</v>
      </c>
      <c r="P19" s="13">
        <f t="shared" si="10"/>
        <v>35.64</v>
      </c>
      <c r="Q19" s="14">
        <f t="shared" si="11"/>
        <v>106.92</v>
      </c>
      <c r="R19" s="15">
        <f t="shared" si="12"/>
        <v>-89.100000000000023</v>
      </c>
      <c r="S19" s="16">
        <f t="shared" si="12"/>
        <v>-5.9399999999999977</v>
      </c>
      <c r="T19" s="16">
        <f t="shared" si="12"/>
        <v>-605.88</v>
      </c>
      <c r="U19" s="17">
        <f t="shared" si="13"/>
        <v>-700.92</v>
      </c>
      <c r="V19" s="27">
        <f t="shared" si="1"/>
        <v>89100</v>
      </c>
      <c r="W19" s="27">
        <f t="shared" si="2"/>
        <v>35640</v>
      </c>
      <c r="X19" s="28">
        <f t="shared" si="3"/>
        <v>6237.0000000000009</v>
      </c>
      <c r="Y19" s="27">
        <f t="shared" si="4"/>
        <v>29403</v>
      </c>
      <c r="Z19" s="29">
        <f t="shared" si="5"/>
        <v>6237.0000000000009</v>
      </c>
      <c r="AA19" s="29">
        <f t="shared" si="6"/>
        <v>5346</v>
      </c>
      <c r="AB19" s="29">
        <f t="shared" si="7"/>
        <v>17820</v>
      </c>
    </row>
    <row r="20" spans="1:28" ht="27" customHeight="1" thickBot="1">
      <c r="A20" s="6">
        <v>6</v>
      </c>
      <c r="B20" s="50" t="s">
        <v>42</v>
      </c>
      <c r="C20" s="22">
        <f>'[1]NOV 2018'!$C25</f>
        <v>133</v>
      </c>
      <c r="D20" s="23">
        <v>18</v>
      </c>
      <c r="E20" s="51">
        <v>1430</v>
      </c>
      <c r="F20" s="51">
        <v>964</v>
      </c>
      <c r="G20" s="24">
        <f t="shared" si="0"/>
        <v>2394</v>
      </c>
      <c r="H20" s="94">
        <f>'AVR 19'!R20</f>
        <v>299.25000000000017</v>
      </c>
      <c r="I20" s="94">
        <f>'AVR 19'!S20</f>
        <v>19.950000000000014</v>
      </c>
      <c r="J20" s="94">
        <f>'AVR 19'!T20</f>
        <v>-335.16</v>
      </c>
      <c r="K20" s="26">
        <f t="shared" si="8"/>
        <v>-15.959999999999866</v>
      </c>
      <c r="L20" s="25">
        <v>0</v>
      </c>
      <c r="M20" s="25">
        <v>0</v>
      </c>
      <c r="N20" s="25">
        <v>0</v>
      </c>
      <c r="O20" s="12">
        <f t="shared" si="9"/>
        <v>359.09999999999997</v>
      </c>
      <c r="P20" s="13">
        <f t="shared" si="10"/>
        <v>23.94</v>
      </c>
      <c r="Q20" s="14">
        <f t="shared" si="11"/>
        <v>71.819999999999993</v>
      </c>
      <c r="R20" s="15">
        <f t="shared" si="12"/>
        <v>-59.849999999999795</v>
      </c>
      <c r="S20" s="16">
        <f t="shared" si="12"/>
        <v>-3.9899999999999878</v>
      </c>
      <c r="T20" s="16">
        <f t="shared" si="12"/>
        <v>-406.98</v>
      </c>
      <c r="U20" s="17">
        <f t="shared" si="13"/>
        <v>-470.81999999999982</v>
      </c>
      <c r="V20" s="27">
        <f t="shared" si="1"/>
        <v>59850</v>
      </c>
      <c r="W20" s="27">
        <f t="shared" si="2"/>
        <v>23940</v>
      </c>
      <c r="X20" s="28">
        <f t="shared" si="3"/>
        <v>4189.5</v>
      </c>
      <c r="Y20" s="27">
        <f t="shared" si="4"/>
        <v>19750.5</v>
      </c>
      <c r="Z20" s="29">
        <f t="shared" si="5"/>
        <v>4189.5</v>
      </c>
      <c r="AA20" s="29">
        <f t="shared" si="6"/>
        <v>3591</v>
      </c>
      <c r="AB20" s="29">
        <f t="shared" si="7"/>
        <v>11970</v>
      </c>
    </row>
    <row r="21" spans="1:28" ht="27" customHeight="1" thickBot="1">
      <c r="A21" s="6">
        <v>7</v>
      </c>
      <c r="B21" s="50" t="s">
        <v>43</v>
      </c>
      <c r="C21" s="22">
        <f>'[1]NOV 2018'!$C26</f>
        <v>181</v>
      </c>
      <c r="D21" s="23">
        <v>18</v>
      </c>
      <c r="E21" s="51">
        <v>1483</v>
      </c>
      <c r="F21" s="51">
        <v>1775</v>
      </c>
      <c r="G21" s="24">
        <f t="shared" si="0"/>
        <v>3258</v>
      </c>
      <c r="H21" s="94">
        <f>'AVR 19'!R21</f>
        <v>407.2499999999996</v>
      </c>
      <c r="I21" s="94">
        <f>'AVR 19'!S21</f>
        <v>27.150000000000006</v>
      </c>
      <c r="J21" s="94">
        <f>'AVR 19'!T21</f>
        <v>-456.12</v>
      </c>
      <c r="K21" s="26">
        <f t="shared" si="8"/>
        <v>-21.720000000000368</v>
      </c>
      <c r="L21" s="25">
        <v>0</v>
      </c>
      <c r="M21" s="25">
        <v>0</v>
      </c>
      <c r="N21" s="25">
        <v>0</v>
      </c>
      <c r="O21" s="12">
        <f t="shared" si="9"/>
        <v>488.7</v>
      </c>
      <c r="P21" s="13">
        <f t="shared" si="10"/>
        <v>32.58</v>
      </c>
      <c r="Q21" s="14">
        <f t="shared" si="11"/>
        <v>97.74</v>
      </c>
      <c r="R21" s="15">
        <f t="shared" si="12"/>
        <v>-81.450000000000387</v>
      </c>
      <c r="S21" s="16">
        <f t="shared" si="12"/>
        <v>-5.4299999999999926</v>
      </c>
      <c r="T21" s="16">
        <f t="shared" si="12"/>
        <v>-553.86</v>
      </c>
      <c r="U21" s="17">
        <f t="shared" si="13"/>
        <v>-640.74000000000035</v>
      </c>
      <c r="V21" s="27">
        <f t="shared" si="1"/>
        <v>81450</v>
      </c>
      <c r="W21" s="27">
        <f t="shared" si="2"/>
        <v>32580</v>
      </c>
      <c r="X21" s="28">
        <f t="shared" si="3"/>
        <v>5701.5000000000009</v>
      </c>
      <c r="Y21" s="27">
        <f t="shared" si="4"/>
        <v>26878.5</v>
      </c>
      <c r="Z21" s="29">
        <f t="shared" si="5"/>
        <v>5701.5000000000009</v>
      </c>
      <c r="AA21" s="29">
        <f t="shared" si="6"/>
        <v>4887</v>
      </c>
      <c r="AB21" s="29">
        <f t="shared" si="7"/>
        <v>16290</v>
      </c>
    </row>
    <row r="22" spans="1:28" ht="27" customHeight="1" thickBot="1">
      <c r="A22" s="6">
        <v>8</v>
      </c>
      <c r="B22" s="50" t="s">
        <v>44</v>
      </c>
      <c r="C22" s="22">
        <f>'[1]NOV 2018'!$C27</f>
        <v>173</v>
      </c>
      <c r="D22" s="23">
        <v>18</v>
      </c>
      <c r="E22" s="51">
        <v>1368</v>
      </c>
      <c r="F22" s="51">
        <v>1746</v>
      </c>
      <c r="G22" s="24">
        <f t="shared" si="0"/>
        <v>3114</v>
      </c>
      <c r="H22" s="94">
        <f>'AVR 19'!R22</f>
        <v>389.2500000000004</v>
      </c>
      <c r="I22" s="94">
        <f>'AVR 19'!S22</f>
        <v>25.950000000000003</v>
      </c>
      <c r="J22" s="94">
        <f>'AVR 19'!T22</f>
        <v>-435.96000000000004</v>
      </c>
      <c r="K22" s="26">
        <f t="shared" si="8"/>
        <v>-20.75999999999965</v>
      </c>
      <c r="L22" s="25">
        <v>0</v>
      </c>
      <c r="M22" s="25">
        <v>0</v>
      </c>
      <c r="N22" s="25">
        <v>0</v>
      </c>
      <c r="O22" s="12">
        <f t="shared" si="9"/>
        <v>467.09999999999997</v>
      </c>
      <c r="P22" s="13">
        <f t="shared" si="10"/>
        <v>31.14</v>
      </c>
      <c r="Q22" s="14">
        <f t="shared" si="11"/>
        <v>93.42</v>
      </c>
      <c r="R22" s="15">
        <f t="shared" si="12"/>
        <v>-77.849999999999568</v>
      </c>
      <c r="S22" s="16">
        <f t="shared" si="12"/>
        <v>-5.1899999999999977</v>
      </c>
      <c r="T22" s="16">
        <f t="shared" si="12"/>
        <v>-529.38</v>
      </c>
      <c r="U22" s="17">
        <f t="shared" si="13"/>
        <v>-612.4199999999995</v>
      </c>
      <c r="V22" s="27">
        <f t="shared" si="1"/>
        <v>77850</v>
      </c>
      <c r="W22" s="27">
        <f t="shared" si="2"/>
        <v>31140</v>
      </c>
      <c r="X22" s="28">
        <f t="shared" si="3"/>
        <v>5449.5000000000009</v>
      </c>
      <c r="Y22" s="27">
        <f t="shared" si="4"/>
        <v>25690.5</v>
      </c>
      <c r="Z22" s="29">
        <f t="shared" si="5"/>
        <v>5449.5000000000009</v>
      </c>
      <c r="AA22" s="29">
        <f t="shared" si="6"/>
        <v>4671</v>
      </c>
      <c r="AB22" s="29">
        <f t="shared" si="7"/>
        <v>15570</v>
      </c>
    </row>
    <row r="23" spans="1:28" ht="27" customHeight="1" thickBot="1">
      <c r="A23" s="6">
        <v>9</v>
      </c>
      <c r="B23" s="50" t="s">
        <v>45</v>
      </c>
      <c r="C23" s="22">
        <f>'[1]NOV 2018'!$C28</f>
        <v>201</v>
      </c>
      <c r="D23" s="23">
        <v>18</v>
      </c>
      <c r="E23" s="51">
        <v>1970</v>
      </c>
      <c r="F23" s="51">
        <v>1648</v>
      </c>
      <c r="G23" s="24">
        <f t="shared" si="0"/>
        <v>3618</v>
      </c>
      <c r="H23" s="94">
        <f>'AVR 19'!R23</f>
        <v>422.09999999999968</v>
      </c>
      <c r="I23" s="94">
        <f>'AVR 19'!S23</f>
        <v>28.140000000000022</v>
      </c>
      <c r="J23" s="94">
        <f>'AVR 19'!T23</f>
        <v>-512.54999999999995</v>
      </c>
      <c r="K23" s="26">
        <f t="shared" si="8"/>
        <v>-62.31000000000023</v>
      </c>
      <c r="L23" s="25">
        <v>0</v>
      </c>
      <c r="M23" s="25">
        <v>0</v>
      </c>
      <c r="N23" s="25">
        <v>0</v>
      </c>
      <c r="O23" s="12">
        <f t="shared" si="9"/>
        <v>542.69999999999993</v>
      </c>
      <c r="P23" s="13">
        <f t="shared" si="10"/>
        <v>36.18</v>
      </c>
      <c r="Q23" s="14">
        <f t="shared" si="11"/>
        <v>108.53999999999999</v>
      </c>
      <c r="R23" s="15">
        <f t="shared" si="12"/>
        <v>-120.60000000000025</v>
      </c>
      <c r="S23" s="16">
        <f t="shared" si="12"/>
        <v>-8.0399999999999778</v>
      </c>
      <c r="T23" s="16">
        <f t="shared" si="12"/>
        <v>-621.08999999999992</v>
      </c>
      <c r="U23" s="17">
        <f t="shared" si="13"/>
        <v>-749.73000000000013</v>
      </c>
      <c r="V23" s="27">
        <f t="shared" si="1"/>
        <v>90450</v>
      </c>
      <c r="W23" s="27">
        <f t="shared" si="2"/>
        <v>36180</v>
      </c>
      <c r="X23" s="28">
        <f t="shared" si="3"/>
        <v>6331.5000000000009</v>
      </c>
      <c r="Y23" s="27">
        <f t="shared" si="4"/>
        <v>29848.5</v>
      </c>
      <c r="Z23" s="29">
        <f t="shared" si="5"/>
        <v>6331.5000000000009</v>
      </c>
      <c r="AA23" s="29">
        <f t="shared" si="6"/>
        <v>5427</v>
      </c>
      <c r="AB23" s="29">
        <f t="shared" si="7"/>
        <v>18090</v>
      </c>
    </row>
    <row r="24" spans="1:28" ht="27" customHeight="1" thickBot="1">
      <c r="A24" s="6">
        <v>10</v>
      </c>
      <c r="B24" s="50" t="s">
        <v>46</v>
      </c>
      <c r="C24" s="22">
        <f>'[1]NOV 2018'!$C29</f>
        <v>177</v>
      </c>
      <c r="D24" s="23">
        <v>18</v>
      </c>
      <c r="E24" s="51">
        <v>1670</v>
      </c>
      <c r="F24" s="51">
        <v>1516</v>
      </c>
      <c r="G24" s="24">
        <f t="shared" si="0"/>
        <v>3186</v>
      </c>
      <c r="H24" s="94">
        <f>'AVR 19'!R24</f>
        <v>398.25000000000023</v>
      </c>
      <c r="I24" s="94">
        <f>'AVR 19'!S24</f>
        <v>26.549999999999997</v>
      </c>
      <c r="J24" s="94">
        <f>'AVR 19'!T24</f>
        <v>-446.03999999999996</v>
      </c>
      <c r="K24" s="26">
        <f t="shared" si="8"/>
        <v>-21.239999999999725</v>
      </c>
      <c r="L24" s="25">
        <v>0</v>
      </c>
      <c r="M24" s="25">
        <v>0</v>
      </c>
      <c r="N24" s="25">
        <v>0</v>
      </c>
      <c r="O24" s="12">
        <f t="shared" si="9"/>
        <v>477.9</v>
      </c>
      <c r="P24" s="13">
        <f t="shared" si="10"/>
        <v>31.86</v>
      </c>
      <c r="Q24" s="14">
        <f t="shared" si="11"/>
        <v>95.58</v>
      </c>
      <c r="R24" s="15">
        <f t="shared" si="12"/>
        <v>-79.64999999999975</v>
      </c>
      <c r="S24" s="16">
        <f t="shared" si="12"/>
        <v>-5.3100000000000023</v>
      </c>
      <c r="T24" s="16">
        <f t="shared" si="12"/>
        <v>-541.62</v>
      </c>
      <c r="U24" s="17">
        <f t="shared" si="13"/>
        <v>-626.57999999999981</v>
      </c>
      <c r="V24" s="27">
        <f t="shared" si="1"/>
        <v>79650</v>
      </c>
      <c r="W24" s="27">
        <f t="shared" si="2"/>
        <v>31860</v>
      </c>
      <c r="X24" s="28">
        <f t="shared" si="3"/>
        <v>5575.5000000000009</v>
      </c>
      <c r="Y24" s="27">
        <f t="shared" si="4"/>
        <v>26284.5</v>
      </c>
      <c r="Z24" s="29">
        <f t="shared" si="5"/>
        <v>5575.5000000000009</v>
      </c>
      <c r="AA24" s="29">
        <f t="shared" si="6"/>
        <v>4779</v>
      </c>
      <c r="AB24" s="29">
        <f t="shared" si="7"/>
        <v>15930</v>
      </c>
    </row>
    <row r="25" spans="1:28" ht="27" customHeight="1" thickBot="1">
      <c r="A25" s="6">
        <v>11</v>
      </c>
      <c r="B25" s="50" t="s">
        <v>47</v>
      </c>
      <c r="C25" s="22">
        <f>'[1]NOV 2018'!$C30</f>
        <v>197</v>
      </c>
      <c r="D25" s="23">
        <v>18</v>
      </c>
      <c r="E25" s="51">
        <v>1727</v>
      </c>
      <c r="F25" s="51">
        <v>1819</v>
      </c>
      <c r="G25" s="24">
        <f t="shared" si="0"/>
        <v>3546</v>
      </c>
      <c r="H25" s="94">
        <f>'AVR 19'!R25</f>
        <v>443.24999999999955</v>
      </c>
      <c r="I25" s="94">
        <f>'AVR 19'!S25</f>
        <v>29.54999999999999</v>
      </c>
      <c r="J25" s="94">
        <f>'AVR 19'!T25</f>
        <v>-496.43999999999994</v>
      </c>
      <c r="K25" s="26">
        <f t="shared" si="8"/>
        <v>-23.640000000000384</v>
      </c>
      <c r="L25" s="25">
        <v>0</v>
      </c>
      <c r="M25" s="25">
        <v>0</v>
      </c>
      <c r="N25" s="25">
        <v>0</v>
      </c>
      <c r="O25" s="12">
        <f t="shared" si="9"/>
        <v>531.9</v>
      </c>
      <c r="P25" s="13">
        <f t="shared" si="10"/>
        <v>35.46</v>
      </c>
      <c r="Q25" s="14">
        <f t="shared" si="11"/>
        <v>106.38</v>
      </c>
      <c r="R25" s="15">
        <f t="shared" si="12"/>
        <v>-88.650000000000432</v>
      </c>
      <c r="S25" s="16">
        <f t="shared" si="12"/>
        <v>-5.9100000000000108</v>
      </c>
      <c r="T25" s="16">
        <f t="shared" si="12"/>
        <v>-602.81999999999994</v>
      </c>
      <c r="U25" s="17">
        <f t="shared" si="13"/>
        <v>-697.38000000000034</v>
      </c>
      <c r="V25" s="27">
        <f t="shared" si="1"/>
        <v>88650</v>
      </c>
      <c r="W25" s="27">
        <f t="shared" si="2"/>
        <v>35460</v>
      </c>
      <c r="X25" s="28">
        <f t="shared" si="3"/>
        <v>6205.5000000000009</v>
      </c>
      <c r="Y25" s="27">
        <f t="shared" si="4"/>
        <v>29254.5</v>
      </c>
      <c r="Z25" s="29">
        <f t="shared" si="5"/>
        <v>6205.5000000000009</v>
      </c>
      <c r="AA25" s="29">
        <f t="shared" si="6"/>
        <v>5319</v>
      </c>
      <c r="AB25" s="29">
        <f t="shared" si="7"/>
        <v>17730</v>
      </c>
    </row>
    <row r="26" spans="1:28" ht="27" customHeight="1" thickBot="1">
      <c r="A26" s="6">
        <v>12</v>
      </c>
      <c r="B26" s="50" t="s">
        <v>48</v>
      </c>
      <c r="C26" s="22">
        <f>'[1]NOV 2018'!$C31</f>
        <v>179</v>
      </c>
      <c r="D26" s="23">
        <v>18</v>
      </c>
      <c r="E26" s="51">
        <v>1404</v>
      </c>
      <c r="F26" s="51">
        <v>1818</v>
      </c>
      <c r="G26" s="24">
        <f t="shared" si="0"/>
        <v>3222</v>
      </c>
      <c r="H26" s="94">
        <f>'AVR 19'!R26</f>
        <v>402.75</v>
      </c>
      <c r="I26" s="94">
        <f>'AVR 19'!S26</f>
        <v>26.850000000000009</v>
      </c>
      <c r="J26" s="94">
        <f>'AVR 19'!T26</f>
        <v>-451.07999999999993</v>
      </c>
      <c r="K26" s="26">
        <f t="shared" si="8"/>
        <v>-21.479999999999905</v>
      </c>
      <c r="L26" s="25">
        <v>0</v>
      </c>
      <c r="M26" s="25">
        <v>0</v>
      </c>
      <c r="N26" s="25">
        <v>0</v>
      </c>
      <c r="O26" s="12">
        <f t="shared" si="9"/>
        <v>483.29999999999995</v>
      </c>
      <c r="P26" s="13">
        <f t="shared" si="10"/>
        <v>32.22</v>
      </c>
      <c r="Q26" s="14">
        <f t="shared" si="11"/>
        <v>96.66</v>
      </c>
      <c r="R26" s="15">
        <f t="shared" si="12"/>
        <v>-80.549999999999955</v>
      </c>
      <c r="S26" s="16">
        <f t="shared" si="12"/>
        <v>-5.3699999999999903</v>
      </c>
      <c r="T26" s="16">
        <f t="shared" si="12"/>
        <v>-547.7399999999999</v>
      </c>
      <c r="U26" s="17">
        <f t="shared" si="13"/>
        <v>-633.65999999999985</v>
      </c>
      <c r="V26" s="27">
        <f t="shared" si="1"/>
        <v>80550</v>
      </c>
      <c r="W26" s="27">
        <f t="shared" si="2"/>
        <v>32220</v>
      </c>
      <c r="X26" s="28">
        <f t="shared" si="3"/>
        <v>5638.5000000000009</v>
      </c>
      <c r="Y26" s="27">
        <f t="shared" si="4"/>
        <v>26581.5</v>
      </c>
      <c r="Z26" s="29">
        <f t="shared" si="5"/>
        <v>5638.5000000000009</v>
      </c>
      <c r="AA26" s="29">
        <f t="shared" si="6"/>
        <v>4833</v>
      </c>
      <c r="AB26" s="29">
        <f t="shared" si="7"/>
        <v>16110</v>
      </c>
    </row>
    <row r="27" spans="1:28" ht="27" customHeight="1" thickBot="1">
      <c r="A27" s="6">
        <v>13</v>
      </c>
      <c r="B27" s="50" t="s">
        <v>49</v>
      </c>
      <c r="C27" s="22">
        <f>'[1]NOV 2018'!$C32</f>
        <v>171</v>
      </c>
      <c r="D27" s="23">
        <v>18</v>
      </c>
      <c r="E27" s="51">
        <v>1802</v>
      </c>
      <c r="F27" s="51">
        <v>1276</v>
      </c>
      <c r="G27" s="24">
        <f t="shared" si="0"/>
        <v>3078</v>
      </c>
      <c r="H27" s="94">
        <f>'AVR 19'!R27</f>
        <v>384.7499999999996</v>
      </c>
      <c r="I27" s="94">
        <f>'AVR 19'!S27</f>
        <v>25.649999999999977</v>
      </c>
      <c r="J27" s="94">
        <f>'AVR 19'!T27</f>
        <v>-430.91999999999996</v>
      </c>
      <c r="K27" s="26">
        <f t="shared" si="8"/>
        <v>-20.52000000000038</v>
      </c>
      <c r="L27" s="25">
        <v>0</v>
      </c>
      <c r="M27" s="25">
        <v>0</v>
      </c>
      <c r="N27" s="25">
        <v>0</v>
      </c>
      <c r="O27" s="12">
        <f t="shared" si="9"/>
        <v>461.7</v>
      </c>
      <c r="P27" s="13">
        <f t="shared" si="10"/>
        <v>30.78</v>
      </c>
      <c r="Q27" s="14">
        <f t="shared" si="11"/>
        <v>92.34</v>
      </c>
      <c r="R27" s="15">
        <f t="shared" si="12"/>
        <v>-76.950000000000387</v>
      </c>
      <c r="S27" s="16">
        <f t="shared" si="12"/>
        <v>-5.1300000000000239</v>
      </c>
      <c r="T27" s="16">
        <f t="shared" si="12"/>
        <v>-523.26</v>
      </c>
      <c r="U27" s="17">
        <f t="shared" si="13"/>
        <v>-605.34000000000037</v>
      </c>
      <c r="V27" s="27">
        <f t="shared" si="1"/>
        <v>76950</v>
      </c>
      <c r="W27" s="27">
        <f t="shared" si="2"/>
        <v>30780</v>
      </c>
      <c r="X27" s="28">
        <f t="shared" si="3"/>
        <v>5386.5000000000009</v>
      </c>
      <c r="Y27" s="27">
        <f t="shared" si="4"/>
        <v>25393.5</v>
      </c>
      <c r="Z27" s="29">
        <f t="shared" si="5"/>
        <v>5386.5000000000009</v>
      </c>
      <c r="AA27" s="29">
        <f t="shared" si="6"/>
        <v>4617</v>
      </c>
      <c r="AB27" s="29">
        <f t="shared" si="7"/>
        <v>15390</v>
      </c>
    </row>
    <row r="28" spans="1:28" ht="27" customHeight="1" thickBot="1">
      <c r="A28" s="6">
        <v>14</v>
      </c>
      <c r="B28" s="50" t="s">
        <v>50</v>
      </c>
      <c r="C28" s="22">
        <f>'[1]NOV 2018'!$C33</f>
        <v>105</v>
      </c>
      <c r="D28" s="23">
        <v>18</v>
      </c>
      <c r="E28" s="51">
        <v>877</v>
      </c>
      <c r="F28" s="51">
        <v>1013</v>
      </c>
      <c r="G28" s="24">
        <f t="shared" si="0"/>
        <v>1890</v>
      </c>
      <c r="H28" s="94">
        <f>'AVR 19'!R28</f>
        <v>236.25</v>
      </c>
      <c r="I28" s="94">
        <f>'AVR 19'!S28</f>
        <v>15.749999999999989</v>
      </c>
      <c r="J28" s="94">
        <f>'AVR 19'!T28</f>
        <v>-264.59999999999997</v>
      </c>
      <c r="K28" s="26">
        <f t="shared" si="8"/>
        <v>-12.599999999999966</v>
      </c>
      <c r="L28" s="25">
        <v>0</v>
      </c>
      <c r="M28" s="25">
        <v>0</v>
      </c>
      <c r="N28" s="25">
        <v>0</v>
      </c>
      <c r="O28" s="12">
        <f t="shared" si="9"/>
        <v>283.5</v>
      </c>
      <c r="P28" s="13">
        <f t="shared" si="10"/>
        <v>18.900000000000002</v>
      </c>
      <c r="Q28" s="14">
        <f t="shared" si="11"/>
        <v>56.699999999999996</v>
      </c>
      <c r="R28" s="15">
        <f t="shared" si="12"/>
        <v>-47.25</v>
      </c>
      <c r="S28" s="16">
        <f t="shared" si="12"/>
        <v>-3.1500000000000128</v>
      </c>
      <c r="T28" s="16">
        <f t="shared" si="12"/>
        <v>-321.29999999999995</v>
      </c>
      <c r="U28" s="17">
        <f t="shared" si="13"/>
        <v>-371.7</v>
      </c>
      <c r="V28" s="27">
        <f t="shared" si="1"/>
        <v>47250</v>
      </c>
      <c r="W28" s="27">
        <f t="shared" si="2"/>
        <v>18900</v>
      </c>
      <c r="X28" s="28">
        <f t="shared" si="3"/>
        <v>3307.5000000000005</v>
      </c>
      <c r="Y28" s="27">
        <f t="shared" si="4"/>
        <v>15592.5</v>
      </c>
      <c r="Z28" s="29">
        <f t="shared" si="5"/>
        <v>3307.5000000000005</v>
      </c>
      <c r="AA28" s="29">
        <f t="shared" si="6"/>
        <v>2835</v>
      </c>
      <c r="AB28" s="29">
        <f t="shared" si="7"/>
        <v>9450</v>
      </c>
    </row>
    <row r="29" spans="1:28" ht="27" customHeight="1" thickBot="1">
      <c r="A29" s="6">
        <v>15</v>
      </c>
      <c r="B29" s="50" t="s">
        <v>51</v>
      </c>
      <c r="C29" s="22">
        <f>'[1]NOV 2018'!$C34</f>
        <v>201</v>
      </c>
      <c r="D29" s="23">
        <v>18</v>
      </c>
      <c r="E29" s="51">
        <v>1692</v>
      </c>
      <c r="F29" s="51">
        <v>1926</v>
      </c>
      <c r="G29" s="24">
        <f t="shared" si="0"/>
        <v>3618</v>
      </c>
      <c r="H29" s="94">
        <f>'AVR 19'!R29</f>
        <v>452.24999999999977</v>
      </c>
      <c r="I29" s="94">
        <f>'AVR 19'!S29</f>
        <v>30.150000000000041</v>
      </c>
      <c r="J29" s="94">
        <f>'AVR 19'!T29</f>
        <v>-506.52</v>
      </c>
      <c r="K29" s="26">
        <f t="shared" si="8"/>
        <v>-24.120000000000175</v>
      </c>
      <c r="L29" s="25">
        <v>0</v>
      </c>
      <c r="M29" s="25">
        <v>0</v>
      </c>
      <c r="N29" s="25">
        <v>0</v>
      </c>
      <c r="O29" s="12">
        <f t="shared" si="9"/>
        <v>542.69999999999993</v>
      </c>
      <c r="P29" s="13">
        <f t="shared" si="10"/>
        <v>36.18</v>
      </c>
      <c r="Q29" s="14">
        <f t="shared" si="11"/>
        <v>108.53999999999999</v>
      </c>
      <c r="R29" s="15">
        <f t="shared" si="12"/>
        <v>-90.450000000000159</v>
      </c>
      <c r="S29" s="16">
        <f t="shared" si="12"/>
        <v>-6.0299999999999585</v>
      </c>
      <c r="T29" s="16">
        <f t="shared" si="12"/>
        <v>-615.05999999999995</v>
      </c>
      <c r="U29" s="17">
        <f t="shared" si="13"/>
        <v>-711.54000000000008</v>
      </c>
      <c r="V29" s="27">
        <f t="shared" si="1"/>
        <v>90450</v>
      </c>
      <c r="W29" s="27">
        <f t="shared" si="2"/>
        <v>36180</v>
      </c>
      <c r="X29" s="28">
        <f t="shared" si="3"/>
        <v>6331.5000000000009</v>
      </c>
      <c r="Y29" s="27">
        <f t="shared" si="4"/>
        <v>29848.5</v>
      </c>
      <c r="Z29" s="29">
        <f t="shared" si="5"/>
        <v>6331.5000000000009</v>
      </c>
      <c r="AA29" s="29">
        <f t="shared" si="6"/>
        <v>5427</v>
      </c>
      <c r="AB29" s="29">
        <f t="shared" si="7"/>
        <v>18090</v>
      </c>
    </row>
    <row r="30" spans="1:28" ht="27" customHeight="1" thickBot="1">
      <c r="A30" s="6">
        <v>16</v>
      </c>
      <c r="B30" s="50" t="s">
        <v>52</v>
      </c>
      <c r="C30" s="22">
        <f>'[1]NOV 2018'!$C35</f>
        <v>158</v>
      </c>
      <c r="D30" s="23">
        <v>18</v>
      </c>
      <c r="E30" s="51">
        <v>1638</v>
      </c>
      <c r="F30" s="51">
        <v>1206</v>
      </c>
      <c r="G30" s="24">
        <f t="shared" si="0"/>
        <v>2844</v>
      </c>
      <c r="H30" s="94">
        <f>'AVR 19'!R30</f>
        <v>355.5000000000004</v>
      </c>
      <c r="I30" s="94">
        <f>'AVR 19'!S30</f>
        <v>23.700000000000014</v>
      </c>
      <c r="J30" s="94">
        <f>'AVR 19'!T30</f>
        <v>-398.16</v>
      </c>
      <c r="K30" s="26">
        <f t="shared" si="8"/>
        <v>-18.959999999999638</v>
      </c>
      <c r="L30" s="25">
        <v>0</v>
      </c>
      <c r="M30" s="25">
        <v>0</v>
      </c>
      <c r="N30" s="25">
        <v>0</v>
      </c>
      <c r="O30" s="12">
        <f t="shared" si="9"/>
        <v>426.59999999999997</v>
      </c>
      <c r="P30" s="13">
        <f t="shared" si="10"/>
        <v>28.44</v>
      </c>
      <c r="Q30" s="14">
        <f t="shared" si="11"/>
        <v>85.32</v>
      </c>
      <c r="R30" s="15">
        <f t="shared" si="12"/>
        <v>-71.099999999999568</v>
      </c>
      <c r="S30" s="16">
        <f t="shared" si="12"/>
        <v>-4.7399999999999878</v>
      </c>
      <c r="T30" s="16">
        <f t="shared" si="12"/>
        <v>-483.48</v>
      </c>
      <c r="U30" s="17">
        <f t="shared" si="13"/>
        <v>-559.3199999999996</v>
      </c>
      <c r="V30" s="27">
        <f t="shared" si="1"/>
        <v>71100</v>
      </c>
      <c r="W30" s="27">
        <f t="shared" si="2"/>
        <v>28440</v>
      </c>
      <c r="X30" s="28">
        <f t="shared" si="3"/>
        <v>4977.0000000000009</v>
      </c>
      <c r="Y30" s="27">
        <f t="shared" si="4"/>
        <v>23463</v>
      </c>
      <c r="Z30" s="29">
        <f t="shared" si="5"/>
        <v>4977.0000000000009</v>
      </c>
      <c r="AA30" s="29">
        <f t="shared" si="6"/>
        <v>4266</v>
      </c>
      <c r="AB30" s="29">
        <f t="shared" si="7"/>
        <v>14220</v>
      </c>
    </row>
    <row r="31" spans="1:28" ht="27" customHeight="1" thickBot="1">
      <c r="A31" s="6">
        <v>17</v>
      </c>
      <c r="B31" s="50" t="s">
        <v>53</v>
      </c>
      <c r="C31" s="22">
        <f>'[1]NOV 2018'!$C36</f>
        <v>185</v>
      </c>
      <c r="D31" s="23">
        <v>18</v>
      </c>
      <c r="E31" s="51">
        <v>2016</v>
      </c>
      <c r="F31" s="51">
        <v>1314</v>
      </c>
      <c r="G31" s="24">
        <f t="shared" si="0"/>
        <v>3330</v>
      </c>
      <c r="H31" s="94">
        <f>'AVR 19'!R31</f>
        <v>416.25</v>
      </c>
      <c r="I31" s="94">
        <f>'AVR 19'!S31</f>
        <v>27.750000000000028</v>
      </c>
      <c r="J31" s="94">
        <f>'AVR 19'!T31</f>
        <v>-466.19999999999993</v>
      </c>
      <c r="K31" s="26">
        <f t="shared" si="8"/>
        <v>-22.199999999999932</v>
      </c>
      <c r="L31" s="25">
        <v>0</v>
      </c>
      <c r="M31" s="25">
        <v>0</v>
      </c>
      <c r="N31" s="25">
        <v>0</v>
      </c>
      <c r="O31" s="12">
        <f t="shared" si="9"/>
        <v>499.5</v>
      </c>
      <c r="P31" s="13">
        <f t="shared" si="10"/>
        <v>33.299999999999997</v>
      </c>
      <c r="Q31" s="14">
        <f t="shared" si="11"/>
        <v>99.899999999999991</v>
      </c>
      <c r="R31" s="15">
        <f t="shared" si="12"/>
        <v>-83.25</v>
      </c>
      <c r="S31" s="16">
        <f t="shared" si="12"/>
        <v>-5.5499999999999687</v>
      </c>
      <c r="T31" s="16">
        <f t="shared" si="12"/>
        <v>-566.09999999999991</v>
      </c>
      <c r="U31" s="17">
        <f t="shared" si="13"/>
        <v>-654.89999999999986</v>
      </c>
      <c r="V31" s="27">
        <f t="shared" si="1"/>
        <v>83250</v>
      </c>
      <c r="W31" s="27">
        <f t="shared" si="2"/>
        <v>33300</v>
      </c>
      <c r="X31" s="28">
        <f t="shared" si="3"/>
        <v>5827.5000000000009</v>
      </c>
      <c r="Y31" s="27">
        <f t="shared" si="4"/>
        <v>27472.5</v>
      </c>
      <c r="Z31" s="29">
        <f t="shared" si="5"/>
        <v>5827.5000000000009</v>
      </c>
      <c r="AA31" s="29">
        <f t="shared" si="6"/>
        <v>4995</v>
      </c>
      <c r="AB31" s="29">
        <f t="shared" si="7"/>
        <v>16650</v>
      </c>
    </row>
    <row r="32" spans="1:28" ht="27" customHeight="1" thickBot="1">
      <c r="A32" s="6">
        <v>18</v>
      </c>
      <c r="B32" s="50" t="s">
        <v>54</v>
      </c>
      <c r="C32" s="22">
        <f>'[1]NOV 2018'!$C37</f>
        <v>201</v>
      </c>
      <c r="D32" s="23">
        <v>18</v>
      </c>
      <c r="E32" s="51">
        <v>2016</v>
      </c>
      <c r="F32" s="51">
        <v>1602</v>
      </c>
      <c r="G32" s="24">
        <f t="shared" si="0"/>
        <v>3618</v>
      </c>
      <c r="H32" s="94">
        <f>'AVR 19'!R32</f>
        <v>452.24999999999977</v>
      </c>
      <c r="I32" s="94">
        <f>'AVR 19'!S32</f>
        <v>30.150000000000041</v>
      </c>
      <c r="J32" s="94">
        <f>'AVR 19'!T32</f>
        <v>-506.52</v>
      </c>
      <c r="K32" s="26">
        <f t="shared" si="8"/>
        <v>-24.120000000000175</v>
      </c>
      <c r="L32" s="25">
        <v>0</v>
      </c>
      <c r="M32" s="25">
        <v>0</v>
      </c>
      <c r="N32" s="25">
        <v>0</v>
      </c>
      <c r="O32" s="12">
        <f t="shared" si="9"/>
        <v>542.69999999999993</v>
      </c>
      <c r="P32" s="13">
        <f t="shared" si="10"/>
        <v>36.18</v>
      </c>
      <c r="Q32" s="14">
        <f t="shared" si="11"/>
        <v>108.53999999999999</v>
      </c>
      <c r="R32" s="15">
        <f t="shared" si="12"/>
        <v>-90.450000000000159</v>
      </c>
      <c r="S32" s="16">
        <f t="shared" si="12"/>
        <v>-6.0299999999999585</v>
      </c>
      <c r="T32" s="16">
        <f t="shared" si="12"/>
        <v>-615.05999999999995</v>
      </c>
      <c r="U32" s="17">
        <f t="shared" si="13"/>
        <v>-711.54000000000008</v>
      </c>
      <c r="V32" s="27">
        <f t="shared" si="1"/>
        <v>90450</v>
      </c>
      <c r="W32" s="27">
        <f t="shared" si="2"/>
        <v>36180</v>
      </c>
      <c r="X32" s="28">
        <f t="shared" si="3"/>
        <v>6331.5000000000009</v>
      </c>
      <c r="Y32" s="27">
        <f t="shared" si="4"/>
        <v>29848.5</v>
      </c>
      <c r="Z32" s="29">
        <f t="shared" si="5"/>
        <v>6331.5000000000009</v>
      </c>
      <c r="AA32" s="29">
        <f t="shared" si="6"/>
        <v>5427</v>
      </c>
      <c r="AB32" s="29">
        <f t="shared" si="7"/>
        <v>18090</v>
      </c>
    </row>
    <row r="33" spans="1:28" ht="27" customHeight="1" thickBot="1">
      <c r="A33" s="6">
        <v>19</v>
      </c>
      <c r="B33" s="50" t="s">
        <v>55</v>
      </c>
      <c r="C33" s="22">
        <f>'[1]NOV 2018'!$C38</f>
        <v>209</v>
      </c>
      <c r="D33" s="23">
        <v>18</v>
      </c>
      <c r="E33" s="51">
        <v>2460</v>
      </c>
      <c r="F33" s="51">
        <v>1302</v>
      </c>
      <c r="G33" s="24">
        <f t="shared" si="0"/>
        <v>3762</v>
      </c>
      <c r="H33" s="94">
        <f>'AVR 19'!R33</f>
        <v>438.90000000000009</v>
      </c>
      <c r="I33" s="94">
        <f>'AVR 19'!S33</f>
        <v>29.259999999999998</v>
      </c>
      <c r="J33" s="94">
        <f>'AVR 19'!T33</f>
        <v>-532.94999999999993</v>
      </c>
      <c r="K33" s="26">
        <f t="shared" si="8"/>
        <v>-64.78999999999985</v>
      </c>
      <c r="L33" s="25">
        <v>0</v>
      </c>
      <c r="M33" s="25">
        <v>0</v>
      </c>
      <c r="N33" s="25">
        <v>0</v>
      </c>
      <c r="O33" s="12">
        <f>G33*0.15</f>
        <v>564.29999999999995</v>
      </c>
      <c r="P33" s="13">
        <f t="shared" si="10"/>
        <v>37.619999999999997</v>
      </c>
      <c r="Q33" s="14">
        <f t="shared" si="11"/>
        <v>112.86</v>
      </c>
      <c r="R33" s="15">
        <f t="shared" si="12"/>
        <v>-125.39999999999986</v>
      </c>
      <c r="S33" s="16">
        <f t="shared" si="12"/>
        <v>-8.36</v>
      </c>
      <c r="T33" s="16">
        <f t="shared" si="12"/>
        <v>-645.80999999999995</v>
      </c>
      <c r="U33" s="17">
        <f t="shared" si="13"/>
        <v>-779.56999999999982</v>
      </c>
      <c r="V33" s="27">
        <f t="shared" si="1"/>
        <v>94050</v>
      </c>
      <c r="W33" s="27">
        <f t="shared" si="2"/>
        <v>37620</v>
      </c>
      <c r="X33" s="28">
        <f t="shared" si="3"/>
        <v>6583.5000000000009</v>
      </c>
      <c r="Y33" s="27">
        <f t="shared" si="4"/>
        <v>31036.5</v>
      </c>
      <c r="Z33" s="29">
        <f t="shared" si="5"/>
        <v>6583.5000000000009</v>
      </c>
      <c r="AA33" s="29">
        <f t="shared" si="6"/>
        <v>5643</v>
      </c>
      <c r="AB33" s="29">
        <f t="shared" si="7"/>
        <v>18810</v>
      </c>
    </row>
    <row r="34" spans="1:28" ht="27" customHeight="1" thickBot="1">
      <c r="A34" s="6">
        <v>20</v>
      </c>
      <c r="B34" s="50" t="s">
        <v>56</v>
      </c>
      <c r="C34" s="22">
        <f>'[1]NOV 2018'!$C39</f>
        <v>164</v>
      </c>
      <c r="D34" s="23">
        <v>18</v>
      </c>
      <c r="E34" s="51">
        <v>1530</v>
      </c>
      <c r="F34" s="51">
        <v>1422</v>
      </c>
      <c r="G34" s="24">
        <f t="shared" si="0"/>
        <v>2952</v>
      </c>
      <c r="H34" s="94">
        <f>'AVR 19'!R34</f>
        <v>368.99999999999994</v>
      </c>
      <c r="I34" s="94">
        <f>'AVR 19'!S34</f>
        <v>24.600000000000019</v>
      </c>
      <c r="J34" s="94">
        <f>'AVR 19'!T34</f>
        <v>-413.28</v>
      </c>
      <c r="K34" s="26">
        <f t="shared" si="8"/>
        <v>-19.680000000000007</v>
      </c>
      <c r="L34" s="25">
        <v>0</v>
      </c>
      <c r="M34" s="25">
        <v>0</v>
      </c>
      <c r="N34" s="25">
        <v>0</v>
      </c>
      <c r="O34" s="12">
        <f t="shared" si="9"/>
        <v>442.8</v>
      </c>
      <c r="P34" s="13">
        <f t="shared" si="10"/>
        <v>29.52</v>
      </c>
      <c r="Q34" s="14">
        <f t="shared" si="11"/>
        <v>88.56</v>
      </c>
      <c r="R34" s="15">
        <f t="shared" si="12"/>
        <v>-73.800000000000068</v>
      </c>
      <c r="S34" s="16">
        <f t="shared" si="12"/>
        <v>-4.9199999999999804</v>
      </c>
      <c r="T34" s="16">
        <f t="shared" si="12"/>
        <v>-501.84</v>
      </c>
      <c r="U34" s="17">
        <f t="shared" si="13"/>
        <v>-580.55999999999995</v>
      </c>
      <c r="V34" s="27">
        <f t="shared" si="1"/>
        <v>73800</v>
      </c>
      <c r="W34" s="27">
        <f t="shared" si="2"/>
        <v>29520</v>
      </c>
      <c r="X34" s="28">
        <f t="shared" si="3"/>
        <v>5166.0000000000009</v>
      </c>
      <c r="Y34" s="27">
        <f t="shared" si="4"/>
        <v>24354</v>
      </c>
      <c r="Z34" s="29">
        <f t="shared" si="5"/>
        <v>5166.0000000000009</v>
      </c>
      <c r="AA34" s="29">
        <f t="shared" si="6"/>
        <v>4428</v>
      </c>
      <c r="AB34" s="29">
        <f t="shared" si="7"/>
        <v>14760</v>
      </c>
    </row>
    <row r="35" spans="1:28" ht="27" customHeight="1" thickBot="1">
      <c r="A35" s="6">
        <v>21</v>
      </c>
      <c r="B35" s="50" t="s">
        <v>57</v>
      </c>
      <c r="C35" s="22">
        <f>'[1]NOV 2018'!$C40</f>
        <v>198</v>
      </c>
      <c r="D35" s="23">
        <v>18</v>
      </c>
      <c r="E35" s="51">
        <v>1962</v>
      </c>
      <c r="F35" s="51">
        <v>1602</v>
      </c>
      <c r="G35" s="24">
        <f t="shared" si="0"/>
        <v>3564</v>
      </c>
      <c r="H35" s="94">
        <f>'AVR 19'!R35</f>
        <v>445.5</v>
      </c>
      <c r="I35" s="94">
        <f>'AVR 19'!S35</f>
        <v>29.700000000000003</v>
      </c>
      <c r="J35" s="94">
        <f>'AVR 19'!T35</f>
        <v>-498.96000000000004</v>
      </c>
      <c r="K35" s="26">
        <f t="shared" si="8"/>
        <v>-23.760000000000048</v>
      </c>
      <c r="L35" s="25">
        <v>0</v>
      </c>
      <c r="M35" s="25">
        <v>0</v>
      </c>
      <c r="N35" s="25">
        <v>0</v>
      </c>
      <c r="O35" s="12">
        <f t="shared" si="9"/>
        <v>534.6</v>
      </c>
      <c r="P35" s="13">
        <f t="shared" si="10"/>
        <v>35.64</v>
      </c>
      <c r="Q35" s="14">
        <f t="shared" si="11"/>
        <v>106.92</v>
      </c>
      <c r="R35" s="15">
        <f t="shared" si="12"/>
        <v>-89.100000000000023</v>
      </c>
      <c r="S35" s="16">
        <f t="shared" si="12"/>
        <v>-5.9399999999999977</v>
      </c>
      <c r="T35" s="16">
        <f t="shared" si="12"/>
        <v>-605.88</v>
      </c>
      <c r="U35" s="17">
        <f t="shared" si="13"/>
        <v>-700.92</v>
      </c>
      <c r="V35" s="27">
        <f t="shared" si="1"/>
        <v>89100</v>
      </c>
      <c r="W35" s="27">
        <f t="shared" si="2"/>
        <v>35640</v>
      </c>
      <c r="X35" s="28">
        <f t="shared" si="3"/>
        <v>6237.0000000000009</v>
      </c>
      <c r="Y35" s="27">
        <f t="shared" si="4"/>
        <v>29403</v>
      </c>
      <c r="Z35" s="29">
        <f t="shared" si="5"/>
        <v>6237.0000000000009</v>
      </c>
      <c r="AA35" s="29">
        <f t="shared" si="6"/>
        <v>5346</v>
      </c>
      <c r="AB35" s="29">
        <f t="shared" si="7"/>
        <v>17820</v>
      </c>
    </row>
    <row r="36" spans="1:28" ht="20.25" customHeight="1" thickBot="1">
      <c r="A36" s="6">
        <v>22</v>
      </c>
      <c r="B36" s="50" t="s">
        <v>58</v>
      </c>
      <c r="C36" s="22">
        <f>'[1]NOV 2018'!$C41</f>
        <v>190</v>
      </c>
      <c r="D36" s="23">
        <v>18</v>
      </c>
      <c r="E36" s="51">
        <v>1980</v>
      </c>
      <c r="F36" s="51">
        <v>1440</v>
      </c>
      <c r="G36" s="24">
        <f t="shared" si="0"/>
        <v>3420</v>
      </c>
      <c r="H36" s="94">
        <f>'AVR 19'!R36</f>
        <v>427.5</v>
      </c>
      <c r="I36" s="94">
        <f>'AVR 19'!S36</f>
        <v>28.5</v>
      </c>
      <c r="J36" s="94">
        <f>'AVR 19'!T36</f>
        <v>-478.79999999999995</v>
      </c>
      <c r="K36" s="26">
        <f t="shared" si="8"/>
        <v>-22.799999999999955</v>
      </c>
      <c r="L36" s="25">
        <v>0</v>
      </c>
      <c r="M36" s="25">
        <v>0</v>
      </c>
      <c r="N36" s="25">
        <v>0</v>
      </c>
      <c r="O36" s="12">
        <f t="shared" si="9"/>
        <v>513</v>
      </c>
      <c r="P36" s="13">
        <f t="shared" si="10"/>
        <v>34.200000000000003</v>
      </c>
      <c r="Q36" s="14">
        <f t="shared" si="11"/>
        <v>102.6</v>
      </c>
      <c r="R36" s="15">
        <f t="shared" ref="R36:T39" si="14">H36+L36-O36</f>
        <v>-85.5</v>
      </c>
      <c r="S36" s="16">
        <f t="shared" si="14"/>
        <v>-5.7000000000000028</v>
      </c>
      <c r="T36" s="16">
        <f t="shared" si="14"/>
        <v>-581.4</v>
      </c>
      <c r="U36" s="17">
        <f t="shared" si="13"/>
        <v>-672.6</v>
      </c>
      <c r="V36" s="27">
        <f t="shared" si="1"/>
        <v>85500</v>
      </c>
      <c r="W36" s="27">
        <f t="shared" si="2"/>
        <v>34200</v>
      </c>
      <c r="X36" s="28">
        <f t="shared" si="3"/>
        <v>5985.0000000000009</v>
      </c>
      <c r="Y36" s="27">
        <f t="shared" si="4"/>
        <v>28215</v>
      </c>
      <c r="Z36" s="29">
        <f t="shared" si="5"/>
        <v>5985.0000000000009</v>
      </c>
      <c r="AA36" s="29">
        <f t="shared" si="6"/>
        <v>5130</v>
      </c>
      <c r="AB36" s="29">
        <f t="shared" si="7"/>
        <v>17100</v>
      </c>
    </row>
    <row r="37" spans="1:28" ht="20.25" customHeight="1" thickBot="1">
      <c r="A37" s="6">
        <v>23</v>
      </c>
      <c r="B37" s="50" t="s">
        <v>59</v>
      </c>
      <c r="C37" s="22">
        <f>'[1]NOV 2018'!$C42</f>
        <v>203</v>
      </c>
      <c r="D37" s="23">
        <v>18</v>
      </c>
      <c r="E37" s="51">
        <v>2178</v>
      </c>
      <c r="F37" s="51">
        <v>1476</v>
      </c>
      <c r="G37" s="24">
        <f t="shared" si="0"/>
        <v>3654</v>
      </c>
      <c r="H37" s="94">
        <f>'AVR 19'!R37</f>
        <v>456.75</v>
      </c>
      <c r="I37" s="94">
        <f>'AVR 19'!S37</f>
        <v>30.450000000000038</v>
      </c>
      <c r="J37" s="94">
        <f>'AVR 19'!T37</f>
        <v>-511.55999999999995</v>
      </c>
      <c r="K37" s="26">
        <f t="shared" si="8"/>
        <v>-24.3599999999999</v>
      </c>
      <c r="L37" s="25">
        <v>0</v>
      </c>
      <c r="M37" s="25">
        <v>0</v>
      </c>
      <c r="N37" s="25">
        <v>0</v>
      </c>
      <c r="O37" s="12">
        <f t="shared" si="9"/>
        <v>548.1</v>
      </c>
      <c r="P37" s="13">
        <f t="shared" si="10"/>
        <v>36.54</v>
      </c>
      <c r="Q37" s="14">
        <f t="shared" si="11"/>
        <v>109.61999999999999</v>
      </c>
      <c r="R37" s="15">
        <f t="shared" si="14"/>
        <v>-91.350000000000023</v>
      </c>
      <c r="S37" s="16">
        <f t="shared" si="14"/>
        <v>-6.0899999999999608</v>
      </c>
      <c r="T37" s="16">
        <f t="shared" si="14"/>
        <v>-621.17999999999995</v>
      </c>
      <c r="U37" s="17">
        <f t="shared" si="13"/>
        <v>-718.61999999999989</v>
      </c>
      <c r="V37" s="27">
        <f t="shared" si="1"/>
        <v>91350</v>
      </c>
      <c r="W37" s="27">
        <f t="shared" si="2"/>
        <v>36540</v>
      </c>
      <c r="X37" s="28">
        <f t="shared" si="3"/>
        <v>6394.5000000000009</v>
      </c>
      <c r="Y37" s="27">
        <f t="shared" si="4"/>
        <v>30145.5</v>
      </c>
      <c r="Z37" s="29">
        <f t="shared" si="5"/>
        <v>6394.5000000000009</v>
      </c>
      <c r="AA37" s="29">
        <f t="shared" si="6"/>
        <v>5481</v>
      </c>
      <c r="AB37" s="29">
        <f t="shared" si="7"/>
        <v>18270</v>
      </c>
    </row>
    <row r="38" spans="1:28" ht="20.25" customHeight="1" thickBot="1">
      <c r="A38" s="6">
        <v>24</v>
      </c>
      <c r="B38" s="50" t="s">
        <v>60</v>
      </c>
      <c r="C38" s="22">
        <f>'[1]NOV 2018'!$C43</f>
        <v>197</v>
      </c>
      <c r="D38" s="23">
        <v>18</v>
      </c>
      <c r="E38" s="51">
        <v>2214</v>
      </c>
      <c r="F38" s="51">
        <v>1332</v>
      </c>
      <c r="G38" s="24">
        <f t="shared" si="0"/>
        <v>3546</v>
      </c>
      <c r="H38" s="94">
        <f>'AVR 19'!R38</f>
        <v>443.24999999999955</v>
      </c>
      <c r="I38" s="94">
        <f>'AVR 19'!S38</f>
        <v>29.54999999999999</v>
      </c>
      <c r="J38" s="94">
        <f>'AVR 19'!T38</f>
        <v>-496.43999999999994</v>
      </c>
      <c r="K38" s="26">
        <f t="shared" si="8"/>
        <v>-23.640000000000384</v>
      </c>
      <c r="L38" s="25">
        <v>0</v>
      </c>
      <c r="M38" s="25">
        <v>0</v>
      </c>
      <c r="N38" s="25">
        <v>0</v>
      </c>
      <c r="O38" s="12">
        <f t="shared" si="9"/>
        <v>531.9</v>
      </c>
      <c r="P38" s="13">
        <f t="shared" si="10"/>
        <v>35.46</v>
      </c>
      <c r="Q38" s="14">
        <f t="shared" si="11"/>
        <v>106.38</v>
      </c>
      <c r="R38" s="15">
        <f t="shared" si="14"/>
        <v>-88.650000000000432</v>
      </c>
      <c r="S38" s="16">
        <f t="shared" si="14"/>
        <v>-5.9100000000000108</v>
      </c>
      <c r="T38" s="16">
        <f t="shared" si="14"/>
        <v>-602.81999999999994</v>
      </c>
      <c r="U38" s="17">
        <f t="shared" si="13"/>
        <v>-697.38000000000034</v>
      </c>
      <c r="V38" s="27">
        <f t="shared" si="1"/>
        <v>88650</v>
      </c>
      <c r="W38" s="27">
        <f t="shared" si="2"/>
        <v>35460</v>
      </c>
      <c r="X38" s="28">
        <f t="shared" si="3"/>
        <v>6205.5000000000009</v>
      </c>
      <c r="Y38" s="27">
        <f t="shared" si="4"/>
        <v>29254.5</v>
      </c>
      <c r="Z38" s="29">
        <f t="shared" si="5"/>
        <v>6205.5000000000009</v>
      </c>
      <c r="AA38" s="29">
        <f t="shared" si="6"/>
        <v>5319</v>
      </c>
      <c r="AB38" s="29">
        <f t="shared" si="7"/>
        <v>17730</v>
      </c>
    </row>
    <row r="39" spans="1:28" ht="20.25" customHeight="1" thickBot="1">
      <c r="A39" s="6">
        <v>25</v>
      </c>
      <c r="B39" s="50" t="s">
        <v>61</v>
      </c>
      <c r="C39" s="22">
        <f>'[1]NOV 2018'!$C44</f>
        <v>181</v>
      </c>
      <c r="D39" s="23">
        <v>18</v>
      </c>
      <c r="E39" s="51">
        <v>1818</v>
      </c>
      <c r="F39" s="51">
        <v>1440</v>
      </c>
      <c r="G39" s="24">
        <f t="shared" si="0"/>
        <v>3258</v>
      </c>
      <c r="H39" s="94">
        <f>'AVR 19'!R39</f>
        <v>380.09999999999951</v>
      </c>
      <c r="I39" s="94">
        <f>'AVR 19'!S39</f>
        <v>25.340000000000003</v>
      </c>
      <c r="J39" s="94">
        <f>'AVR 19'!T39</f>
        <v>-461.55</v>
      </c>
      <c r="K39" s="26">
        <f t="shared" si="8"/>
        <v>-56.110000000000525</v>
      </c>
      <c r="L39" s="25">
        <v>0</v>
      </c>
      <c r="M39" s="25">
        <v>0</v>
      </c>
      <c r="N39" s="25">
        <v>0</v>
      </c>
      <c r="O39" s="12">
        <f t="shared" si="9"/>
        <v>488.7</v>
      </c>
      <c r="P39" s="13">
        <f t="shared" si="10"/>
        <v>32.58</v>
      </c>
      <c r="Q39" s="14">
        <f t="shared" si="11"/>
        <v>97.74</v>
      </c>
      <c r="R39" s="15">
        <f t="shared" si="14"/>
        <v>-108.60000000000048</v>
      </c>
      <c r="S39" s="16">
        <f t="shared" si="14"/>
        <v>-7.2399999999999949</v>
      </c>
      <c r="T39" s="16">
        <f t="shared" si="14"/>
        <v>-559.29</v>
      </c>
      <c r="U39" s="17">
        <f t="shared" si="13"/>
        <v>-675.13000000000045</v>
      </c>
      <c r="V39" s="27">
        <f t="shared" si="1"/>
        <v>81450</v>
      </c>
      <c r="W39" s="27">
        <f t="shared" si="2"/>
        <v>32580</v>
      </c>
      <c r="X39" s="28">
        <f t="shared" si="3"/>
        <v>5701.5000000000009</v>
      </c>
      <c r="Y39" s="27">
        <f t="shared" si="4"/>
        <v>26878.5</v>
      </c>
      <c r="Z39" s="29">
        <f t="shared" si="5"/>
        <v>5701.5000000000009</v>
      </c>
      <c r="AA39" s="29">
        <f t="shared" si="6"/>
        <v>4887</v>
      </c>
      <c r="AB39" s="29">
        <f t="shared" si="7"/>
        <v>16290</v>
      </c>
    </row>
    <row r="40" spans="1:28" ht="22.5" customHeight="1">
      <c r="A40" s="21"/>
      <c r="B40" s="30" t="s">
        <v>26</v>
      </c>
      <c r="C40" s="31">
        <f>SUM(C15:C39)</f>
        <v>4375</v>
      </c>
      <c r="D40" s="32">
        <f>AVERAGE(D15:D39)</f>
        <v>18</v>
      </c>
      <c r="E40" s="31">
        <f t="shared" ref="E40:AB40" si="15">SUM(E15:E39)</f>
        <v>43161</v>
      </c>
      <c r="F40" s="31">
        <f t="shared" si="15"/>
        <v>35589</v>
      </c>
      <c r="G40" s="31">
        <f t="shared" si="15"/>
        <v>78750</v>
      </c>
      <c r="H40" s="31">
        <f t="shared" si="15"/>
        <v>10159.949999999999</v>
      </c>
      <c r="I40" s="31">
        <f t="shared" si="15"/>
        <v>677.33000000000015</v>
      </c>
      <c r="J40" s="31">
        <f t="shared" si="15"/>
        <v>-10961.759999999998</v>
      </c>
      <c r="K40" s="31">
        <f t="shared" si="15"/>
        <v>-124.4800000000011</v>
      </c>
      <c r="L40" s="31">
        <f t="shared" si="15"/>
        <v>0</v>
      </c>
      <c r="M40" s="31">
        <f t="shared" si="15"/>
        <v>0</v>
      </c>
      <c r="N40" s="31">
        <f t="shared" si="15"/>
        <v>0</v>
      </c>
      <c r="O40" s="31">
        <f t="shared" si="15"/>
        <v>11812.499999999998</v>
      </c>
      <c r="P40" s="31">
        <f t="shared" si="15"/>
        <v>787.5</v>
      </c>
      <c r="Q40" s="31">
        <f t="shared" si="15"/>
        <v>2362.4999999999995</v>
      </c>
      <c r="R40" s="31">
        <f t="shared" si="15"/>
        <v>-1652.5500000000011</v>
      </c>
      <c r="S40" s="33">
        <f t="shared" si="15"/>
        <v>-110.16999999999979</v>
      </c>
      <c r="T40" s="34">
        <f t="shared" si="15"/>
        <v>-13324.259999999998</v>
      </c>
      <c r="U40" s="35">
        <f t="shared" si="15"/>
        <v>-15086.980000000003</v>
      </c>
      <c r="V40" s="70">
        <f t="shared" si="15"/>
        <v>1968750</v>
      </c>
      <c r="W40" s="70">
        <f t="shared" si="15"/>
        <v>787500</v>
      </c>
      <c r="X40" s="70">
        <f t="shared" si="15"/>
        <v>137812.5</v>
      </c>
      <c r="Y40" s="70">
        <f t="shared" si="15"/>
        <v>649687.5</v>
      </c>
      <c r="Z40" s="70">
        <f t="shared" si="15"/>
        <v>137812.5</v>
      </c>
      <c r="AA40" s="70">
        <f t="shared" si="15"/>
        <v>118125</v>
      </c>
      <c r="AB40" s="70">
        <f t="shared" si="15"/>
        <v>393750</v>
      </c>
    </row>
    <row r="50" spans="4:4">
      <c r="D50" s="36" t="e">
        <f>D9+D10+D11+D12+D13+D14+D15+D36+#REF!+#REF!+#REF!+#REF!+#REF!+D40+D41+D42+D43+D44+D45+D46+D47+D48+31</f>
        <v>#VALUE!</v>
      </c>
    </row>
  </sheetData>
  <mergeCells count="18">
    <mergeCell ref="X13:Y13"/>
    <mergeCell ref="Z13:AB13"/>
    <mergeCell ref="H13:K13"/>
    <mergeCell ref="L13:N13"/>
    <mergeCell ref="O13:Q13"/>
    <mergeCell ref="R13:U13"/>
    <mergeCell ref="V13:V14"/>
    <mergeCell ref="W13:W14"/>
    <mergeCell ref="T2:V2"/>
    <mergeCell ref="T3:V3"/>
    <mergeCell ref="T5:V5"/>
    <mergeCell ref="C10:V10"/>
    <mergeCell ref="C11:V11"/>
    <mergeCell ref="A13:A14"/>
    <mergeCell ref="B13:B14"/>
    <mergeCell ref="C13:C14"/>
    <mergeCell ref="D13:D14"/>
    <mergeCell ref="E13:G13"/>
  </mergeCells>
  <printOptions horizontalCentered="1"/>
  <pageMargins left="0.19685039370078741" right="0.19685039370078741" top="0.19685039370078741" bottom="0.19685039370078741" header="0.15748031496062992" footer="0.15748031496062992"/>
  <pageSetup paperSize="9" scale="6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NOV 18</vt:lpstr>
      <vt:lpstr>DEC 18</vt:lpstr>
      <vt:lpstr>JAN 19</vt:lpstr>
      <vt:lpstr>FEV 19</vt:lpstr>
      <vt:lpstr>MAR 19</vt:lpstr>
      <vt:lpstr>AVR 19</vt:lpstr>
      <vt:lpstr>MAI 19</vt:lpstr>
      <vt:lpstr>'AVR 19'!Zone_d_impression</vt:lpstr>
      <vt:lpstr>'DEC 18'!Zone_d_impression</vt:lpstr>
      <vt:lpstr>'FEV 19'!Zone_d_impression</vt:lpstr>
      <vt:lpstr>'JAN 19'!Zone_d_impression</vt:lpstr>
      <vt:lpstr>'MAI 19'!Zone_d_impression</vt:lpstr>
      <vt:lpstr>'MAR 19'!Zone_d_impression</vt:lpstr>
      <vt:lpstr>'NOV 18'!Zone_d_impression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2019-01-07T10:18:01Z</dcterms:modified>
</cp:coreProperties>
</file>