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120" yWindow="0" windowWidth="11910" windowHeight="10065" activeTab="2"/>
  </bookViews>
  <sheets>
    <sheet name="NOV 18" sheetId="6" r:id="rId1"/>
    <sheet name="DEC 18" sheetId="7" r:id="rId2"/>
    <sheet name="JAN 19" sheetId="8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Z29" i="6"/>
  <c r="Z15"/>
  <c r="Z16"/>
  <c r="Z17"/>
  <c r="Z18"/>
  <c r="Z19"/>
  <c r="Z20"/>
  <c r="Z21"/>
  <c r="Z22"/>
  <c r="Z23"/>
  <c r="Z24"/>
  <c r="Z25"/>
  <c r="Z26"/>
  <c r="Z27"/>
  <c r="Z28"/>
  <c r="Z30"/>
  <c r="Z31"/>
  <c r="Z32"/>
  <c r="Z33"/>
  <c r="Z34"/>
  <c r="Z35"/>
  <c r="Z36"/>
  <c r="Z37"/>
  <c r="E18" i="7" l="1"/>
  <c r="F18"/>
  <c r="K15" i="8"/>
  <c r="K16"/>
  <c r="K17"/>
  <c r="K38" s="1"/>
  <c r="K18"/>
  <c r="K19"/>
  <c r="K20"/>
  <c r="K21"/>
  <c r="AA21" s="1"/>
  <c r="K22"/>
  <c r="K23"/>
  <c r="K24"/>
  <c r="K25"/>
  <c r="K26"/>
  <c r="K27"/>
  <c r="K28"/>
  <c r="K29"/>
  <c r="K30"/>
  <c r="K31"/>
  <c r="K32"/>
  <c r="K33"/>
  <c r="K34"/>
  <c r="K35"/>
  <c r="K36"/>
  <c r="K37"/>
  <c r="R38"/>
  <c r="Q38"/>
  <c r="P38"/>
  <c r="O38"/>
  <c r="N38"/>
  <c r="D38"/>
  <c r="D48" s="1"/>
  <c r="C38"/>
  <c r="V37"/>
  <c r="AA37" s="1"/>
  <c r="U37"/>
  <c r="F37"/>
  <c r="E37"/>
  <c r="V36"/>
  <c r="U36"/>
  <c r="AA36"/>
  <c r="F36"/>
  <c r="E36"/>
  <c r="V35"/>
  <c r="U35"/>
  <c r="AA35"/>
  <c r="F35"/>
  <c r="E35"/>
  <c r="V34"/>
  <c r="U34"/>
  <c r="AA34"/>
  <c r="F34"/>
  <c r="E34"/>
  <c r="G34" s="1"/>
  <c r="AD34" s="1"/>
  <c r="V33"/>
  <c r="AA33" s="1"/>
  <c r="U33"/>
  <c r="F33"/>
  <c r="E33"/>
  <c r="V32"/>
  <c r="U32"/>
  <c r="AA32"/>
  <c r="F32"/>
  <c r="E32"/>
  <c r="V31"/>
  <c r="U31"/>
  <c r="AA31"/>
  <c r="F31"/>
  <c r="G31" s="1"/>
  <c r="AD31" s="1"/>
  <c r="E31"/>
  <c r="V30"/>
  <c r="U30"/>
  <c r="AA30"/>
  <c r="F30"/>
  <c r="E30"/>
  <c r="G30" s="1"/>
  <c r="AD30" s="1"/>
  <c r="V29"/>
  <c r="AA29" s="1"/>
  <c r="U29"/>
  <c r="F29"/>
  <c r="E29"/>
  <c r="V28"/>
  <c r="U28"/>
  <c r="AA28"/>
  <c r="F28"/>
  <c r="E28"/>
  <c r="G28" s="1"/>
  <c r="V27"/>
  <c r="U27"/>
  <c r="AA27"/>
  <c r="F27"/>
  <c r="G27" s="1"/>
  <c r="AD27" s="1"/>
  <c r="E27"/>
  <c r="V26"/>
  <c r="U26"/>
  <c r="AA26"/>
  <c r="F26"/>
  <c r="E26"/>
  <c r="AA25"/>
  <c r="V25"/>
  <c r="U25"/>
  <c r="F25"/>
  <c r="E25"/>
  <c r="G25" s="1"/>
  <c r="V24"/>
  <c r="U24"/>
  <c r="AA24"/>
  <c r="F24"/>
  <c r="E24"/>
  <c r="G24" s="1"/>
  <c r="V23"/>
  <c r="U23"/>
  <c r="AA23"/>
  <c r="F23"/>
  <c r="E23"/>
  <c r="V22"/>
  <c r="U22"/>
  <c r="AA22"/>
  <c r="F22"/>
  <c r="E22"/>
  <c r="V21"/>
  <c r="U21"/>
  <c r="F21"/>
  <c r="E21"/>
  <c r="V20"/>
  <c r="U20"/>
  <c r="AA20"/>
  <c r="F20"/>
  <c r="E20"/>
  <c r="V19"/>
  <c r="U19"/>
  <c r="AA19"/>
  <c r="F19"/>
  <c r="E19"/>
  <c r="G19" s="1"/>
  <c r="AD19" s="1"/>
  <c r="V18"/>
  <c r="U18"/>
  <c r="AA18"/>
  <c r="F18"/>
  <c r="E18"/>
  <c r="V17"/>
  <c r="U17"/>
  <c r="F17"/>
  <c r="E17"/>
  <c r="V16"/>
  <c r="U16"/>
  <c r="AA16"/>
  <c r="F16"/>
  <c r="E16"/>
  <c r="V15"/>
  <c r="V38" s="1"/>
  <c r="U15"/>
  <c r="U38" s="1"/>
  <c r="F15"/>
  <c r="E15"/>
  <c r="F38" l="1"/>
  <c r="G17"/>
  <c r="G18"/>
  <c r="AD18" s="1"/>
  <c r="G23"/>
  <c r="AD23" s="1"/>
  <c r="AJ23" s="1"/>
  <c r="G32"/>
  <c r="AD32" s="1"/>
  <c r="G16"/>
  <c r="G21"/>
  <c r="G22"/>
  <c r="AD22" s="1"/>
  <c r="G26"/>
  <c r="AD26" s="1"/>
  <c r="AE26" s="1"/>
  <c r="G35"/>
  <c r="AD35" s="1"/>
  <c r="G36"/>
  <c r="E38"/>
  <c r="G20"/>
  <c r="AD20" s="1"/>
  <c r="G29"/>
  <c r="G33"/>
  <c r="G37"/>
  <c r="G15"/>
  <c r="AD15" s="1"/>
  <c r="AE15" s="1"/>
  <c r="AA17"/>
  <c r="AH23"/>
  <c r="AI23"/>
  <c r="AE23"/>
  <c r="AF23"/>
  <c r="AG23"/>
  <c r="W24"/>
  <c r="S24"/>
  <c r="T24"/>
  <c r="AD24"/>
  <c r="AH27"/>
  <c r="AI27"/>
  <c r="AE27"/>
  <c r="AJ27"/>
  <c r="AF27"/>
  <c r="AG27"/>
  <c r="W28"/>
  <c r="S28"/>
  <c r="T28"/>
  <c r="AD28"/>
  <c r="AG30"/>
  <c r="AH30"/>
  <c r="AI30"/>
  <c r="AE30"/>
  <c r="AJ30"/>
  <c r="AF30"/>
  <c r="AH35"/>
  <c r="AI35"/>
  <c r="AE35"/>
  <c r="AJ35"/>
  <c r="AF35"/>
  <c r="AG35"/>
  <c r="W36"/>
  <c r="S36"/>
  <c r="T36"/>
  <c r="AD36"/>
  <c r="AG18"/>
  <c r="AH18"/>
  <c r="AI18"/>
  <c r="AE18"/>
  <c r="AJ18"/>
  <c r="AF18"/>
  <c r="T33"/>
  <c r="AD33"/>
  <c r="W33"/>
  <c r="S33"/>
  <c r="AH15"/>
  <c r="AF15"/>
  <c r="W16"/>
  <c r="S16"/>
  <c r="T16"/>
  <c r="AD16"/>
  <c r="T21"/>
  <c r="AD21"/>
  <c r="W21"/>
  <c r="S21"/>
  <c r="AG22"/>
  <c r="AH22"/>
  <c r="AI22"/>
  <c r="AE22"/>
  <c r="AJ22"/>
  <c r="AF22"/>
  <c r="T25"/>
  <c r="AD25"/>
  <c r="W25"/>
  <c r="S25"/>
  <c r="AG26"/>
  <c r="AJ26"/>
  <c r="AH31"/>
  <c r="AI31"/>
  <c r="AE31"/>
  <c r="AJ31"/>
  <c r="AF31"/>
  <c r="AG31"/>
  <c r="W32"/>
  <c r="AG34"/>
  <c r="AH34"/>
  <c r="AI34"/>
  <c r="AE34"/>
  <c r="AJ34"/>
  <c r="AF34"/>
  <c r="T17"/>
  <c r="AD17"/>
  <c r="W17"/>
  <c r="S17"/>
  <c r="AH19"/>
  <c r="AI19"/>
  <c r="AE19"/>
  <c r="AJ19"/>
  <c r="AF19"/>
  <c r="AG19"/>
  <c r="W20"/>
  <c r="T29"/>
  <c r="AD29"/>
  <c r="W29"/>
  <c r="S29"/>
  <c r="T37"/>
  <c r="AD37"/>
  <c r="W37"/>
  <c r="S37"/>
  <c r="T18"/>
  <c r="T22"/>
  <c r="T30"/>
  <c r="T34"/>
  <c r="S18"/>
  <c r="W18"/>
  <c r="T19"/>
  <c r="S22"/>
  <c r="W22"/>
  <c r="T23"/>
  <c r="W26"/>
  <c r="T27"/>
  <c r="S30"/>
  <c r="W30"/>
  <c r="T31"/>
  <c r="S34"/>
  <c r="W34"/>
  <c r="T35"/>
  <c r="T15"/>
  <c r="AA15"/>
  <c r="AA38" s="1"/>
  <c r="S19"/>
  <c r="W19"/>
  <c r="S23"/>
  <c r="W23"/>
  <c r="S27"/>
  <c r="W27"/>
  <c r="S31"/>
  <c r="W31"/>
  <c r="S35"/>
  <c r="W35"/>
  <c r="S15" l="1"/>
  <c r="S20"/>
  <c r="S32"/>
  <c r="AF26"/>
  <c r="AH26"/>
  <c r="AG15"/>
  <c r="AJ15"/>
  <c r="G38"/>
  <c r="W15"/>
  <c r="T26"/>
  <c r="T20"/>
  <c r="T32"/>
  <c r="AI26"/>
  <c r="AI15"/>
  <c r="S26"/>
  <c r="AD38"/>
  <c r="AJ25"/>
  <c r="AF25"/>
  <c r="AG25"/>
  <c r="AH25"/>
  <c r="AI25"/>
  <c r="AE25"/>
  <c r="AI24"/>
  <c r="AE24"/>
  <c r="AJ24"/>
  <c r="AF24"/>
  <c r="AG24"/>
  <c r="AH24"/>
  <c r="AJ37"/>
  <c r="AF37"/>
  <c r="AG37"/>
  <c r="AH37"/>
  <c r="AI37"/>
  <c r="AE37"/>
  <c r="AJ29"/>
  <c r="AF29"/>
  <c r="AG29"/>
  <c r="AH29"/>
  <c r="AI29"/>
  <c r="AE29"/>
  <c r="AI32"/>
  <c r="AE32"/>
  <c r="AJ32"/>
  <c r="AF32"/>
  <c r="AG32"/>
  <c r="AH32"/>
  <c r="AJ21"/>
  <c r="AF21"/>
  <c r="AG21"/>
  <c r="AH21"/>
  <c r="AI21"/>
  <c r="AE21"/>
  <c r="S38"/>
  <c r="AI20"/>
  <c r="AE20"/>
  <c r="AJ20"/>
  <c r="AF20"/>
  <c r="AG20"/>
  <c r="AH20"/>
  <c r="AJ17"/>
  <c r="AF17"/>
  <c r="AG17"/>
  <c r="AH17"/>
  <c r="AI17"/>
  <c r="AE17"/>
  <c r="AI16"/>
  <c r="AE16"/>
  <c r="AG16"/>
  <c r="AJ16"/>
  <c r="AF16"/>
  <c r="AH16"/>
  <c r="T38"/>
  <c r="AJ33"/>
  <c r="AF33"/>
  <c r="AG33"/>
  <c r="AH33"/>
  <c r="AI33"/>
  <c r="AE33"/>
  <c r="AI36"/>
  <c r="AE36"/>
  <c r="AJ36"/>
  <c r="AF36"/>
  <c r="AG36"/>
  <c r="AH36"/>
  <c r="AI28"/>
  <c r="AE28"/>
  <c r="AJ28"/>
  <c r="AF28"/>
  <c r="AG28"/>
  <c r="AH28"/>
  <c r="W38"/>
  <c r="AJ38" l="1"/>
  <c r="AF38"/>
  <c r="AI38"/>
  <c r="AG38"/>
  <c r="AH38"/>
  <c r="AE38"/>
  <c r="V15" i="7" l="1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V15" i="6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R38" i="7"/>
  <c r="N38"/>
  <c r="D38"/>
  <c r="D48" s="1"/>
  <c r="C38"/>
  <c r="F37"/>
  <c r="G37" s="1"/>
  <c r="E37"/>
  <c r="F36"/>
  <c r="E36"/>
  <c r="F35"/>
  <c r="G35" s="1"/>
  <c r="E35"/>
  <c r="F34"/>
  <c r="E34"/>
  <c r="F33"/>
  <c r="G33" s="1"/>
  <c r="E33"/>
  <c r="F32"/>
  <c r="E32"/>
  <c r="F31"/>
  <c r="G31" s="1"/>
  <c r="E31"/>
  <c r="F30"/>
  <c r="E30"/>
  <c r="F29"/>
  <c r="G29" s="1"/>
  <c r="E29"/>
  <c r="F28"/>
  <c r="E28"/>
  <c r="F27"/>
  <c r="G27" s="1"/>
  <c r="E27"/>
  <c r="F26"/>
  <c r="E26"/>
  <c r="F25"/>
  <c r="G25" s="1"/>
  <c r="E25"/>
  <c r="F24"/>
  <c r="E24"/>
  <c r="F23"/>
  <c r="G23" s="1"/>
  <c r="E23"/>
  <c r="F22"/>
  <c r="E22"/>
  <c r="F21"/>
  <c r="G21" s="1"/>
  <c r="E21"/>
  <c r="F20"/>
  <c r="E20"/>
  <c r="F19"/>
  <c r="G19" s="1"/>
  <c r="E19"/>
  <c r="G18"/>
  <c r="F17"/>
  <c r="E17"/>
  <c r="F16"/>
  <c r="E16"/>
  <c r="Q38"/>
  <c r="P38"/>
  <c r="O38"/>
  <c r="F15"/>
  <c r="E15"/>
  <c r="Q15" i="6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G20" i="7" l="1"/>
  <c r="S20" s="1"/>
  <c r="G22"/>
  <c r="AD22" s="1"/>
  <c r="G24"/>
  <c r="G26"/>
  <c r="G28"/>
  <c r="S28" s="1"/>
  <c r="G30"/>
  <c r="T30" s="1"/>
  <c r="G32"/>
  <c r="G34"/>
  <c r="G36"/>
  <c r="S36" s="1"/>
  <c r="G16"/>
  <c r="S16" s="1"/>
  <c r="E38"/>
  <c r="G17"/>
  <c r="G15"/>
  <c r="W15" s="1"/>
  <c r="W18"/>
  <c r="S18"/>
  <c r="T18"/>
  <c r="AD18"/>
  <c r="AD19"/>
  <c r="W19"/>
  <c r="S19"/>
  <c r="T19"/>
  <c r="W22"/>
  <c r="S22"/>
  <c r="T22"/>
  <c r="AD23"/>
  <c r="T23"/>
  <c r="W23"/>
  <c r="S23"/>
  <c r="W26"/>
  <c r="S26"/>
  <c r="T26"/>
  <c r="AD26"/>
  <c r="AD27"/>
  <c r="T27"/>
  <c r="W27"/>
  <c r="S27"/>
  <c r="W30"/>
  <c r="S30"/>
  <c r="AD30"/>
  <c r="T31"/>
  <c r="AD31"/>
  <c r="W31"/>
  <c r="S31"/>
  <c r="W34"/>
  <c r="S34"/>
  <c r="T34"/>
  <c r="AD34"/>
  <c r="AD35"/>
  <c r="W35"/>
  <c r="S35"/>
  <c r="T35"/>
  <c r="G38"/>
  <c r="AD15"/>
  <c r="S15"/>
  <c r="T15"/>
  <c r="W16"/>
  <c r="T16"/>
  <c r="AD16"/>
  <c r="AD17"/>
  <c r="T17"/>
  <c r="W17"/>
  <c r="S17"/>
  <c r="W20"/>
  <c r="T20"/>
  <c r="AD20"/>
  <c r="T21"/>
  <c r="AD21"/>
  <c r="W21"/>
  <c r="S21"/>
  <c r="W24"/>
  <c r="S24"/>
  <c r="T24"/>
  <c r="AD24"/>
  <c r="AD25"/>
  <c r="W25"/>
  <c r="S25"/>
  <c r="T25"/>
  <c r="W28"/>
  <c r="T28"/>
  <c r="AD28"/>
  <c r="AD29"/>
  <c r="W29"/>
  <c r="S29"/>
  <c r="T29"/>
  <c r="W32"/>
  <c r="S32"/>
  <c r="AD32"/>
  <c r="T32"/>
  <c r="AD33"/>
  <c r="W33"/>
  <c r="S33"/>
  <c r="T33"/>
  <c r="W36"/>
  <c r="T36"/>
  <c r="AD36"/>
  <c r="T37"/>
  <c r="AD37"/>
  <c r="W37"/>
  <c r="S37"/>
  <c r="F38"/>
  <c r="AG33" l="1"/>
  <c r="AJ33"/>
  <c r="AH33"/>
  <c r="AF33"/>
  <c r="AI33"/>
  <c r="AE33"/>
  <c r="AG29"/>
  <c r="AJ29"/>
  <c r="AH29"/>
  <c r="AI29"/>
  <c r="AE29"/>
  <c r="AF29"/>
  <c r="AI28"/>
  <c r="AE28"/>
  <c r="AH28"/>
  <c r="AJ28"/>
  <c r="AF28"/>
  <c r="AG28"/>
  <c r="AG25"/>
  <c r="AH25"/>
  <c r="AJ25"/>
  <c r="AI25"/>
  <c r="AE25"/>
  <c r="AF25"/>
  <c r="AG17"/>
  <c r="AH17"/>
  <c r="AF17"/>
  <c r="AI17"/>
  <c r="AE17"/>
  <c r="AJ17"/>
  <c r="AG15"/>
  <c r="AH15"/>
  <c r="AD38"/>
  <c r="AJ15"/>
  <c r="AI15"/>
  <c r="AE15"/>
  <c r="AF15"/>
  <c r="AG35"/>
  <c r="AH35"/>
  <c r="AJ35"/>
  <c r="AI35"/>
  <c r="AE35"/>
  <c r="AF35"/>
  <c r="AG27"/>
  <c r="AH27"/>
  <c r="AF27"/>
  <c r="AI27"/>
  <c r="AE27"/>
  <c r="AJ27"/>
  <c r="AG23"/>
  <c r="AH23"/>
  <c r="AF23"/>
  <c r="AI23"/>
  <c r="AE23"/>
  <c r="AJ23"/>
  <c r="AG19"/>
  <c r="AJ19"/>
  <c r="AH19"/>
  <c r="AI19"/>
  <c r="AE19"/>
  <c r="AF19"/>
  <c r="AG37"/>
  <c r="AH37"/>
  <c r="AJ37"/>
  <c r="AF37"/>
  <c r="AI37"/>
  <c r="AE37"/>
  <c r="AI36"/>
  <c r="AE36"/>
  <c r="AH36"/>
  <c r="AJ36"/>
  <c r="AF36"/>
  <c r="AG36"/>
  <c r="AI24"/>
  <c r="AE24"/>
  <c r="AH24"/>
  <c r="AJ24"/>
  <c r="AF24"/>
  <c r="AG24"/>
  <c r="AG21"/>
  <c r="AF21"/>
  <c r="AH21"/>
  <c r="AI21"/>
  <c r="AE21"/>
  <c r="AJ21"/>
  <c r="AI34"/>
  <c r="AE34"/>
  <c r="AH34"/>
  <c r="AJ34"/>
  <c r="AF34"/>
  <c r="AG34"/>
  <c r="AG31"/>
  <c r="AF31"/>
  <c r="AH31"/>
  <c r="AJ31"/>
  <c r="AI31"/>
  <c r="AE31"/>
  <c r="T38"/>
  <c r="V38"/>
  <c r="AI20"/>
  <c r="AE20"/>
  <c r="AH20"/>
  <c r="AJ20"/>
  <c r="AF20"/>
  <c r="AG20"/>
  <c r="AI16"/>
  <c r="AE16"/>
  <c r="AH16"/>
  <c r="AJ16"/>
  <c r="AF16"/>
  <c r="AG16"/>
  <c r="W38"/>
  <c r="AI30"/>
  <c r="AE30"/>
  <c r="AJ30"/>
  <c r="AF30"/>
  <c r="AH30"/>
  <c r="AG30"/>
  <c r="AI18"/>
  <c r="AE18"/>
  <c r="AH18"/>
  <c r="AJ18"/>
  <c r="AF18"/>
  <c r="AG18"/>
  <c r="AI26"/>
  <c r="AE26"/>
  <c r="AH26"/>
  <c r="AJ26"/>
  <c r="AF26"/>
  <c r="AG26"/>
  <c r="AI32"/>
  <c r="AE32"/>
  <c r="AJ32"/>
  <c r="AF32"/>
  <c r="AG32"/>
  <c r="AH32"/>
  <c r="S38"/>
  <c r="AI22"/>
  <c r="AE22"/>
  <c r="AJ22"/>
  <c r="AF22"/>
  <c r="AG22"/>
  <c r="AH22"/>
  <c r="U38"/>
  <c r="AE38" l="1"/>
  <c r="AH38"/>
  <c r="AF38"/>
  <c r="AJ38"/>
  <c r="AI38"/>
  <c r="AG38"/>
  <c r="F15" i="6" l="1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E15"/>
  <c r="E16"/>
  <c r="E17"/>
  <c r="G17" s="1"/>
  <c r="T17" s="1"/>
  <c r="Y17" s="1"/>
  <c r="I17" i="7" s="1"/>
  <c r="Y17" s="1"/>
  <c r="I17" i="8" s="1"/>
  <c r="Y17" s="1"/>
  <c r="E18" i="6"/>
  <c r="G18" s="1"/>
  <c r="T18" s="1"/>
  <c r="Y18" s="1"/>
  <c r="I18" i="7" s="1"/>
  <c r="Y18" s="1"/>
  <c r="I18" i="8" s="1"/>
  <c r="E19" i="6"/>
  <c r="E20"/>
  <c r="G20" s="1"/>
  <c r="E21"/>
  <c r="G21" s="1"/>
  <c r="T21" s="1"/>
  <c r="Y21" s="1"/>
  <c r="I21" i="7" s="1"/>
  <c r="Y21" s="1"/>
  <c r="I21" i="8" s="1"/>
  <c r="Y21" s="1"/>
  <c r="E22" i="6"/>
  <c r="E23"/>
  <c r="E24"/>
  <c r="E25"/>
  <c r="G25" s="1"/>
  <c r="T25" s="1"/>
  <c r="Y25" s="1"/>
  <c r="I25" i="7" s="1"/>
  <c r="Y25" s="1"/>
  <c r="I25" i="8" s="1"/>
  <c r="Y25" s="1"/>
  <c r="E26" i="6"/>
  <c r="G26" s="1"/>
  <c r="E27"/>
  <c r="E28"/>
  <c r="G28" s="1"/>
  <c r="AA28" s="1"/>
  <c r="K28" i="7" s="1"/>
  <c r="AA28" s="1"/>
  <c r="E29" i="6"/>
  <c r="G29" s="1"/>
  <c r="T29" s="1"/>
  <c r="Y29" s="1"/>
  <c r="I29" i="7" s="1"/>
  <c r="Y29" s="1"/>
  <c r="I29" i="8" s="1"/>
  <c r="Y29" s="1"/>
  <c r="E30" i="6"/>
  <c r="G30" s="1"/>
  <c r="T30" s="1"/>
  <c r="Y30" s="1"/>
  <c r="I30" i="7" s="1"/>
  <c r="Y30" s="1"/>
  <c r="I30" i="8" s="1"/>
  <c r="Y30" s="1"/>
  <c r="E31" i="6"/>
  <c r="E32"/>
  <c r="G32" s="1"/>
  <c r="J32" i="7" s="1"/>
  <c r="E33" i="6"/>
  <c r="E34"/>
  <c r="G34" s="1"/>
  <c r="T34" s="1"/>
  <c r="Y34" s="1"/>
  <c r="I34" i="7" s="1"/>
  <c r="Y34" s="1"/>
  <c r="I34" i="8" s="1"/>
  <c r="Y34" s="1"/>
  <c r="E35" i="6"/>
  <c r="E36"/>
  <c r="E37"/>
  <c r="G37" s="1"/>
  <c r="T37" s="1"/>
  <c r="Y37" s="1"/>
  <c r="I37" i="7" s="1"/>
  <c r="Y37" s="1"/>
  <c r="I37" i="8" s="1"/>
  <c r="Y37" s="1"/>
  <c r="G19" i="6"/>
  <c r="M17"/>
  <c r="M18"/>
  <c r="M19"/>
  <c r="M20"/>
  <c r="M21"/>
  <c r="G22"/>
  <c r="S22" s="1"/>
  <c r="X22" s="1"/>
  <c r="H22" i="7" s="1"/>
  <c r="X22" s="1"/>
  <c r="H22" i="8" s="1"/>
  <c r="M22" i="6"/>
  <c r="M23"/>
  <c r="M24"/>
  <c r="M25"/>
  <c r="M26"/>
  <c r="G27"/>
  <c r="T27" s="1"/>
  <c r="Y27" s="1"/>
  <c r="I27" i="7" s="1"/>
  <c r="Y27" s="1"/>
  <c r="I27" i="8" s="1"/>
  <c r="Y27" s="1"/>
  <c r="M27" i="6"/>
  <c r="M28"/>
  <c r="M29"/>
  <c r="M30"/>
  <c r="M31"/>
  <c r="R38"/>
  <c r="Q38"/>
  <c r="P38"/>
  <c r="O38"/>
  <c r="N38"/>
  <c r="L38"/>
  <c r="K38"/>
  <c r="J38"/>
  <c r="I38"/>
  <c r="H38"/>
  <c r="D38"/>
  <c r="D48" s="1"/>
  <c r="C38"/>
  <c r="M37"/>
  <c r="M36"/>
  <c r="G36"/>
  <c r="T36" s="1"/>
  <c r="Y36" s="1"/>
  <c r="I36" i="7" s="1"/>
  <c r="Y36" s="1"/>
  <c r="I36" i="8" s="1"/>
  <c r="Y36" s="1"/>
  <c r="M35" i="6"/>
  <c r="G35"/>
  <c r="T35" s="1"/>
  <c r="Y35" s="1"/>
  <c r="I35" i="7" s="1"/>
  <c r="Y35" s="1"/>
  <c r="I35" i="8" s="1"/>
  <c r="Y35" s="1"/>
  <c r="M34" i="6"/>
  <c r="M33"/>
  <c r="G33"/>
  <c r="T33" s="1"/>
  <c r="Y33" s="1"/>
  <c r="I33" i="7" s="1"/>
  <c r="Y33" s="1"/>
  <c r="I33" i="8" s="1"/>
  <c r="Y33" s="1"/>
  <c r="M32" i="6"/>
  <c r="M16"/>
  <c r="G16"/>
  <c r="J16" i="7" s="1"/>
  <c r="M15" i="6"/>
  <c r="G31" l="1"/>
  <c r="AA31" s="1"/>
  <c r="K31" i="7" s="1"/>
  <c r="AA31" s="1"/>
  <c r="G23" i="6"/>
  <c r="T23" s="1"/>
  <c r="Y23" s="1"/>
  <c r="I23" i="7" s="1"/>
  <c r="Y23" s="1"/>
  <c r="I23" i="8" s="1"/>
  <c r="Y23" s="1"/>
  <c r="X22"/>
  <c r="Y18"/>
  <c r="G15" i="6"/>
  <c r="S15" s="1"/>
  <c r="X15" s="1"/>
  <c r="H15" i="7" s="1"/>
  <c r="X15" s="1"/>
  <c r="H15" i="8" s="1"/>
  <c r="Z32" i="7"/>
  <c r="J32" i="8" s="1"/>
  <c r="Z32" s="1"/>
  <c r="Z16" i="7"/>
  <c r="J16" i="8" s="1"/>
  <c r="Z16" s="1"/>
  <c r="F38" i="6"/>
  <c r="G24"/>
  <c r="T24" s="1"/>
  <c r="Y24" s="1"/>
  <c r="I24" i="7" s="1"/>
  <c r="Y24" s="1"/>
  <c r="I24" i="8" s="1"/>
  <c r="Y24" s="1"/>
  <c r="E38" i="6"/>
  <c r="S26"/>
  <c r="X26" s="1"/>
  <c r="H26" i="7" s="1"/>
  <c r="X26" s="1"/>
  <c r="H26" i="8" s="1"/>
  <c r="J26" i="7"/>
  <c r="AD31" i="6"/>
  <c r="AI31" s="1"/>
  <c r="AA22"/>
  <c r="K22" i="7" s="1"/>
  <c r="AA22" s="1"/>
  <c r="AD29" i="6"/>
  <c r="AF29" s="1"/>
  <c r="J28" i="7"/>
  <c r="AD25" i="6"/>
  <c r="AF25" s="1"/>
  <c r="T31"/>
  <c r="Y31" s="1"/>
  <c r="I31" i="7" s="1"/>
  <c r="Y31" s="1"/>
  <c r="I31" i="8" s="1"/>
  <c r="Y31" s="1"/>
  <c r="W28" i="6"/>
  <c r="AB28" s="1"/>
  <c r="L28" i="7" s="1"/>
  <c r="AB28" s="1"/>
  <c r="L28" i="8" s="1"/>
  <c r="AB28" s="1"/>
  <c r="AA19" i="6"/>
  <c r="K19" i="7" s="1"/>
  <c r="AA19" s="1"/>
  <c r="J19"/>
  <c r="AA20" i="6"/>
  <c r="K20" i="7" s="1"/>
  <c r="AA20" s="1"/>
  <c r="AD20" i="6"/>
  <c r="AF20" s="1"/>
  <c r="W20"/>
  <c r="AB20" s="1"/>
  <c r="L20" i="7" s="1"/>
  <c r="AB20" s="1"/>
  <c r="L20" i="8" s="1"/>
  <c r="AB20" s="1"/>
  <c r="J20" i="7"/>
  <c r="S20" i="6"/>
  <c r="X20" s="1"/>
  <c r="H20" i="7" s="1"/>
  <c r="X20" s="1"/>
  <c r="H20" i="8" s="1"/>
  <c r="J31" i="7"/>
  <c r="J29"/>
  <c r="S28" i="6"/>
  <c r="X28" s="1"/>
  <c r="H28" i="7" s="1"/>
  <c r="X28" s="1"/>
  <c r="H28" i="8" s="1"/>
  <c r="AA29" i="6"/>
  <c r="K29" i="7" s="1"/>
  <c r="AA29" s="1"/>
  <c r="AD28" i="6"/>
  <c r="AH28" s="1"/>
  <c r="T28"/>
  <c r="Y28" s="1"/>
  <c r="I28" i="7" s="1"/>
  <c r="Y28" s="1"/>
  <c r="I28" i="8" s="1"/>
  <c r="Y28" s="1"/>
  <c r="AD27" i="6"/>
  <c r="AF27" s="1"/>
  <c r="W19"/>
  <c r="AB19" s="1"/>
  <c r="L19" i="7" s="1"/>
  <c r="AB19" s="1"/>
  <c r="L19" i="8" s="1"/>
  <c r="AB19" s="1"/>
  <c r="W31" i="6"/>
  <c r="AB31" s="1"/>
  <c r="L31" i="7" s="1"/>
  <c r="AB31" s="1"/>
  <c r="L31" i="8" s="1"/>
  <c r="AB31" s="1"/>
  <c r="AD26" i="6"/>
  <c r="AJ26" s="1"/>
  <c r="J23" i="7"/>
  <c r="AD22" i="6"/>
  <c r="T22"/>
  <c r="Y22" s="1"/>
  <c r="I22" i="7" s="1"/>
  <c r="Y22" s="1"/>
  <c r="I22" i="8" s="1"/>
  <c r="Y22" s="1"/>
  <c r="S19" i="6"/>
  <c r="X19" s="1"/>
  <c r="H19" i="7" s="1"/>
  <c r="X19" s="1"/>
  <c r="H19" i="8" s="1"/>
  <c r="S31" i="6"/>
  <c r="X31" s="1"/>
  <c r="H31" i="7" s="1"/>
  <c r="X31" s="1"/>
  <c r="H31" i="8" s="1"/>
  <c r="T26" i="6"/>
  <c r="Y26" s="1"/>
  <c r="I26" i="7" s="1"/>
  <c r="Y26" s="1"/>
  <c r="I26" i="8" s="1"/>
  <c r="Y26" s="1"/>
  <c r="AD23" i="6"/>
  <c r="AF23" s="1"/>
  <c r="J22" i="7"/>
  <c r="AD21" i="6"/>
  <c r="AF21" s="1"/>
  <c r="T19"/>
  <c r="Y19" s="1"/>
  <c r="I19" i="7" s="1"/>
  <c r="Y19" s="1"/>
  <c r="I19" i="8" s="1"/>
  <c r="Y19" s="1"/>
  <c r="T20" i="6"/>
  <c r="Y20" s="1"/>
  <c r="I20" i="7" s="1"/>
  <c r="Y20" s="1"/>
  <c r="I20" i="8" s="1"/>
  <c r="Y20" s="1"/>
  <c r="AD30" i="6"/>
  <c r="AI30" s="1"/>
  <c r="AA26"/>
  <c r="K26" i="7" s="1"/>
  <c r="AA26" s="1"/>
  <c r="J21"/>
  <c r="J18"/>
  <c r="J17"/>
  <c r="S36" i="6"/>
  <c r="X36" s="1"/>
  <c r="H36" i="7" s="1"/>
  <c r="X36" s="1"/>
  <c r="H36" i="8" s="1"/>
  <c r="W26" i="6"/>
  <c r="AB26" s="1"/>
  <c r="L26" i="7" s="1"/>
  <c r="AB26" s="1"/>
  <c r="L26" i="8" s="1"/>
  <c r="AB26" s="1"/>
  <c r="J25" i="7"/>
  <c r="W22" i="6"/>
  <c r="AB22" s="1"/>
  <c r="L22" i="7" s="1"/>
  <c r="AB22" s="1"/>
  <c r="L22" i="8" s="1"/>
  <c r="AB22" s="1"/>
  <c r="AA21" i="6"/>
  <c r="K21" i="7" s="1"/>
  <c r="AA21" s="1"/>
  <c r="AD17" i="6"/>
  <c r="AF17" s="1"/>
  <c r="J27" i="7"/>
  <c r="J30"/>
  <c r="AA30" i="6"/>
  <c r="K30" i="7" s="1"/>
  <c r="AA30" s="1"/>
  <c r="W29" i="6"/>
  <c r="AB29" s="1"/>
  <c r="L29" i="7" s="1"/>
  <c r="AB29" s="1"/>
  <c r="L29" i="8" s="1"/>
  <c r="AB29" s="1"/>
  <c r="S29" i="6"/>
  <c r="X29" s="1"/>
  <c r="H29" i="7" s="1"/>
  <c r="X29" s="1"/>
  <c r="H29" i="8" s="1"/>
  <c r="AA27" i="6"/>
  <c r="K27" i="7" s="1"/>
  <c r="AA27" s="1"/>
  <c r="AA25" i="6"/>
  <c r="K25" i="7" s="1"/>
  <c r="AA25" s="1"/>
  <c r="AH23" i="6"/>
  <c r="AA23"/>
  <c r="K23" i="7" s="1"/>
  <c r="AA23" s="1"/>
  <c r="W21" i="6"/>
  <c r="AB21" s="1"/>
  <c r="L21" i="7" s="1"/>
  <c r="AB21" s="1"/>
  <c r="S21" i="6"/>
  <c r="X21" s="1"/>
  <c r="H21" i="7" s="1"/>
  <c r="X21" s="1"/>
  <c r="H21" i="8" s="1"/>
  <c r="AD18" i="6"/>
  <c r="AG18" s="1"/>
  <c r="AA18"/>
  <c r="K18" i="7" s="1"/>
  <c r="AA18" s="1"/>
  <c r="AA17" i="6"/>
  <c r="K17" i="7" s="1"/>
  <c r="AA17" s="1"/>
  <c r="S35" i="6"/>
  <c r="X35" s="1"/>
  <c r="H35" i="7" s="1"/>
  <c r="X35" s="1"/>
  <c r="H35" i="8" s="1"/>
  <c r="AH31" i="6"/>
  <c r="W30"/>
  <c r="AB30" s="1"/>
  <c r="L30" i="7" s="1"/>
  <c r="AB30" s="1"/>
  <c r="S30" i="6"/>
  <c r="X30" s="1"/>
  <c r="H30" i="7" s="1"/>
  <c r="X30" s="1"/>
  <c r="H30" i="8" s="1"/>
  <c r="W27" i="6"/>
  <c r="AB27" s="1"/>
  <c r="L27" i="7" s="1"/>
  <c r="AB27" s="1"/>
  <c r="L27" i="8" s="1"/>
  <c r="AB27" s="1"/>
  <c r="S27" i="6"/>
  <c r="X27" s="1"/>
  <c r="H27" i="7" s="1"/>
  <c r="X27" s="1"/>
  <c r="H27" i="8" s="1"/>
  <c r="W25" i="6"/>
  <c r="AB25" s="1"/>
  <c r="L25" i="7" s="1"/>
  <c r="AB25" s="1"/>
  <c r="S25" i="6"/>
  <c r="X25" s="1"/>
  <c r="H25" i="7" s="1"/>
  <c r="X25" s="1"/>
  <c r="H25" i="8" s="1"/>
  <c r="W23" i="6"/>
  <c r="AB23" s="1"/>
  <c r="L23" i="7" s="1"/>
  <c r="AB23" s="1"/>
  <c r="L23" i="8" s="1"/>
  <c r="AB23" s="1"/>
  <c r="S23" i="6"/>
  <c r="X23" s="1"/>
  <c r="H23" i="7" s="1"/>
  <c r="X23" s="1"/>
  <c r="H23" i="8" s="1"/>
  <c r="AD19" i="6"/>
  <c r="AG19" s="1"/>
  <c r="W18"/>
  <c r="AB18" s="1"/>
  <c r="L18" i="7" s="1"/>
  <c r="AB18" s="1"/>
  <c r="S18" i="6"/>
  <c r="X18" s="1"/>
  <c r="H18" i="7" s="1"/>
  <c r="X18" s="1"/>
  <c r="H18" i="8" s="1"/>
  <c r="W17" i="6"/>
  <c r="AB17" s="1"/>
  <c r="L17" i="7" s="1"/>
  <c r="AB17" s="1"/>
  <c r="L17" i="8" s="1"/>
  <c r="AB17" s="1"/>
  <c r="S17" i="6"/>
  <c r="X17" s="1"/>
  <c r="H17" i="7" s="1"/>
  <c r="AE26" i="6"/>
  <c r="AE22"/>
  <c r="M38"/>
  <c r="S34"/>
  <c r="X34" s="1"/>
  <c r="H34" i="7" s="1"/>
  <c r="X34" s="1"/>
  <c r="H34" i="8" s="1"/>
  <c r="AG28" i="6"/>
  <c r="AG26"/>
  <c r="AG22"/>
  <c r="T32"/>
  <c r="Y32" s="1"/>
  <c r="I32" i="7" s="1"/>
  <c r="Y32" s="1"/>
  <c r="I32" i="8" s="1"/>
  <c r="Y32" s="1"/>
  <c r="AE28" i="6"/>
  <c r="AI22"/>
  <c r="AI26"/>
  <c r="S32"/>
  <c r="X32" s="1"/>
  <c r="H32" i="7" s="1"/>
  <c r="X32" s="1"/>
  <c r="H32" i="8" s="1"/>
  <c r="S33" i="6"/>
  <c r="X33" s="1"/>
  <c r="H33" i="7" s="1"/>
  <c r="X33" s="1"/>
  <c r="H33" i="8" s="1"/>
  <c r="S37" i="6"/>
  <c r="X37" s="1"/>
  <c r="H37" i="7" s="1"/>
  <c r="X37" s="1"/>
  <c r="H37" i="8" s="1"/>
  <c r="AJ22" i="6"/>
  <c r="W16"/>
  <c r="AB16" s="1"/>
  <c r="L16" i="7" s="1"/>
  <c r="AB16" s="1"/>
  <c r="T16" i="6"/>
  <c r="Y16" s="1"/>
  <c r="I16" i="7" s="1"/>
  <c r="Y16" s="1"/>
  <c r="I16" i="8" s="1"/>
  <c r="Y16" s="1"/>
  <c r="T15" i="6"/>
  <c r="Y15" s="1"/>
  <c r="I15" i="7" s="1"/>
  <c r="S16" i="6"/>
  <c r="X16" s="1"/>
  <c r="H16" i="7" s="1"/>
  <c r="X16" s="1"/>
  <c r="H16" i="8" s="1"/>
  <c r="W32" i="6"/>
  <c r="AB32" s="1"/>
  <c r="L32" i="7" s="1"/>
  <c r="AB32" s="1"/>
  <c r="W33" i="6"/>
  <c r="AB33" s="1"/>
  <c r="L33" i="7" s="1"/>
  <c r="AB33" s="1"/>
  <c r="W34" i="6"/>
  <c r="AB34" s="1"/>
  <c r="L34" i="7" s="1"/>
  <c r="AB34" s="1"/>
  <c r="W35" i="6"/>
  <c r="AB35" s="1"/>
  <c r="L35" i="7" s="1"/>
  <c r="AB35" s="1"/>
  <c r="W36" i="6"/>
  <c r="AB36" s="1"/>
  <c r="L36" i="7" s="1"/>
  <c r="AB36" s="1"/>
  <c r="L36" i="8" s="1"/>
  <c r="AB36" s="1"/>
  <c r="W37" i="6"/>
  <c r="AB37" s="1"/>
  <c r="L37" i="7" s="1"/>
  <c r="AB37" s="1"/>
  <c r="AA16" i="6"/>
  <c r="K16" i="7" s="1"/>
  <c r="AA16" s="1"/>
  <c r="AD16" i="6"/>
  <c r="AA32"/>
  <c r="K32" i="7" s="1"/>
  <c r="AA32" s="1"/>
  <c r="AD32" i="6"/>
  <c r="AA33"/>
  <c r="K33" i="7" s="1"/>
  <c r="AA33" s="1"/>
  <c r="AD33" i="6"/>
  <c r="AA34"/>
  <c r="K34" i="7" s="1"/>
  <c r="AA34" s="1"/>
  <c r="AD34" i="6"/>
  <c r="AA35"/>
  <c r="K35" i="7" s="1"/>
  <c r="AA35" s="1"/>
  <c r="AD35" i="6"/>
  <c r="AA36"/>
  <c r="K36" i="7" s="1"/>
  <c r="AA36" s="1"/>
  <c r="AD36" i="6"/>
  <c r="AA37"/>
  <c r="K37" i="7" s="1"/>
  <c r="AA37" s="1"/>
  <c r="AD37" i="6"/>
  <c r="J33" i="7"/>
  <c r="J34"/>
  <c r="J35"/>
  <c r="J36"/>
  <c r="J37"/>
  <c r="AI17" i="6" l="1"/>
  <c r="AC37" i="7"/>
  <c r="L37" i="8"/>
  <c r="AB37" s="1"/>
  <c r="X33"/>
  <c r="X35"/>
  <c r="X21"/>
  <c r="X36"/>
  <c r="X31"/>
  <c r="X28"/>
  <c r="X15"/>
  <c r="AC34" i="7"/>
  <c r="L34" i="8"/>
  <c r="AB34" s="1"/>
  <c r="X23"/>
  <c r="AC23" s="1"/>
  <c r="X27"/>
  <c r="AC27" s="1"/>
  <c r="X20"/>
  <c r="AC33" i="7"/>
  <c r="L33" i="8"/>
  <c r="AB33" s="1"/>
  <c r="AC33" s="1"/>
  <c r="X37"/>
  <c r="AC35" i="7"/>
  <c r="L35" i="8"/>
  <c r="AB35" s="1"/>
  <c r="AC35" s="1"/>
  <c r="X16"/>
  <c r="AC25" i="7"/>
  <c r="L25" i="8"/>
  <c r="AB25" s="1"/>
  <c r="AC30" i="7"/>
  <c r="L30" i="8"/>
  <c r="AB30" s="1"/>
  <c r="X29"/>
  <c r="AC29" s="1"/>
  <c r="X26"/>
  <c r="AC26" s="1"/>
  <c r="AC31"/>
  <c r="AC28"/>
  <c r="AC32" i="7"/>
  <c r="L32" i="8"/>
  <c r="AB32" s="1"/>
  <c r="AC16" i="7"/>
  <c r="L16" i="8"/>
  <c r="AB16" s="1"/>
  <c r="AC16" s="1"/>
  <c r="X32"/>
  <c r="M32"/>
  <c r="X34"/>
  <c r="X25"/>
  <c r="X30"/>
  <c r="AC21" i="7"/>
  <c r="L21" i="8"/>
  <c r="AB21" s="1"/>
  <c r="AC21" s="1"/>
  <c r="X19"/>
  <c r="AC19" s="1"/>
  <c r="AC36"/>
  <c r="AC22"/>
  <c r="AC20"/>
  <c r="AC18" i="7"/>
  <c r="L18" i="8"/>
  <c r="X18"/>
  <c r="X17" i="7"/>
  <c r="H17" i="8" s="1"/>
  <c r="AI25" i="6"/>
  <c r="G38"/>
  <c r="AE25"/>
  <c r="W15"/>
  <c r="AB15" s="1"/>
  <c r="L15" i="7" s="1"/>
  <c r="AE23" i="6"/>
  <c r="AC28" i="7"/>
  <c r="I38"/>
  <c r="Y15"/>
  <c r="AC20"/>
  <c r="AD15" i="6"/>
  <c r="AG23"/>
  <c r="AI23"/>
  <c r="AC22" i="7"/>
  <c r="S24" i="6"/>
  <c r="X24" s="1"/>
  <c r="H24" i="7" s="1"/>
  <c r="X24" s="1"/>
  <c r="AJ23" i="6"/>
  <c r="AH25"/>
  <c r="AC19" i="7"/>
  <c r="AC36"/>
  <c r="AE29" i="6"/>
  <c r="AF31"/>
  <c r="AE31"/>
  <c r="AC23" i="7"/>
  <c r="AC27"/>
  <c r="AC29"/>
  <c r="AC26"/>
  <c r="AC31"/>
  <c r="AD24" i="6"/>
  <c r="M32" i="7"/>
  <c r="M16"/>
  <c r="M23"/>
  <c r="Z23"/>
  <c r="J23" i="8" s="1"/>
  <c r="Z23" s="1"/>
  <c r="M21" i="7"/>
  <c r="Z21"/>
  <c r="J21" i="8" s="1"/>
  <c r="Z21" s="1"/>
  <c r="M31" i="7"/>
  <c r="Z31"/>
  <c r="J31" i="8" s="1"/>
  <c r="Z31" s="1"/>
  <c r="M28" i="7"/>
  <c r="Z28"/>
  <c r="J28" i="8" s="1"/>
  <c r="Z28" s="1"/>
  <c r="M26" i="7"/>
  <c r="Z26"/>
  <c r="J26" i="8" s="1"/>
  <c r="Z26" s="1"/>
  <c r="M34" i="7"/>
  <c r="Z34"/>
  <c r="J34" i="8" s="1"/>
  <c r="Z34" s="1"/>
  <c r="M35" i="7"/>
  <c r="Z35"/>
  <c r="J35" i="8" s="1"/>
  <c r="Z35" s="1"/>
  <c r="M36" i="7"/>
  <c r="Z36"/>
  <c r="J36" i="8" s="1"/>
  <c r="Z36" s="1"/>
  <c r="M27" i="7"/>
  <c r="Z27"/>
  <c r="J27" i="8" s="1"/>
  <c r="Z27" s="1"/>
  <c r="Z25" i="7"/>
  <c r="J25" i="8" s="1"/>
  <c r="Z25" s="1"/>
  <c r="M25" i="7"/>
  <c r="M18"/>
  <c r="Z18"/>
  <c r="J18" i="8" s="1"/>
  <c r="Z18" s="1"/>
  <c r="M29" i="7"/>
  <c r="Z29"/>
  <c r="J29" i="8" s="1"/>
  <c r="Z29" s="1"/>
  <c r="M37" i="7"/>
  <c r="Z37"/>
  <c r="J37" i="8" s="1"/>
  <c r="Z37" s="1"/>
  <c r="M33" i="7"/>
  <c r="Z33"/>
  <c r="J33" i="8" s="1"/>
  <c r="Z33" s="1"/>
  <c r="M30" i="7"/>
  <c r="Z30"/>
  <c r="J30" i="8" s="1"/>
  <c r="Z30" s="1"/>
  <c r="M17" i="7"/>
  <c r="Z17"/>
  <c r="J17" i="8" s="1"/>
  <c r="Z17" s="1"/>
  <c r="M22" i="7"/>
  <c r="Z22"/>
  <c r="J22" i="8" s="1"/>
  <c r="Z22" s="1"/>
  <c r="M20" i="7"/>
  <c r="Z20"/>
  <c r="J20" i="8" s="1"/>
  <c r="Z20" s="1"/>
  <c r="M19" i="7"/>
  <c r="Z19"/>
  <c r="J19" i="8" s="1"/>
  <c r="Z19" s="1"/>
  <c r="AC22" i="6"/>
  <c r="AJ28"/>
  <c r="AC36"/>
  <c r="AJ18"/>
  <c r="AE24"/>
  <c r="AG20"/>
  <c r="AG25"/>
  <c r="AF28"/>
  <c r="AE21"/>
  <c r="AJ20"/>
  <c r="AI28"/>
  <c r="AI20"/>
  <c r="AG24"/>
  <c r="AG31"/>
  <c r="AJ25"/>
  <c r="AJ31"/>
  <c r="AI24"/>
  <c r="AH20"/>
  <c r="W24"/>
  <c r="AB24" s="1"/>
  <c r="AA24"/>
  <c r="K24" i="7" s="1"/>
  <c r="AA24" s="1"/>
  <c r="J24"/>
  <c r="AC34" i="6"/>
  <c r="AE20"/>
  <c r="AH24"/>
  <c r="AC18"/>
  <c r="AC23"/>
  <c r="AC27"/>
  <c r="AH26"/>
  <c r="AC26"/>
  <c r="AC35"/>
  <c r="AF26"/>
  <c r="AH17"/>
  <c r="AH29"/>
  <c r="AG29"/>
  <c r="AH27"/>
  <c r="AJ19"/>
  <c r="AI27"/>
  <c r="AG21"/>
  <c r="AJ27"/>
  <c r="AC37"/>
  <c r="AJ21"/>
  <c r="AI21"/>
  <c r="AI29"/>
  <c r="AG27"/>
  <c r="AJ29"/>
  <c r="AE27"/>
  <c r="AC21"/>
  <c r="AC19"/>
  <c r="AC28"/>
  <c r="AC20"/>
  <c r="AG30"/>
  <c r="AJ30"/>
  <c r="AJ17"/>
  <c r="AH30"/>
  <c r="AG17"/>
  <c r="AF30"/>
  <c r="AE30"/>
  <c r="AF22"/>
  <c r="AH22"/>
  <c r="AH21"/>
  <c r="AC29"/>
  <c r="AC31"/>
  <c r="X38"/>
  <c r="Y38"/>
  <c r="AC25"/>
  <c r="AC30"/>
  <c r="AE17"/>
  <c r="AF19"/>
  <c r="AE19"/>
  <c r="AI19"/>
  <c r="AH19"/>
  <c r="AC17"/>
  <c r="AF18"/>
  <c r="AH18"/>
  <c r="AE18"/>
  <c r="AI18"/>
  <c r="AC15"/>
  <c r="AC32"/>
  <c r="S38"/>
  <c r="AC33"/>
  <c r="W38"/>
  <c r="T38"/>
  <c r="AC16"/>
  <c r="AJ37"/>
  <c r="AF37"/>
  <c r="AG37"/>
  <c r="AH37"/>
  <c r="AI37"/>
  <c r="AE37"/>
  <c r="AJ35"/>
  <c r="AF35"/>
  <c r="AG35"/>
  <c r="AH35"/>
  <c r="AI35"/>
  <c r="AE35"/>
  <c r="AJ33"/>
  <c r="AF33"/>
  <c r="AG33"/>
  <c r="AH33"/>
  <c r="AI33"/>
  <c r="AE33"/>
  <c r="AJ16"/>
  <c r="AF16"/>
  <c r="AG16"/>
  <c r="AI16"/>
  <c r="AH16"/>
  <c r="AE16"/>
  <c r="V38"/>
  <c r="AA15"/>
  <c r="K15" i="7" s="1"/>
  <c r="AJ36" i="6"/>
  <c r="AF36"/>
  <c r="AG36"/>
  <c r="AH36"/>
  <c r="AI36"/>
  <c r="AE36"/>
  <c r="AJ34"/>
  <c r="AF34"/>
  <c r="AG34"/>
  <c r="AH34"/>
  <c r="AI34"/>
  <c r="AE34"/>
  <c r="AJ32"/>
  <c r="AF32"/>
  <c r="AG32"/>
  <c r="AH32"/>
  <c r="AI32"/>
  <c r="AE32"/>
  <c r="AD38"/>
  <c r="AJ15"/>
  <c r="AF15"/>
  <c r="AI15"/>
  <c r="AG15"/>
  <c r="AH15"/>
  <c r="AE15"/>
  <c r="J15" i="7"/>
  <c r="U38" i="6"/>
  <c r="M26" i="8" l="1"/>
  <c r="M20"/>
  <c r="M23"/>
  <c r="M19"/>
  <c r="M30"/>
  <c r="M37"/>
  <c r="M22"/>
  <c r="M36"/>
  <c r="M34"/>
  <c r="M29"/>
  <c r="M27"/>
  <c r="M28"/>
  <c r="M31"/>
  <c r="X38" i="7"/>
  <c r="H24" i="8"/>
  <c r="AC25"/>
  <c r="AC34"/>
  <c r="M35"/>
  <c r="X17"/>
  <c r="AC17" s="1"/>
  <c r="M17"/>
  <c r="AC37"/>
  <c r="Y38" i="7"/>
  <c r="I15" i="8"/>
  <c r="M25"/>
  <c r="AC32"/>
  <c r="AC30"/>
  <c r="M16"/>
  <c r="M21"/>
  <c r="M33"/>
  <c r="AC17" i="7"/>
  <c r="H38" i="8"/>
  <c r="AB18"/>
  <c r="M18"/>
  <c r="AC24" i="6"/>
  <c r="AC38" s="1"/>
  <c r="L24" i="7"/>
  <c r="AB24" s="1"/>
  <c r="H38"/>
  <c r="AF24" i="6"/>
  <c r="AJ24"/>
  <c r="L38" i="7"/>
  <c r="AB15"/>
  <c r="L15" i="8" s="1"/>
  <c r="AB15" s="1"/>
  <c r="K38" i="7"/>
  <c r="AA15"/>
  <c r="AA38" s="1"/>
  <c r="M15"/>
  <c r="Z15"/>
  <c r="J15" i="8" s="1"/>
  <c r="J38" i="7"/>
  <c r="M24"/>
  <c r="M38" s="1"/>
  <c r="Z24"/>
  <c r="J24" i="8" s="1"/>
  <c r="Z24" s="1"/>
  <c r="AA38" i="6"/>
  <c r="Z38"/>
  <c r="AB38"/>
  <c r="AG38"/>
  <c r="AH38"/>
  <c r="AJ38"/>
  <c r="AE38"/>
  <c r="AF38"/>
  <c r="AI38"/>
  <c r="J38" i="8" l="1"/>
  <c r="Z15"/>
  <c r="Z38" s="1"/>
  <c r="X24"/>
  <c r="X38" s="1"/>
  <c r="Y15"/>
  <c r="Y38" s="1"/>
  <c r="I38"/>
  <c r="M15"/>
  <c r="AC24" i="7"/>
  <c r="L24" i="8"/>
  <c r="AB24" s="1"/>
  <c r="AC24" s="1"/>
  <c r="AC18"/>
  <c r="AB38"/>
  <c r="AB38" i="7"/>
  <c r="AC15"/>
  <c r="Z38"/>
  <c r="AC15" i="8" l="1"/>
  <c r="AC38" s="1"/>
  <c r="AC38" i="7"/>
  <c r="L38" i="8"/>
  <c r="M24"/>
  <c r="M38" s="1"/>
</calcChain>
</file>

<file path=xl/sharedStrings.xml><?xml version="1.0" encoding="utf-8"?>
<sst xmlns="http://schemas.openxmlformats.org/spreadsheetml/2006/main" count="240" uniqueCount="65">
  <si>
    <t>MINISTERE DE L'EDUCATION NATIONALE</t>
  </si>
  <si>
    <t>……………………………………………………………..</t>
  </si>
  <si>
    <t>REPUBLIQUE DE COTE D'IVOIRE</t>
  </si>
  <si>
    <t xml:space="preserve">    UNION-DISCIPLINE-TRAVAIL</t>
  </si>
  <si>
    <t>…………………………………………………………….</t>
  </si>
  <si>
    <t>Année-Scolaire:2018-2019</t>
  </si>
  <si>
    <t>……………………………………………………………</t>
  </si>
  <si>
    <r>
      <t>SERVICE: EXTRA-SCOLAIRE-</t>
    </r>
    <r>
      <rPr>
        <sz val="11"/>
        <color theme="1"/>
        <rFont val="Algerian"/>
        <family val="5"/>
      </rPr>
      <t>CANTINE</t>
    </r>
  </si>
  <si>
    <t>RAPPORT MENSUEL SUR LES STOCKS DE VIVRES (NOVEMBRE  2018 )</t>
  </si>
  <si>
    <t>N°</t>
  </si>
  <si>
    <t>CANTINE</t>
  </si>
  <si>
    <t>NBR DE JR FCT</t>
  </si>
  <si>
    <t>REPAS</t>
  </si>
  <si>
    <t>T</t>
  </si>
  <si>
    <t>STOCK INITIAL(kg)</t>
  </si>
  <si>
    <t xml:space="preserve"> STOCK CONSOMME(kg)</t>
  </si>
  <si>
    <t>STOCK DE FERMETURE(kg)</t>
  </si>
  <si>
    <t>FONDS    GENERES   (100%)</t>
  </si>
  <si>
    <t>PART  DE L'ADMINISTRATION (40%)</t>
  </si>
  <si>
    <t>REPARTITION DES 40%</t>
  </si>
  <si>
    <t>REPARTITION DES 33%</t>
  </si>
  <si>
    <t>G</t>
  </si>
  <si>
    <t>F</t>
  </si>
  <si>
    <t>RIZ</t>
  </si>
  <si>
    <t>Huile</t>
  </si>
  <si>
    <t>TOTAL</t>
  </si>
  <si>
    <t>IEP            (7%)</t>
  </si>
  <si>
    <t>DRENET (33%)</t>
  </si>
  <si>
    <t>7% DRENET</t>
  </si>
  <si>
    <t>6% TRANSPORT</t>
  </si>
  <si>
    <t>20% DCS</t>
  </si>
  <si>
    <t>RAT AUT</t>
  </si>
  <si>
    <t>STOCK RECU(KG)</t>
  </si>
  <si>
    <t>Poisson</t>
  </si>
  <si>
    <t>TSP</t>
  </si>
  <si>
    <t>Sel</t>
  </si>
  <si>
    <t>BAKOUBLY</t>
  </si>
  <si>
    <t>BAKPAHI</t>
  </si>
  <si>
    <t>BASOBLY</t>
  </si>
  <si>
    <t>BOHIBLY</t>
  </si>
  <si>
    <t>BOHOBLY</t>
  </si>
  <si>
    <t>DENAN</t>
  </si>
  <si>
    <t>GUIDY GROUDE GILBERT 1</t>
  </si>
  <si>
    <t>GUIDY GROUDE GILBERT 2</t>
  </si>
  <si>
    <t>GUIELLE</t>
  </si>
  <si>
    <t>KOARHO</t>
  </si>
  <si>
    <t>MEO</t>
  </si>
  <si>
    <t>NEZOBLY 1</t>
  </si>
  <si>
    <t>PANTROKIN</t>
  </si>
  <si>
    <t>PEHE 1</t>
  </si>
  <si>
    <t>PEHE 2</t>
  </si>
  <si>
    <t>SAHIBLY</t>
  </si>
  <si>
    <t>TAHIBLY</t>
  </si>
  <si>
    <t>TIOBLY</t>
  </si>
  <si>
    <t>TOULEPLEU 1</t>
  </si>
  <si>
    <t>TOULEPLEU 2</t>
  </si>
  <si>
    <t>TOULEPLEU 3</t>
  </si>
  <si>
    <t>TOULEPLEU-MUNICIPALITE</t>
  </si>
  <si>
    <t>ZIOMBLY</t>
  </si>
  <si>
    <t>RAPPORT MENSUEL SUR LES STOCKS DE VIVRES (DECEMBRE  2018 )</t>
  </si>
  <si>
    <t>RAPPORT MENSUEL SUR LES STOCKS DE VIVRES (JANVIER 2019)</t>
  </si>
  <si>
    <t>INSPECTION DE L'ENSEIGNEMENT PRESCOLAIRE ET PRIMAIRE DE TOULEPLEU</t>
  </si>
  <si>
    <t xml:space="preserve">BP : 125  Tél : 33 71 00 01 </t>
  </si>
  <si>
    <t>DIRECTION REGIONALE DE GUIGLO</t>
  </si>
  <si>
    <t>ECOLES GVT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</si>
</sst>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9"/>
      <color theme="1"/>
      <name val="Cambria"/>
      <family val="1"/>
      <scheme val="major"/>
    </font>
    <font>
      <b/>
      <sz val="9"/>
      <color rgb="FF0000CC"/>
      <name val="Times New Roman"/>
      <family val="1"/>
    </font>
    <font>
      <b/>
      <sz val="8"/>
      <color rgb="FF0000CC"/>
      <name val="Times New Roman"/>
      <family val="1"/>
    </font>
    <font>
      <b/>
      <sz val="9"/>
      <color rgb="FF0070C0"/>
      <name val="Times New Roman"/>
      <family val="1"/>
    </font>
    <font>
      <sz val="10"/>
      <name val="Arial"/>
      <family val="2"/>
    </font>
    <font>
      <b/>
      <sz val="7"/>
      <color theme="1"/>
      <name val="Calibri"/>
      <family val="2"/>
      <scheme val="minor"/>
    </font>
    <font>
      <b/>
      <sz val="9"/>
      <color theme="4"/>
      <name val="Cambria"/>
      <family val="1"/>
      <scheme val="major"/>
    </font>
    <font>
      <b/>
      <sz val="7"/>
      <color theme="1"/>
      <name val="Cambria"/>
      <family val="1"/>
      <scheme val="major"/>
    </font>
    <font>
      <b/>
      <sz val="8"/>
      <color rgb="FF0000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7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1" fontId="11" fillId="0" borderId="4" xfId="0" applyNumberFormat="1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1" fontId="8" fillId="2" borderId="4" xfId="0" applyNumberFormat="1" applyFont="1" applyFill="1" applyBorder="1" applyAlignment="1">
      <alignment horizontal="center" vertical="center"/>
    </xf>
    <xf numFmtId="1" fontId="8" fillId="0" borderId="4" xfId="1" applyNumberFormat="1" applyFont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2" fontId="8" fillId="0" borderId="4" xfId="0" applyNumberFormat="1" applyFont="1" applyBorder="1" applyAlignment="1">
      <alignment horizontal="center" vertical="center"/>
    </xf>
    <xf numFmtId="2" fontId="8" fillId="0" borderId="7" xfId="0" applyNumberFormat="1" applyFont="1" applyBorder="1" applyAlignment="1">
      <alignment horizontal="center" vertical="center"/>
    </xf>
    <xf numFmtId="2" fontId="8" fillId="0" borderId="8" xfId="0" applyNumberFormat="1" applyFont="1" applyBorder="1" applyAlignment="1">
      <alignment horizontal="center" vertical="center"/>
    </xf>
    <xf numFmtId="2" fontId="10" fillId="0" borderId="9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" fontId="11" fillId="0" borderId="5" xfId="0" applyNumberFormat="1" applyFont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1" fontId="8" fillId="2" borderId="5" xfId="0" applyNumberFormat="1" applyFont="1" applyFill="1" applyBorder="1" applyAlignment="1">
      <alignment horizontal="center" vertical="center"/>
    </xf>
    <xf numFmtId="1" fontId="8" fillId="0" borderId="5" xfId="1" applyNumberFormat="1" applyFont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1" fontId="13" fillId="0" borderId="5" xfId="0" applyNumberFormat="1" applyFont="1" applyBorder="1" applyAlignment="1">
      <alignment horizontal="center" vertical="center" wrapText="1"/>
    </xf>
    <xf numFmtId="1" fontId="13" fillId="0" borderId="5" xfId="0" applyNumberFormat="1" applyFont="1" applyBorder="1" applyAlignment="1">
      <alignment horizontal="center" vertical="center"/>
    </xf>
    <xf numFmtId="0" fontId="14" fillId="3" borderId="5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1" fontId="14" fillId="4" borderId="5" xfId="0" applyNumberFormat="1" applyFont="1" applyFill="1" applyBorder="1" applyAlignment="1">
      <alignment horizontal="center" vertical="center" wrapText="1"/>
    </xf>
    <xf numFmtId="2" fontId="15" fillId="4" borderId="5" xfId="0" applyNumberFormat="1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2" fontId="15" fillId="4" borderId="11" xfId="0" applyNumberFormat="1" applyFont="1" applyFill="1" applyBorder="1" applyAlignment="1">
      <alignment horizontal="center" vertical="center" wrapText="1"/>
    </xf>
    <xf numFmtId="1" fontId="16" fillId="0" borderId="5" xfId="0" applyNumberFormat="1" applyFont="1" applyBorder="1" applyAlignment="1">
      <alignment vertical="center"/>
    </xf>
    <xf numFmtId="2" fontId="2" fillId="0" borderId="0" xfId="0" applyNumberFormat="1" applyFont="1"/>
    <xf numFmtId="2" fontId="8" fillId="0" borderId="12" xfId="0" applyNumberFormat="1" applyFont="1" applyBorder="1" applyAlignment="1">
      <alignment horizontal="center" vertical="center" wrapText="1"/>
    </xf>
    <xf numFmtId="2" fontId="8" fillId="0" borderId="13" xfId="0" applyNumberFormat="1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10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top" wrapText="1"/>
    </xf>
    <xf numFmtId="0" fontId="8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/>
    </xf>
    <xf numFmtId="2" fontId="10" fillId="0" borderId="11" xfId="0" applyNumberFormat="1" applyFont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1" fontId="19" fillId="0" borderId="5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8" fillId="0" borderId="13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 wrapText="1"/>
    </xf>
    <xf numFmtId="0" fontId="0" fillId="0" borderId="5" xfId="0" applyFill="1" applyBorder="1" applyAlignment="1">
      <alignment vertical="center"/>
    </xf>
    <xf numFmtId="0" fontId="10" fillId="0" borderId="5" xfId="0" applyFont="1" applyFill="1" applyBorder="1" applyAlignment="1">
      <alignment vertical="center"/>
    </xf>
    <xf numFmtId="1" fontId="0" fillId="2" borderId="5" xfId="0" applyNumberFormat="1" applyFill="1" applyBorder="1" applyAlignment="1">
      <alignment horizontal="center" vertical="center"/>
    </xf>
    <xf numFmtId="2" fontId="12" fillId="2" borderId="4" xfId="0" applyNumberFormat="1" applyFont="1" applyFill="1" applyBorder="1" applyAlignment="1">
      <alignment horizontal="center" vertical="center"/>
    </xf>
    <xf numFmtId="2" fontId="12" fillId="2" borderId="5" xfId="0" applyNumberFormat="1" applyFont="1" applyFill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10" fillId="0" borderId="5" xfId="0" applyNumberFormat="1" applyFont="1" applyBorder="1" applyAlignment="1">
      <alignment horizontal="center" vertical="center"/>
    </xf>
    <xf numFmtId="0" fontId="20" fillId="0" borderId="5" xfId="0" applyFont="1" applyFill="1" applyBorder="1" applyAlignment="1">
      <alignment vertical="center"/>
    </xf>
    <xf numFmtId="2" fontId="21" fillId="4" borderId="5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1" fontId="8" fillId="0" borderId="2" xfId="0" applyNumberFormat="1" applyFont="1" applyBorder="1" applyAlignment="1">
      <alignment horizontal="center" vertical="center" wrapText="1"/>
    </xf>
    <xf numFmtId="1" fontId="8" fillId="0" borderId="3" xfId="0" applyNumberFormat="1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 wrapText="1"/>
    </xf>
    <xf numFmtId="2" fontId="8" fillId="0" borderId="14" xfId="0" applyNumberFormat="1" applyFont="1" applyBorder="1" applyAlignment="1">
      <alignment horizontal="center" vertical="center" wrapText="1"/>
    </xf>
    <xf numFmtId="2" fontId="8" fillId="0" borderId="15" xfId="0" applyNumberFormat="1" applyFont="1" applyBorder="1" applyAlignment="1">
      <alignment horizontal="center" vertical="center" wrapText="1"/>
    </xf>
    <xf numFmtId="2" fontId="8" fillId="0" borderId="16" xfId="0" applyNumberFormat="1" applyFont="1" applyBorder="1" applyAlignment="1">
      <alignment horizontal="center" vertical="center" wrapText="1"/>
    </xf>
    <xf numFmtId="2" fontId="8" fillId="0" borderId="12" xfId="0" applyNumberFormat="1" applyFont="1" applyBorder="1" applyAlignment="1">
      <alignment horizontal="center" vertical="center"/>
    </xf>
    <xf numFmtId="2" fontId="8" fillId="0" borderId="17" xfId="0" applyNumberFormat="1" applyFont="1" applyBorder="1" applyAlignment="1">
      <alignment horizontal="center" vertical="center"/>
    </xf>
    <xf numFmtId="2" fontId="8" fillId="0" borderId="1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Normal 2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dame%20K/Desktop/Documents%20Toul&#233;pleu/Ma%20gestion/Tableaux%20de%20gestion%20IEP%20Toulepleu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ing 2018-2019"/>
      <sheetName val="Budget"/>
      <sheetName val="Liste école"/>
      <sheetName val="TBCD Liste "/>
      <sheetName val="Feuil1"/>
      <sheetName val="Formation"/>
      <sheetName val="Grille distr 1 MGD"/>
      <sheetName val="TBCD 1 MGD"/>
      <sheetName val="Grille distr 2 MGD"/>
      <sheetName val="TBCD 2 MGD"/>
      <sheetName val="Grille distr GVT"/>
      <sheetName val="TBCD GVT"/>
      <sheetName val="Coût distr"/>
      <sheetName val="Budget 2019"/>
      <sheetName val="Budget 2019 (2)"/>
      <sheetName val="Distr couverts 18"/>
      <sheetName val="Dépot de doc"/>
      <sheetName val="Retrait de doc"/>
      <sheetName val="Point des marmites 25 et 35"/>
      <sheetName val="Liste des Groupements"/>
      <sheetName val="Feuil4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E3">
            <v>143</v>
          </cell>
        </row>
      </sheetData>
      <sheetData sheetId="7"/>
      <sheetData sheetId="8"/>
      <sheetData sheetId="9"/>
      <sheetData sheetId="10">
        <row r="2">
          <cell r="AE2">
            <v>81</v>
          </cell>
          <cell r="AF2">
            <v>72</v>
          </cell>
        </row>
        <row r="3">
          <cell r="AE3">
            <v>64</v>
          </cell>
          <cell r="AF3">
            <v>71</v>
          </cell>
        </row>
        <row r="4">
          <cell r="AE4">
            <v>74</v>
          </cell>
          <cell r="AF4">
            <v>98</v>
          </cell>
        </row>
        <row r="5">
          <cell r="AE5">
            <v>88</v>
          </cell>
          <cell r="AF5">
            <v>82</v>
          </cell>
        </row>
        <row r="6">
          <cell r="AE6">
            <v>59</v>
          </cell>
          <cell r="AF6">
            <v>83</v>
          </cell>
        </row>
        <row r="7">
          <cell r="AE7">
            <v>71</v>
          </cell>
          <cell r="AF7">
            <v>68</v>
          </cell>
        </row>
        <row r="8">
          <cell r="AE8">
            <v>73</v>
          </cell>
          <cell r="AF8">
            <v>93</v>
          </cell>
        </row>
        <row r="9">
          <cell r="AE9">
            <v>56</v>
          </cell>
          <cell r="AF9">
            <v>72</v>
          </cell>
        </row>
        <row r="10">
          <cell r="AE10">
            <v>61</v>
          </cell>
          <cell r="AF10">
            <v>64</v>
          </cell>
        </row>
        <row r="11">
          <cell r="AE11">
            <v>160</v>
          </cell>
          <cell r="AF11">
            <v>65</v>
          </cell>
        </row>
        <row r="12">
          <cell r="AE12">
            <v>87</v>
          </cell>
          <cell r="AF12">
            <v>127</v>
          </cell>
        </row>
        <row r="13">
          <cell r="AE13">
            <v>112</v>
          </cell>
          <cell r="AF13">
            <v>85</v>
          </cell>
        </row>
        <row r="14">
          <cell r="AE14">
            <v>64</v>
          </cell>
          <cell r="AF14">
            <v>84</v>
          </cell>
        </row>
        <row r="15">
          <cell r="AE15">
            <v>54</v>
          </cell>
          <cell r="AF15">
            <v>97</v>
          </cell>
        </row>
        <row r="16">
          <cell r="AE16">
            <v>56</v>
          </cell>
          <cell r="AF16">
            <v>87</v>
          </cell>
        </row>
        <row r="17">
          <cell r="AE17">
            <v>62</v>
          </cell>
          <cell r="AF17">
            <v>75</v>
          </cell>
        </row>
        <row r="18">
          <cell r="AE18">
            <v>74</v>
          </cell>
          <cell r="AF18">
            <v>110</v>
          </cell>
        </row>
        <row r="19">
          <cell r="AE19">
            <v>58</v>
          </cell>
          <cell r="AF19">
            <v>100</v>
          </cell>
        </row>
        <row r="20">
          <cell r="AE20">
            <v>95</v>
          </cell>
          <cell r="AF20">
            <v>102</v>
          </cell>
        </row>
        <row r="21">
          <cell r="AE21">
            <v>59</v>
          </cell>
          <cell r="AF21">
            <v>71</v>
          </cell>
        </row>
        <row r="22">
          <cell r="AE22">
            <v>126</v>
          </cell>
          <cell r="AF22">
            <v>136</v>
          </cell>
        </row>
        <row r="23">
          <cell r="AE23">
            <v>34</v>
          </cell>
          <cell r="AF23">
            <v>59</v>
          </cell>
        </row>
        <row r="24">
          <cell r="AE24">
            <v>47</v>
          </cell>
          <cell r="AF24">
            <v>85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8"/>
  <sheetViews>
    <sheetView view="pageBreakPreview" zoomScaleNormal="110" zoomScaleSheetLayoutView="100" workbookViewId="0">
      <selection activeCell="C10" sqref="C10:V10"/>
    </sheetView>
  </sheetViews>
  <sheetFormatPr baseColWidth="10" defaultRowHeight="15"/>
  <cols>
    <col min="1" max="1" width="3.85546875" style="1" customWidth="1"/>
    <col min="2" max="2" width="18.42578125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8.7109375" bestFit="1" customWidth="1"/>
    <col min="19" max="19" width="7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36">
      <c r="A1" s="33" t="s">
        <v>0</v>
      </c>
    </row>
    <row r="2" spans="1:36" ht="15.75">
      <c r="A2" s="1" t="s">
        <v>1</v>
      </c>
      <c r="I2" s="3"/>
      <c r="T2" s="61" t="s">
        <v>2</v>
      </c>
      <c r="U2" s="61"/>
      <c r="V2" s="61"/>
    </row>
    <row r="3" spans="1:36" ht="15.75">
      <c r="A3" s="33" t="s">
        <v>63</v>
      </c>
      <c r="I3" s="3"/>
      <c r="T3" s="61" t="s">
        <v>3</v>
      </c>
      <c r="U3" s="61"/>
      <c r="V3" s="61"/>
    </row>
    <row r="4" spans="1:36">
      <c r="A4" s="1" t="s">
        <v>4</v>
      </c>
    </row>
    <row r="5" spans="1:36" ht="15.75">
      <c r="A5" s="33" t="s">
        <v>61</v>
      </c>
      <c r="J5" s="3"/>
      <c r="T5" s="61" t="s">
        <v>5</v>
      </c>
      <c r="U5" s="61"/>
      <c r="V5" s="61"/>
    </row>
    <row r="7" spans="1:36">
      <c r="A7" s="33" t="s">
        <v>62</v>
      </c>
    </row>
    <row r="8" spans="1:36">
      <c r="A8" s="1" t="s">
        <v>6</v>
      </c>
    </row>
    <row r="9" spans="1:36" ht="15.75">
      <c r="A9" s="33" t="s">
        <v>7</v>
      </c>
    </row>
    <row r="10" spans="1:36" ht="23.25" customHeight="1">
      <c r="C10" s="62" t="s">
        <v>64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</row>
    <row r="11" spans="1:36" ht="23.25" customHeight="1">
      <c r="C11" s="63" t="s">
        <v>8</v>
      </c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</row>
    <row r="12" spans="1:36" ht="15.75" thickBot="1"/>
    <row r="13" spans="1:36" ht="15.75" customHeight="1" thickBot="1">
      <c r="A13" s="66" t="s">
        <v>9</v>
      </c>
      <c r="B13" s="67" t="s">
        <v>10</v>
      </c>
      <c r="C13" s="68" t="s">
        <v>31</v>
      </c>
      <c r="D13" s="70" t="s">
        <v>11</v>
      </c>
      <c r="E13" s="71" t="s">
        <v>12</v>
      </c>
      <c r="F13" s="72"/>
      <c r="G13" s="73"/>
      <c r="H13" s="67" t="s">
        <v>14</v>
      </c>
      <c r="I13" s="67"/>
      <c r="J13" s="67"/>
      <c r="K13" s="67"/>
      <c r="L13" s="67"/>
      <c r="M13" s="67"/>
      <c r="N13" s="74" t="s">
        <v>32</v>
      </c>
      <c r="O13" s="75"/>
      <c r="P13" s="75"/>
      <c r="Q13" s="75"/>
      <c r="R13" s="76"/>
      <c r="S13" s="67" t="s">
        <v>15</v>
      </c>
      <c r="T13" s="67"/>
      <c r="U13" s="67"/>
      <c r="V13" s="67"/>
      <c r="W13" s="67"/>
      <c r="X13" s="67" t="s">
        <v>16</v>
      </c>
      <c r="Y13" s="67"/>
      <c r="Z13" s="67"/>
      <c r="AA13" s="67"/>
      <c r="AB13" s="67"/>
      <c r="AC13" s="67"/>
      <c r="AD13" s="64" t="s">
        <v>17</v>
      </c>
      <c r="AE13" s="78" t="s">
        <v>18</v>
      </c>
      <c r="AF13" s="64" t="s">
        <v>19</v>
      </c>
      <c r="AG13" s="64"/>
      <c r="AH13" s="65" t="s">
        <v>20</v>
      </c>
      <c r="AI13" s="65"/>
      <c r="AJ13" s="65"/>
    </row>
    <row r="14" spans="1:36" ht="24.75" thickBot="1">
      <c r="A14" s="66"/>
      <c r="B14" s="67"/>
      <c r="C14" s="69"/>
      <c r="D14" s="70"/>
      <c r="E14" s="35" t="s">
        <v>21</v>
      </c>
      <c r="F14" s="30" t="s">
        <v>22</v>
      </c>
      <c r="G14" s="57" t="s">
        <v>13</v>
      </c>
      <c r="H14" s="31" t="s">
        <v>23</v>
      </c>
      <c r="I14" s="34" t="s">
        <v>24</v>
      </c>
      <c r="J14" s="34" t="s">
        <v>33</v>
      </c>
      <c r="K14" s="34" t="s">
        <v>34</v>
      </c>
      <c r="L14" s="34" t="s">
        <v>35</v>
      </c>
      <c r="M14" s="34" t="s">
        <v>25</v>
      </c>
      <c r="N14" s="31" t="s">
        <v>23</v>
      </c>
      <c r="O14" s="34" t="s">
        <v>24</v>
      </c>
      <c r="P14" s="34" t="s">
        <v>33</v>
      </c>
      <c r="Q14" s="34" t="s">
        <v>34</v>
      </c>
      <c r="R14" s="34" t="s">
        <v>35</v>
      </c>
      <c r="S14" s="31" t="s">
        <v>23</v>
      </c>
      <c r="T14" s="34" t="s">
        <v>24</v>
      </c>
      <c r="U14" s="34" t="s">
        <v>33</v>
      </c>
      <c r="V14" s="34" t="s">
        <v>34</v>
      </c>
      <c r="W14" s="34" t="s">
        <v>35</v>
      </c>
      <c r="X14" s="31" t="s">
        <v>23</v>
      </c>
      <c r="Y14" s="34" t="s">
        <v>24</v>
      </c>
      <c r="Z14" s="34" t="s">
        <v>33</v>
      </c>
      <c r="AA14" s="34" t="s">
        <v>34</v>
      </c>
      <c r="AB14" s="34" t="s">
        <v>35</v>
      </c>
      <c r="AC14" s="36" t="s">
        <v>25</v>
      </c>
      <c r="AD14" s="77"/>
      <c r="AE14" s="79"/>
      <c r="AF14" s="37" t="s">
        <v>26</v>
      </c>
      <c r="AG14" s="38" t="s">
        <v>27</v>
      </c>
      <c r="AH14" s="39" t="s">
        <v>28</v>
      </c>
      <c r="AI14" s="39" t="s">
        <v>29</v>
      </c>
      <c r="AJ14" s="39" t="s">
        <v>30</v>
      </c>
    </row>
    <row r="15" spans="1:36" ht="27" customHeight="1">
      <c r="A15" s="4">
        <v>1</v>
      </c>
      <c r="B15" s="52" t="s">
        <v>36</v>
      </c>
      <c r="C15" s="5">
        <v>153</v>
      </c>
      <c r="D15" s="6">
        <v>6</v>
      </c>
      <c r="E15" s="54">
        <f>('[1]Grille distr GVT'!$AF2)*$D15</f>
        <v>432</v>
      </c>
      <c r="F15" s="54">
        <f>('[1]Grille distr GVT'!$AE2)*$D15</f>
        <v>486</v>
      </c>
      <c r="G15" s="7">
        <f t="shared" ref="G15:G37" si="0">$E15+$F15</f>
        <v>918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40">
        <f t="shared" ref="M15:M37" si="1">SUM(H15:L15)</f>
        <v>0</v>
      </c>
      <c r="N15" s="19">
        <f t="shared" ref="N15:N37" si="2">$C15*0.15*18</f>
        <v>413.09999999999997</v>
      </c>
      <c r="O15" s="19">
        <f t="shared" ref="O15:O37" si="3">$C15*0.01*18</f>
        <v>27.54</v>
      </c>
      <c r="P15" s="8">
        <f t="shared" ref="P15:P37" si="4">$C15*0.02*6</f>
        <v>18.36</v>
      </c>
      <c r="Q15" s="8">
        <f t="shared" ref="Q15:Q37" si="5">$C15*0.02*12</f>
        <v>36.72</v>
      </c>
      <c r="R15" s="8">
        <v>0</v>
      </c>
      <c r="S15" s="9">
        <f t="shared" ref="S15:S37" si="6">G15*0.15</f>
        <v>137.69999999999999</v>
      </c>
      <c r="T15" s="10">
        <f t="shared" ref="T15:T37" si="7">G15*0.01</f>
        <v>9.18</v>
      </c>
      <c r="U15" s="11">
        <f t="shared" ref="U15:U37" si="8">$C15*0.02*2</f>
        <v>6.12</v>
      </c>
      <c r="V15" s="11">
        <f t="shared" ref="V15:V37" si="9">$C15*0.02*4</f>
        <v>12.24</v>
      </c>
      <c r="W15" s="11">
        <f t="shared" ref="W15:W37" si="10">G15*0.03</f>
        <v>27.54</v>
      </c>
      <c r="X15" s="12">
        <f t="shared" ref="X15:AB37" si="11">H15+N15-S15</f>
        <v>275.39999999999998</v>
      </c>
      <c r="Y15" s="13">
        <f t="shared" si="11"/>
        <v>18.36</v>
      </c>
      <c r="Z15" s="13">
        <f t="shared" ref="Z15:Z37" si="12">$J15+$P15-$U15</f>
        <v>12.239999999999998</v>
      </c>
      <c r="AA15" s="13">
        <f t="shared" si="11"/>
        <v>24.479999999999997</v>
      </c>
      <c r="AB15" s="14">
        <f t="shared" si="11"/>
        <v>-27.54</v>
      </c>
      <c r="AC15" s="41">
        <f t="shared" ref="AC15:AC37" si="13">AB15+Y15+X15</f>
        <v>266.21999999999997</v>
      </c>
      <c r="AD15" s="20">
        <f t="shared" ref="AD15:AD37" si="14">$G15*25</f>
        <v>22950</v>
      </c>
      <c r="AE15" s="20">
        <f t="shared" ref="AE15:AE37" si="15">$AD15*40%</f>
        <v>9180</v>
      </c>
      <c r="AF15" s="21">
        <f t="shared" ref="AF15:AF37" si="16">AD15*7%</f>
        <v>1606.5000000000002</v>
      </c>
      <c r="AG15" s="20">
        <f t="shared" ref="AG15:AG37" si="17">AD15*33%</f>
        <v>7573.5</v>
      </c>
      <c r="AH15" s="21">
        <f t="shared" ref="AH15:AH37" si="18">AD15*7%</f>
        <v>1606.5000000000002</v>
      </c>
      <c r="AI15" s="21">
        <f t="shared" ref="AI15:AI37" si="19">$AD15*6%</f>
        <v>1377</v>
      </c>
      <c r="AJ15" s="21">
        <f t="shared" ref="AJ15:AJ37" si="20">$AD15*20%</f>
        <v>4590</v>
      </c>
    </row>
    <row r="16" spans="1:36" ht="20.25" customHeight="1">
      <c r="A16" s="15">
        <v>2</v>
      </c>
      <c r="B16" s="52" t="s">
        <v>37</v>
      </c>
      <c r="C16" s="16">
        <v>135</v>
      </c>
      <c r="D16" s="17">
        <v>6</v>
      </c>
      <c r="E16" s="54">
        <f>('[1]Grille distr GVT'!$AF3)*$D16</f>
        <v>426</v>
      </c>
      <c r="F16" s="54">
        <f>('[1]Grille distr GVT'!$AE3)*$D16</f>
        <v>384</v>
      </c>
      <c r="G16" s="18">
        <f t="shared" si="0"/>
        <v>810</v>
      </c>
      <c r="H16" s="19">
        <v>0</v>
      </c>
      <c r="I16" s="19">
        <v>0</v>
      </c>
      <c r="J16" s="19">
        <v>0</v>
      </c>
      <c r="K16" s="19">
        <v>0</v>
      </c>
      <c r="L16" s="19">
        <v>0</v>
      </c>
      <c r="M16" s="42">
        <f t="shared" si="1"/>
        <v>0</v>
      </c>
      <c r="N16" s="19">
        <f t="shared" si="2"/>
        <v>364.5</v>
      </c>
      <c r="O16" s="19">
        <f t="shared" si="3"/>
        <v>24.3</v>
      </c>
      <c r="P16" s="19">
        <f t="shared" si="4"/>
        <v>16.200000000000003</v>
      </c>
      <c r="Q16" s="19">
        <f t="shared" si="5"/>
        <v>32.400000000000006</v>
      </c>
      <c r="R16" s="19">
        <v>0</v>
      </c>
      <c r="S16" s="9">
        <f t="shared" si="6"/>
        <v>121.5</v>
      </c>
      <c r="T16" s="10">
        <f t="shared" si="7"/>
        <v>8.1</v>
      </c>
      <c r="U16" s="11">
        <f t="shared" si="8"/>
        <v>5.4</v>
      </c>
      <c r="V16" s="11">
        <f t="shared" si="9"/>
        <v>10.8</v>
      </c>
      <c r="W16" s="11">
        <f t="shared" si="10"/>
        <v>24.3</v>
      </c>
      <c r="X16" s="12">
        <f t="shared" si="11"/>
        <v>243</v>
      </c>
      <c r="Y16" s="13">
        <f t="shared" si="11"/>
        <v>16.200000000000003</v>
      </c>
      <c r="Z16" s="13">
        <f t="shared" si="12"/>
        <v>10.800000000000002</v>
      </c>
      <c r="AA16" s="13">
        <f t="shared" si="11"/>
        <v>21.600000000000005</v>
      </c>
      <c r="AB16" s="14">
        <f t="shared" si="11"/>
        <v>-24.3</v>
      </c>
      <c r="AC16" s="41">
        <f t="shared" si="13"/>
        <v>234.9</v>
      </c>
      <c r="AD16" s="20">
        <f t="shared" si="14"/>
        <v>20250</v>
      </c>
      <c r="AE16" s="20">
        <f t="shared" si="15"/>
        <v>8100</v>
      </c>
      <c r="AF16" s="21">
        <f t="shared" si="16"/>
        <v>1417.5000000000002</v>
      </c>
      <c r="AG16" s="20">
        <f t="shared" si="17"/>
        <v>6682.5</v>
      </c>
      <c r="AH16" s="21">
        <f t="shared" si="18"/>
        <v>1417.5000000000002</v>
      </c>
      <c r="AI16" s="21">
        <f t="shared" si="19"/>
        <v>1215</v>
      </c>
      <c r="AJ16" s="21">
        <f t="shared" si="20"/>
        <v>4050</v>
      </c>
    </row>
    <row r="17" spans="1:36" ht="20.25" customHeight="1">
      <c r="A17" s="15">
        <v>3</v>
      </c>
      <c r="B17" s="52" t="s">
        <v>38</v>
      </c>
      <c r="C17" s="16">
        <v>172</v>
      </c>
      <c r="D17" s="17">
        <v>6</v>
      </c>
      <c r="E17" s="54">
        <f>('[1]Grille distr GVT'!$AF4)*$D17</f>
        <v>588</v>
      </c>
      <c r="F17" s="54">
        <f>('[1]Grille distr GVT'!$AE4)*$D17</f>
        <v>444</v>
      </c>
      <c r="G17" s="18">
        <f t="shared" si="0"/>
        <v>1032</v>
      </c>
      <c r="H17" s="19">
        <v>0</v>
      </c>
      <c r="I17" s="19">
        <v>0</v>
      </c>
      <c r="J17" s="19">
        <v>0</v>
      </c>
      <c r="K17" s="19">
        <v>0</v>
      </c>
      <c r="L17" s="19">
        <v>0</v>
      </c>
      <c r="M17" s="42">
        <f t="shared" ref="M17:M31" si="21">SUM(H17:L17)</f>
        <v>0</v>
      </c>
      <c r="N17" s="19">
        <f t="shared" si="2"/>
        <v>464.40000000000003</v>
      </c>
      <c r="O17" s="19">
        <f t="shared" si="3"/>
        <v>30.96</v>
      </c>
      <c r="P17" s="19">
        <f t="shared" si="4"/>
        <v>20.64</v>
      </c>
      <c r="Q17" s="19">
        <f t="shared" si="5"/>
        <v>41.28</v>
      </c>
      <c r="R17" s="19">
        <v>0</v>
      </c>
      <c r="S17" s="9">
        <f t="shared" ref="S17:S31" si="22">G17*0.15</f>
        <v>154.79999999999998</v>
      </c>
      <c r="T17" s="10">
        <f t="shared" ref="T17:T31" si="23">G17*0.01</f>
        <v>10.32</v>
      </c>
      <c r="U17" s="11">
        <f t="shared" si="8"/>
        <v>6.88</v>
      </c>
      <c r="V17" s="11">
        <f t="shared" si="9"/>
        <v>13.76</v>
      </c>
      <c r="W17" s="11">
        <f t="shared" ref="W17:W31" si="24">G17*0.03</f>
        <v>30.959999999999997</v>
      </c>
      <c r="X17" s="12">
        <f t="shared" ref="X17:X31" si="25">H17+N17-S17</f>
        <v>309.60000000000002</v>
      </c>
      <c r="Y17" s="13">
        <f t="shared" ref="Y17:Y31" si="26">I17+O17-T17</f>
        <v>20.64</v>
      </c>
      <c r="Z17" s="13">
        <f t="shared" si="12"/>
        <v>13.760000000000002</v>
      </c>
      <c r="AA17" s="13">
        <f t="shared" ref="AA17:AA31" si="27">K17+Q17-V17</f>
        <v>27.520000000000003</v>
      </c>
      <c r="AB17" s="14">
        <f t="shared" ref="AB17:AB31" si="28">L17+R17-W17</f>
        <v>-30.959999999999997</v>
      </c>
      <c r="AC17" s="41">
        <f t="shared" ref="AC17:AC31" si="29">AB17+Y17+X17</f>
        <v>299.28000000000003</v>
      </c>
      <c r="AD17" s="20">
        <f t="shared" si="14"/>
        <v>25800</v>
      </c>
      <c r="AE17" s="20">
        <f t="shared" si="15"/>
        <v>10320</v>
      </c>
      <c r="AF17" s="21">
        <f t="shared" ref="AF17:AF31" si="30">AD17*7%</f>
        <v>1806.0000000000002</v>
      </c>
      <c r="AG17" s="20">
        <f t="shared" ref="AG17:AG31" si="31">AD17*33%</f>
        <v>8514</v>
      </c>
      <c r="AH17" s="21">
        <f t="shared" ref="AH17:AH31" si="32">AD17*7%</f>
        <v>1806.0000000000002</v>
      </c>
      <c r="AI17" s="21">
        <f t="shared" si="19"/>
        <v>1548</v>
      </c>
      <c r="AJ17" s="21">
        <f t="shared" si="20"/>
        <v>5160</v>
      </c>
    </row>
    <row r="18" spans="1:36" ht="20.25" customHeight="1">
      <c r="A18" s="4">
        <v>4</v>
      </c>
      <c r="B18" s="52" t="s">
        <v>39</v>
      </c>
      <c r="C18" s="16">
        <v>170</v>
      </c>
      <c r="D18" s="17">
        <v>6</v>
      </c>
      <c r="E18" s="54">
        <f>('[1]Grille distr GVT'!$AF5)*$D18</f>
        <v>492</v>
      </c>
      <c r="F18" s="54">
        <f>('[1]Grille distr GVT'!$AE5)*$D18</f>
        <v>528</v>
      </c>
      <c r="G18" s="18">
        <f t="shared" si="0"/>
        <v>1020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42">
        <f t="shared" si="21"/>
        <v>0</v>
      </c>
      <c r="N18" s="19">
        <f t="shared" si="2"/>
        <v>459</v>
      </c>
      <c r="O18" s="19">
        <f t="shared" si="3"/>
        <v>30.599999999999998</v>
      </c>
      <c r="P18" s="19">
        <f t="shared" si="4"/>
        <v>20.399999999999999</v>
      </c>
      <c r="Q18" s="19">
        <f t="shared" si="5"/>
        <v>40.799999999999997</v>
      </c>
      <c r="R18" s="19">
        <v>0</v>
      </c>
      <c r="S18" s="9">
        <f t="shared" si="22"/>
        <v>153</v>
      </c>
      <c r="T18" s="10">
        <f t="shared" si="23"/>
        <v>10.200000000000001</v>
      </c>
      <c r="U18" s="11">
        <f t="shared" si="8"/>
        <v>6.8</v>
      </c>
      <c r="V18" s="11">
        <f t="shared" si="9"/>
        <v>13.6</v>
      </c>
      <c r="W18" s="11">
        <f t="shared" si="24"/>
        <v>30.599999999999998</v>
      </c>
      <c r="X18" s="12">
        <f t="shared" si="25"/>
        <v>306</v>
      </c>
      <c r="Y18" s="13">
        <f t="shared" si="26"/>
        <v>20.399999999999999</v>
      </c>
      <c r="Z18" s="13">
        <f t="shared" si="12"/>
        <v>13.599999999999998</v>
      </c>
      <c r="AA18" s="13">
        <f t="shared" si="27"/>
        <v>27.199999999999996</v>
      </c>
      <c r="AB18" s="14">
        <f t="shared" si="28"/>
        <v>-30.599999999999998</v>
      </c>
      <c r="AC18" s="41">
        <f t="shared" si="29"/>
        <v>295.8</v>
      </c>
      <c r="AD18" s="20">
        <f t="shared" si="14"/>
        <v>25500</v>
      </c>
      <c r="AE18" s="20">
        <f t="shared" si="15"/>
        <v>10200</v>
      </c>
      <c r="AF18" s="21">
        <f t="shared" si="30"/>
        <v>1785.0000000000002</v>
      </c>
      <c r="AG18" s="20">
        <f t="shared" si="31"/>
        <v>8415</v>
      </c>
      <c r="AH18" s="21">
        <f t="shared" si="32"/>
        <v>1785.0000000000002</v>
      </c>
      <c r="AI18" s="21">
        <f t="shared" si="19"/>
        <v>1530</v>
      </c>
      <c r="AJ18" s="21">
        <f t="shared" si="20"/>
        <v>5100</v>
      </c>
    </row>
    <row r="19" spans="1:36" ht="20.25" customHeight="1">
      <c r="A19" s="15">
        <v>5</v>
      </c>
      <c r="B19" s="52" t="s">
        <v>40</v>
      </c>
      <c r="C19" s="16">
        <v>142</v>
      </c>
      <c r="D19" s="17">
        <v>6</v>
      </c>
      <c r="E19" s="54">
        <f>('[1]Grille distr GVT'!$AF6)*$D19</f>
        <v>498</v>
      </c>
      <c r="F19" s="54">
        <f>('[1]Grille distr GVT'!$AE6)*$D19</f>
        <v>354</v>
      </c>
      <c r="G19" s="18">
        <f t="shared" si="0"/>
        <v>852</v>
      </c>
      <c r="H19" s="19">
        <v>0</v>
      </c>
      <c r="I19" s="19">
        <v>0</v>
      </c>
      <c r="J19" s="19">
        <v>0</v>
      </c>
      <c r="K19" s="19">
        <v>0</v>
      </c>
      <c r="L19" s="19">
        <v>0</v>
      </c>
      <c r="M19" s="42">
        <f t="shared" si="21"/>
        <v>0</v>
      </c>
      <c r="N19" s="19">
        <f t="shared" si="2"/>
        <v>383.40000000000003</v>
      </c>
      <c r="O19" s="19">
        <f t="shared" si="3"/>
        <v>25.56</v>
      </c>
      <c r="P19" s="19">
        <f t="shared" si="4"/>
        <v>17.04</v>
      </c>
      <c r="Q19" s="19">
        <f t="shared" si="5"/>
        <v>34.08</v>
      </c>
      <c r="R19" s="19">
        <v>0</v>
      </c>
      <c r="S19" s="9">
        <f t="shared" si="22"/>
        <v>127.8</v>
      </c>
      <c r="T19" s="10">
        <f t="shared" si="23"/>
        <v>8.52</v>
      </c>
      <c r="U19" s="11">
        <f t="shared" si="8"/>
        <v>5.68</v>
      </c>
      <c r="V19" s="11">
        <f t="shared" si="9"/>
        <v>11.36</v>
      </c>
      <c r="W19" s="11">
        <f t="shared" si="24"/>
        <v>25.56</v>
      </c>
      <c r="X19" s="12">
        <f t="shared" si="25"/>
        <v>255.60000000000002</v>
      </c>
      <c r="Y19" s="13">
        <f t="shared" si="26"/>
        <v>17.04</v>
      </c>
      <c r="Z19" s="13">
        <f t="shared" si="12"/>
        <v>11.36</v>
      </c>
      <c r="AA19" s="13">
        <f t="shared" si="27"/>
        <v>22.72</v>
      </c>
      <c r="AB19" s="14">
        <f t="shared" si="28"/>
        <v>-25.56</v>
      </c>
      <c r="AC19" s="41">
        <f t="shared" si="29"/>
        <v>247.08</v>
      </c>
      <c r="AD19" s="20">
        <f t="shared" si="14"/>
        <v>21300</v>
      </c>
      <c r="AE19" s="20">
        <f t="shared" si="15"/>
        <v>8520</v>
      </c>
      <c r="AF19" s="21">
        <f t="shared" si="30"/>
        <v>1491.0000000000002</v>
      </c>
      <c r="AG19" s="20">
        <f t="shared" si="31"/>
        <v>7029</v>
      </c>
      <c r="AH19" s="21">
        <f t="shared" si="32"/>
        <v>1491.0000000000002</v>
      </c>
      <c r="AI19" s="21">
        <f t="shared" si="19"/>
        <v>1278</v>
      </c>
      <c r="AJ19" s="21">
        <f t="shared" si="20"/>
        <v>4260</v>
      </c>
    </row>
    <row r="20" spans="1:36" ht="20.25" customHeight="1">
      <c r="A20" s="15">
        <v>6</v>
      </c>
      <c r="B20" s="52" t="s">
        <v>41</v>
      </c>
      <c r="C20" s="16">
        <v>139</v>
      </c>
      <c r="D20" s="17">
        <v>6</v>
      </c>
      <c r="E20" s="54">
        <f>('[1]Grille distr GVT'!$AF7)*$D20</f>
        <v>408</v>
      </c>
      <c r="F20" s="54">
        <f>('[1]Grille distr GVT'!$AE7)*$D20</f>
        <v>426</v>
      </c>
      <c r="G20" s="18">
        <f t="shared" si="0"/>
        <v>834</v>
      </c>
      <c r="H20" s="19">
        <v>0</v>
      </c>
      <c r="I20" s="19">
        <v>0</v>
      </c>
      <c r="J20" s="19">
        <v>0</v>
      </c>
      <c r="K20" s="19">
        <v>0</v>
      </c>
      <c r="L20" s="19">
        <v>0</v>
      </c>
      <c r="M20" s="42">
        <f t="shared" si="21"/>
        <v>0</v>
      </c>
      <c r="N20" s="19">
        <f t="shared" si="2"/>
        <v>375.29999999999995</v>
      </c>
      <c r="O20" s="19">
        <f t="shared" si="3"/>
        <v>25.020000000000003</v>
      </c>
      <c r="P20" s="19">
        <f t="shared" si="4"/>
        <v>16.68</v>
      </c>
      <c r="Q20" s="19">
        <f t="shared" si="5"/>
        <v>33.36</v>
      </c>
      <c r="R20" s="19">
        <v>0</v>
      </c>
      <c r="S20" s="9">
        <f t="shared" si="22"/>
        <v>125.1</v>
      </c>
      <c r="T20" s="10">
        <f t="shared" si="23"/>
        <v>8.34</v>
      </c>
      <c r="U20" s="11">
        <f t="shared" si="8"/>
        <v>5.5600000000000005</v>
      </c>
      <c r="V20" s="11">
        <f t="shared" si="9"/>
        <v>11.120000000000001</v>
      </c>
      <c r="W20" s="11">
        <f t="shared" si="24"/>
        <v>25.02</v>
      </c>
      <c r="X20" s="12">
        <f t="shared" si="25"/>
        <v>250.19999999999996</v>
      </c>
      <c r="Y20" s="13">
        <f t="shared" si="26"/>
        <v>16.680000000000003</v>
      </c>
      <c r="Z20" s="13">
        <f t="shared" si="12"/>
        <v>11.12</v>
      </c>
      <c r="AA20" s="13">
        <f t="shared" si="27"/>
        <v>22.24</v>
      </c>
      <c r="AB20" s="14">
        <f t="shared" si="28"/>
        <v>-25.02</v>
      </c>
      <c r="AC20" s="41">
        <f t="shared" si="29"/>
        <v>241.85999999999996</v>
      </c>
      <c r="AD20" s="20">
        <f t="shared" si="14"/>
        <v>20850</v>
      </c>
      <c r="AE20" s="20">
        <f t="shared" si="15"/>
        <v>8340</v>
      </c>
      <c r="AF20" s="21">
        <f t="shared" si="30"/>
        <v>1459.5000000000002</v>
      </c>
      <c r="AG20" s="20">
        <f t="shared" si="31"/>
        <v>6880.5</v>
      </c>
      <c r="AH20" s="21">
        <f t="shared" si="32"/>
        <v>1459.5000000000002</v>
      </c>
      <c r="AI20" s="21">
        <f t="shared" si="19"/>
        <v>1251</v>
      </c>
      <c r="AJ20" s="21">
        <f t="shared" si="20"/>
        <v>4170</v>
      </c>
    </row>
    <row r="21" spans="1:36" ht="20.25" customHeight="1">
      <c r="A21" s="4">
        <v>7</v>
      </c>
      <c r="B21" s="53" t="s">
        <v>42</v>
      </c>
      <c r="C21" s="16">
        <v>166</v>
      </c>
      <c r="D21" s="17">
        <v>6</v>
      </c>
      <c r="E21" s="54">
        <f>('[1]Grille distr GVT'!$AF8)*$D21</f>
        <v>558</v>
      </c>
      <c r="F21" s="54">
        <f>('[1]Grille distr GVT'!$AE8)*$D21</f>
        <v>438</v>
      </c>
      <c r="G21" s="18">
        <f t="shared" si="0"/>
        <v>996</v>
      </c>
      <c r="H21" s="19">
        <v>0</v>
      </c>
      <c r="I21" s="19">
        <v>0</v>
      </c>
      <c r="J21" s="19">
        <v>0</v>
      </c>
      <c r="K21" s="19">
        <v>0</v>
      </c>
      <c r="L21" s="19">
        <v>0</v>
      </c>
      <c r="M21" s="42">
        <f t="shared" si="21"/>
        <v>0</v>
      </c>
      <c r="N21" s="19">
        <f t="shared" si="2"/>
        <v>448.2</v>
      </c>
      <c r="O21" s="19">
        <f t="shared" si="3"/>
        <v>29.880000000000003</v>
      </c>
      <c r="P21" s="19">
        <f t="shared" si="4"/>
        <v>19.920000000000002</v>
      </c>
      <c r="Q21" s="19">
        <f t="shared" si="5"/>
        <v>39.840000000000003</v>
      </c>
      <c r="R21" s="19">
        <v>0</v>
      </c>
      <c r="S21" s="9">
        <f t="shared" si="22"/>
        <v>149.4</v>
      </c>
      <c r="T21" s="10">
        <f t="shared" si="23"/>
        <v>9.9600000000000009</v>
      </c>
      <c r="U21" s="11">
        <f t="shared" si="8"/>
        <v>6.6400000000000006</v>
      </c>
      <c r="V21" s="11">
        <f t="shared" si="9"/>
        <v>13.280000000000001</v>
      </c>
      <c r="W21" s="11">
        <f t="shared" si="24"/>
        <v>29.88</v>
      </c>
      <c r="X21" s="12">
        <f t="shared" si="25"/>
        <v>298.79999999999995</v>
      </c>
      <c r="Y21" s="13">
        <f t="shared" si="26"/>
        <v>19.920000000000002</v>
      </c>
      <c r="Z21" s="13">
        <f t="shared" si="12"/>
        <v>13.280000000000001</v>
      </c>
      <c r="AA21" s="13">
        <f t="shared" si="27"/>
        <v>26.560000000000002</v>
      </c>
      <c r="AB21" s="14">
        <f t="shared" si="28"/>
        <v>-29.88</v>
      </c>
      <c r="AC21" s="41">
        <f t="shared" si="29"/>
        <v>288.83999999999997</v>
      </c>
      <c r="AD21" s="20">
        <f t="shared" si="14"/>
        <v>24900</v>
      </c>
      <c r="AE21" s="20">
        <f t="shared" si="15"/>
        <v>9960</v>
      </c>
      <c r="AF21" s="21">
        <f t="shared" si="30"/>
        <v>1743.0000000000002</v>
      </c>
      <c r="AG21" s="20">
        <f t="shared" si="31"/>
        <v>8217</v>
      </c>
      <c r="AH21" s="21">
        <f t="shared" si="32"/>
        <v>1743.0000000000002</v>
      </c>
      <c r="AI21" s="21">
        <f t="shared" si="19"/>
        <v>1494</v>
      </c>
      <c r="AJ21" s="21">
        <f t="shared" si="20"/>
        <v>4980</v>
      </c>
    </row>
    <row r="22" spans="1:36" ht="20.25" customHeight="1">
      <c r="A22" s="15">
        <v>8</v>
      </c>
      <c r="B22" s="53" t="s">
        <v>43</v>
      </c>
      <c r="C22" s="16">
        <v>128</v>
      </c>
      <c r="D22" s="17">
        <v>6</v>
      </c>
      <c r="E22" s="54">
        <f>('[1]Grille distr GVT'!$AF9)*$D22</f>
        <v>432</v>
      </c>
      <c r="F22" s="54">
        <f>('[1]Grille distr GVT'!$AE9)*$D22</f>
        <v>336</v>
      </c>
      <c r="G22" s="18">
        <f t="shared" si="0"/>
        <v>768</v>
      </c>
      <c r="H22" s="19">
        <v>0</v>
      </c>
      <c r="I22" s="19">
        <v>0</v>
      </c>
      <c r="J22" s="19">
        <v>0</v>
      </c>
      <c r="K22" s="19">
        <v>0</v>
      </c>
      <c r="L22" s="19">
        <v>0</v>
      </c>
      <c r="M22" s="42">
        <f t="shared" si="21"/>
        <v>0</v>
      </c>
      <c r="N22" s="19">
        <f t="shared" si="2"/>
        <v>345.59999999999997</v>
      </c>
      <c r="O22" s="19">
        <f t="shared" si="3"/>
        <v>23.04</v>
      </c>
      <c r="P22" s="19">
        <f t="shared" si="4"/>
        <v>15.36</v>
      </c>
      <c r="Q22" s="19">
        <f t="shared" si="5"/>
        <v>30.72</v>
      </c>
      <c r="R22" s="19">
        <v>0</v>
      </c>
      <c r="S22" s="9">
        <f t="shared" si="22"/>
        <v>115.19999999999999</v>
      </c>
      <c r="T22" s="10">
        <f t="shared" si="23"/>
        <v>7.68</v>
      </c>
      <c r="U22" s="11">
        <f t="shared" si="8"/>
        <v>5.12</v>
      </c>
      <c r="V22" s="11">
        <f t="shared" si="9"/>
        <v>10.24</v>
      </c>
      <c r="W22" s="11">
        <f t="shared" si="24"/>
        <v>23.04</v>
      </c>
      <c r="X22" s="12">
        <f t="shared" si="25"/>
        <v>230.39999999999998</v>
      </c>
      <c r="Y22" s="13">
        <f t="shared" si="26"/>
        <v>15.36</v>
      </c>
      <c r="Z22" s="13">
        <f t="shared" si="12"/>
        <v>10.239999999999998</v>
      </c>
      <c r="AA22" s="13">
        <f t="shared" si="27"/>
        <v>20.479999999999997</v>
      </c>
      <c r="AB22" s="14">
        <f t="shared" si="28"/>
        <v>-23.04</v>
      </c>
      <c r="AC22" s="41">
        <f t="shared" si="29"/>
        <v>222.71999999999997</v>
      </c>
      <c r="AD22" s="20">
        <f t="shared" si="14"/>
        <v>19200</v>
      </c>
      <c r="AE22" s="20">
        <f t="shared" si="15"/>
        <v>7680</v>
      </c>
      <c r="AF22" s="21">
        <f t="shared" si="30"/>
        <v>1344.0000000000002</v>
      </c>
      <c r="AG22" s="20">
        <f t="shared" si="31"/>
        <v>6336</v>
      </c>
      <c r="AH22" s="21">
        <f t="shared" si="32"/>
        <v>1344.0000000000002</v>
      </c>
      <c r="AI22" s="21">
        <f t="shared" si="19"/>
        <v>1152</v>
      </c>
      <c r="AJ22" s="21">
        <f t="shared" si="20"/>
        <v>3840</v>
      </c>
    </row>
    <row r="23" spans="1:36" ht="20.25" customHeight="1">
      <c r="A23" s="15">
        <v>9</v>
      </c>
      <c r="B23" s="52" t="s">
        <v>44</v>
      </c>
      <c r="C23" s="16">
        <v>125</v>
      </c>
      <c r="D23" s="17">
        <v>6</v>
      </c>
      <c r="E23" s="54">
        <f>('[1]Grille distr GVT'!$AF10)*$D23</f>
        <v>384</v>
      </c>
      <c r="F23" s="54">
        <f>('[1]Grille distr GVT'!$AE10)*$D23</f>
        <v>366</v>
      </c>
      <c r="G23" s="18">
        <f t="shared" si="0"/>
        <v>750</v>
      </c>
      <c r="H23" s="19">
        <v>0</v>
      </c>
      <c r="I23" s="19">
        <v>0</v>
      </c>
      <c r="J23" s="19">
        <v>0</v>
      </c>
      <c r="K23" s="19">
        <v>0</v>
      </c>
      <c r="L23" s="19">
        <v>0</v>
      </c>
      <c r="M23" s="42">
        <f t="shared" si="21"/>
        <v>0</v>
      </c>
      <c r="N23" s="19">
        <f t="shared" si="2"/>
        <v>337.5</v>
      </c>
      <c r="O23" s="19">
        <f t="shared" si="3"/>
        <v>22.5</v>
      </c>
      <c r="P23" s="19">
        <f t="shared" si="4"/>
        <v>15</v>
      </c>
      <c r="Q23" s="19">
        <f t="shared" si="5"/>
        <v>30</v>
      </c>
      <c r="R23" s="19">
        <v>0</v>
      </c>
      <c r="S23" s="9">
        <f t="shared" si="22"/>
        <v>112.5</v>
      </c>
      <c r="T23" s="10">
        <f t="shared" si="23"/>
        <v>7.5</v>
      </c>
      <c r="U23" s="11">
        <f t="shared" si="8"/>
        <v>5</v>
      </c>
      <c r="V23" s="11">
        <f t="shared" si="9"/>
        <v>10</v>
      </c>
      <c r="W23" s="11">
        <f t="shared" si="24"/>
        <v>22.5</v>
      </c>
      <c r="X23" s="12">
        <f t="shared" si="25"/>
        <v>225</v>
      </c>
      <c r="Y23" s="13">
        <f t="shared" si="26"/>
        <v>15</v>
      </c>
      <c r="Z23" s="13">
        <f t="shared" si="12"/>
        <v>10</v>
      </c>
      <c r="AA23" s="13">
        <f t="shared" si="27"/>
        <v>20</v>
      </c>
      <c r="AB23" s="14">
        <f t="shared" si="28"/>
        <v>-22.5</v>
      </c>
      <c r="AC23" s="41">
        <f t="shared" si="29"/>
        <v>217.5</v>
      </c>
      <c r="AD23" s="20">
        <f t="shared" si="14"/>
        <v>18750</v>
      </c>
      <c r="AE23" s="20">
        <f t="shared" si="15"/>
        <v>7500</v>
      </c>
      <c r="AF23" s="21">
        <f t="shared" si="30"/>
        <v>1312.5000000000002</v>
      </c>
      <c r="AG23" s="20">
        <f t="shared" si="31"/>
        <v>6187.5</v>
      </c>
      <c r="AH23" s="21">
        <f t="shared" si="32"/>
        <v>1312.5000000000002</v>
      </c>
      <c r="AI23" s="21">
        <f t="shared" si="19"/>
        <v>1125</v>
      </c>
      <c r="AJ23" s="21">
        <f t="shared" si="20"/>
        <v>3750</v>
      </c>
    </row>
    <row r="24" spans="1:36" ht="20.25" customHeight="1">
      <c r="A24" s="4">
        <v>10</v>
      </c>
      <c r="B24" s="52" t="s">
        <v>45</v>
      </c>
      <c r="C24" s="16">
        <v>225</v>
      </c>
      <c r="D24" s="17">
        <v>6</v>
      </c>
      <c r="E24" s="54">
        <f>('[1]Grille distr GVT'!$AF11)*$D24</f>
        <v>390</v>
      </c>
      <c r="F24" s="54">
        <f>('[1]Grille distr GVT'!$AE11)*$D24</f>
        <v>960</v>
      </c>
      <c r="G24" s="18">
        <f t="shared" si="0"/>
        <v>1350</v>
      </c>
      <c r="H24" s="19">
        <v>0</v>
      </c>
      <c r="I24" s="19">
        <v>0</v>
      </c>
      <c r="J24" s="19">
        <v>0</v>
      </c>
      <c r="K24" s="19">
        <v>0</v>
      </c>
      <c r="L24" s="19">
        <v>0</v>
      </c>
      <c r="M24" s="42">
        <f t="shared" si="21"/>
        <v>0</v>
      </c>
      <c r="N24" s="19">
        <f t="shared" si="2"/>
        <v>607.5</v>
      </c>
      <c r="O24" s="19">
        <f t="shared" si="3"/>
        <v>40.5</v>
      </c>
      <c r="P24" s="19">
        <f t="shared" si="4"/>
        <v>27</v>
      </c>
      <c r="Q24" s="19">
        <f t="shared" si="5"/>
        <v>54</v>
      </c>
      <c r="R24" s="19">
        <v>0</v>
      </c>
      <c r="S24" s="9">
        <f t="shared" si="22"/>
        <v>202.5</v>
      </c>
      <c r="T24" s="10">
        <f t="shared" si="23"/>
        <v>13.5</v>
      </c>
      <c r="U24" s="11">
        <f t="shared" si="8"/>
        <v>9</v>
      </c>
      <c r="V24" s="11">
        <f t="shared" si="9"/>
        <v>18</v>
      </c>
      <c r="W24" s="11">
        <f t="shared" si="24"/>
        <v>40.5</v>
      </c>
      <c r="X24" s="12">
        <f t="shared" si="25"/>
        <v>405</v>
      </c>
      <c r="Y24" s="13">
        <f t="shared" si="26"/>
        <v>27</v>
      </c>
      <c r="Z24" s="13">
        <f t="shared" si="12"/>
        <v>18</v>
      </c>
      <c r="AA24" s="13">
        <f t="shared" si="27"/>
        <v>36</v>
      </c>
      <c r="AB24" s="14">
        <f t="shared" si="28"/>
        <v>-40.5</v>
      </c>
      <c r="AC24" s="41">
        <f t="shared" si="29"/>
        <v>391.5</v>
      </c>
      <c r="AD24" s="20">
        <f t="shared" si="14"/>
        <v>33750</v>
      </c>
      <c r="AE24" s="20">
        <f t="shared" si="15"/>
        <v>13500</v>
      </c>
      <c r="AF24" s="21">
        <f t="shared" si="30"/>
        <v>2362.5</v>
      </c>
      <c r="AG24" s="20">
        <f t="shared" si="31"/>
        <v>11137.5</v>
      </c>
      <c r="AH24" s="21">
        <f t="shared" si="32"/>
        <v>2362.5</v>
      </c>
      <c r="AI24" s="21">
        <f t="shared" si="19"/>
        <v>2025</v>
      </c>
      <c r="AJ24" s="21">
        <f t="shared" si="20"/>
        <v>6750</v>
      </c>
    </row>
    <row r="25" spans="1:36" ht="20.25" customHeight="1">
      <c r="A25" s="15">
        <v>11</v>
      </c>
      <c r="B25" s="52" t="s">
        <v>46</v>
      </c>
      <c r="C25" s="16">
        <v>214</v>
      </c>
      <c r="D25" s="17">
        <v>6</v>
      </c>
      <c r="E25" s="54">
        <f>('[1]Grille distr GVT'!$AF12)*$D25</f>
        <v>762</v>
      </c>
      <c r="F25" s="54">
        <f>('[1]Grille distr GVT'!$AE12)*$D25</f>
        <v>522</v>
      </c>
      <c r="G25" s="18">
        <f t="shared" si="0"/>
        <v>1284</v>
      </c>
      <c r="H25" s="19">
        <v>0</v>
      </c>
      <c r="I25" s="19">
        <v>0</v>
      </c>
      <c r="J25" s="19">
        <v>0</v>
      </c>
      <c r="K25" s="19">
        <v>0</v>
      </c>
      <c r="L25" s="19">
        <v>0</v>
      </c>
      <c r="M25" s="42">
        <f t="shared" si="21"/>
        <v>0</v>
      </c>
      <c r="N25" s="19">
        <f t="shared" si="2"/>
        <v>577.80000000000007</v>
      </c>
      <c r="O25" s="19">
        <f t="shared" si="3"/>
        <v>38.520000000000003</v>
      </c>
      <c r="P25" s="19">
        <f t="shared" si="4"/>
        <v>25.68</v>
      </c>
      <c r="Q25" s="19">
        <f t="shared" si="5"/>
        <v>51.36</v>
      </c>
      <c r="R25" s="19">
        <v>0</v>
      </c>
      <c r="S25" s="9">
        <f t="shared" si="22"/>
        <v>192.6</v>
      </c>
      <c r="T25" s="10">
        <f t="shared" si="23"/>
        <v>12.84</v>
      </c>
      <c r="U25" s="11">
        <f t="shared" si="8"/>
        <v>8.56</v>
      </c>
      <c r="V25" s="11">
        <f t="shared" si="9"/>
        <v>17.12</v>
      </c>
      <c r="W25" s="11">
        <f t="shared" si="24"/>
        <v>38.519999999999996</v>
      </c>
      <c r="X25" s="12">
        <f t="shared" si="25"/>
        <v>385.20000000000005</v>
      </c>
      <c r="Y25" s="13">
        <f t="shared" si="26"/>
        <v>25.680000000000003</v>
      </c>
      <c r="Z25" s="13">
        <f t="shared" si="12"/>
        <v>17.119999999999997</v>
      </c>
      <c r="AA25" s="13">
        <f t="shared" si="27"/>
        <v>34.239999999999995</v>
      </c>
      <c r="AB25" s="14">
        <f t="shared" si="28"/>
        <v>-38.519999999999996</v>
      </c>
      <c r="AC25" s="41">
        <f t="shared" si="29"/>
        <v>372.36000000000007</v>
      </c>
      <c r="AD25" s="20">
        <f t="shared" si="14"/>
        <v>32100</v>
      </c>
      <c r="AE25" s="20">
        <f t="shared" si="15"/>
        <v>12840</v>
      </c>
      <c r="AF25" s="21">
        <f t="shared" si="30"/>
        <v>2247</v>
      </c>
      <c r="AG25" s="20">
        <f t="shared" si="31"/>
        <v>10593</v>
      </c>
      <c r="AH25" s="21">
        <f t="shared" si="32"/>
        <v>2247</v>
      </c>
      <c r="AI25" s="21">
        <f t="shared" si="19"/>
        <v>1926</v>
      </c>
      <c r="AJ25" s="21">
        <f t="shared" si="20"/>
        <v>6420</v>
      </c>
    </row>
    <row r="26" spans="1:36" ht="20.25" customHeight="1">
      <c r="A26" s="15">
        <v>12</v>
      </c>
      <c r="B26" s="52" t="s">
        <v>47</v>
      </c>
      <c r="C26" s="16">
        <v>197</v>
      </c>
      <c r="D26" s="17">
        <v>6</v>
      </c>
      <c r="E26" s="54">
        <f>('[1]Grille distr GVT'!$AF13)*$D26</f>
        <v>510</v>
      </c>
      <c r="F26" s="54">
        <f>('[1]Grille distr GVT'!$AE13)*$D26</f>
        <v>672</v>
      </c>
      <c r="G26" s="18">
        <f t="shared" si="0"/>
        <v>1182</v>
      </c>
      <c r="H26" s="19">
        <v>0</v>
      </c>
      <c r="I26" s="19">
        <v>0</v>
      </c>
      <c r="J26" s="19">
        <v>0</v>
      </c>
      <c r="K26" s="19">
        <v>0</v>
      </c>
      <c r="L26" s="19">
        <v>0</v>
      </c>
      <c r="M26" s="42">
        <f t="shared" si="21"/>
        <v>0</v>
      </c>
      <c r="N26" s="19">
        <f t="shared" si="2"/>
        <v>531.9</v>
      </c>
      <c r="O26" s="19">
        <f t="shared" si="3"/>
        <v>35.46</v>
      </c>
      <c r="P26" s="19">
        <f t="shared" si="4"/>
        <v>23.64</v>
      </c>
      <c r="Q26" s="19">
        <f t="shared" si="5"/>
        <v>47.28</v>
      </c>
      <c r="R26" s="19">
        <v>0</v>
      </c>
      <c r="S26" s="9">
        <f t="shared" si="22"/>
        <v>177.29999999999998</v>
      </c>
      <c r="T26" s="10">
        <f t="shared" si="23"/>
        <v>11.82</v>
      </c>
      <c r="U26" s="11">
        <f t="shared" si="8"/>
        <v>7.88</v>
      </c>
      <c r="V26" s="11">
        <f t="shared" si="9"/>
        <v>15.76</v>
      </c>
      <c r="W26" s="11">
        <f t="shared" si="24"/>
        <v>35.46</v>
      </c>
      <c r="X26" s="12">
        <f t="shared" si="25"/>
        <v>354.6</v>
      </c>
      <c r="Y26" s="13">
        <f t="shared" si="26"/>
        <v>23.64</v>
      </c>
      <c r="Z26" s="13">
        <f t="shared" si="12"/>
        <v>15.760000000000002</v>
      </c>
      <c r="AA26" s="13">
        <f t="shared" si="27"/>
        <v>31.520000000000003</v>
      </c>
      <c r="AB26" s="14">
        <f t="shared" si="28"/>
        <v>-35.46</v>
      </c>
      <c r="AC26" s="41">
        <f t="shared" si="29"/>
        <v>342.78000000000003</v>
      </c>
      <c r="AD26" s="20">
        <f t="shared" si="14"/>
        <v>29550</v>
      </c>
      <c r="AE26" s="20">
        <f t="shared" si="15"/>
        <v>11820</v>
      </c>
      <c r="AF26" s="21">
        <f t="shared" si="30"/>
        <v>2068.5</v>
      </c>
      <c r="AG26" s="20">
        <f t="shared" si="31"/>
        <v>9751.5</v>
      </c>
      <c r="AH26" s="21">
        <f t="shared" si="32"/>
        <v>2068.5</v>
      </c>
      <c r="AI26" s="21">
        <f t="shared" si="19"/>
        <v>1773</v>
      </c>
      <c r="AJ26" s="21">
        <f t="shared" si="20"/>
        <v>5910</v>
      </c>
    </row>
    <row r="27" spans="1:36" ht="20.25" customHeight="1">
      <c r="A27" s="4">
        <v>13</v>
      </c>
      <c r="B27" s="52" t="s">
        <v>48</v>
      </c>
      <c r="C27" s="16">
        <v>148</v>
      </c>
      <c r="D27" s="17">
        <v>6</v>
      </c>
      <c r="E27" s="54">
        <f>('[1]Grille distr GVT'!$AF14)*$D27</f>
        <v>504</v>
      </c>
      <c r="F27" s="54">
        <f>('[1]Grille distr GVT'!$AE14)*$D27</f>
        <v>384</v>
      </c>
      <c r="G27" s="18">
        <f t="shared" si="0"/>
        <v>888</v>
      </c>
      <c r="H27" s="19">
        <v>0</v>
      </c>
      <c r="I27" s="19">
        <v>0</v>
      </c>
      <c r="J27" s="19">
        <v>0</v>
      </c>
      <c r="K27" s="19">
        <v>0</v>
      </c>
      <c r="L27" s="19">
        <v>0</v>
      </c>
      <c r="M27" s="42">
        <f t="shared" si="21"/>
        <v>0</v>
      </c>
      <c r="N27" s="19">
        <f t="shared" si="2"/>
        <v>399.59999999999997</v>
      </c>
      <c r="O27" s="19">
        <f t="shared" si="3"/>
        <v>26.64</v>
      </c>
      <c r="P27" s="19">
        <f t="shared" si="4"/>
        <v>17.759999999999998</v>
      </c>
      <c r="Q27" s="19">
        <f t="shared" si="5"/>
        <v>35.519999999999996</v>
      </c>
      <c r="R27" s="19">
        <v>0</v>
      </c>
      <c r="S27" s="9">
        <f t="shared" si="22"/>
        <v>133.19999999999999</v>
      </c>
      <c r="T27" s="10">
        <f t="shared" si="23"/>
        <v>8.8800000000000008</v>
      </c>
      <c r="U27" s="11">
        <f t="shared" si="8"/>
        <v>5.92</v>
      </c>
      <c r="V27" s="11">
        <f t="shared" si="9"/>
        <v>11.84</v>
      </c>
      <c r="W27" s="11">
        <f t="shared" si="24"/>
        <v>26.64</v>
      </c>
      <c r="X27" s="12">
        <f t="shared" si="25"/>
        <v>266.39999999999998</v>
      </c>
      <c r="Y27" s="13">
        <f t="shared" si="26"/>
        <v>17.759999999999998</v>
      </c>
      <c r="Z27" s="13">
        <f t="shared" si="12"/>
        <v>11.839999999999998</v>
      </c>
      <c r="AA27" s="13">
        <f t="shared" si="27"/>
        <v>23.679999999999996</v>
      </c>
      <c r="AB27" s="14">
        <f t="shared" si="28"/>
        <v>-26.64</v>
      </c>
      <c r="AC27" s="41">
        <f t="shared" si="29"/>
        <v>257.52</v>
      </c>
      <c r="AD27" s="20">
        <f t="shared" si="14"/>
        <v>22200</v>
      </c>
      <c r="AE27" s="20">
        <f t="shared" si="15"/>
        <v>8880</v>
      </c>
      <c r="AF27" s="21">
        <f t="shared" si="30"/>
        <v>1554.0000000000002</v>
      </c>
      <c r="AG27" s="20">
        <f t="shared" si="31"/>
        <v>7326</v>
      </c>
      <c r="AH27" s="21">
        <f t="shared" si="32"/>
        <v>1554.0000000000002</v>
      </c>
      <c r="AI27" s="21">
        <f t="shared" si="19"/>
        <v>1332</v>
      </c>
      <c r="AJ27" s="21">
        <f t="shared" si="20"/>
        <v>4440</v>
      </c>
    </row>
    <row r="28" spans="1:36" ht="20.25" customHeight="1">
      <c r="A28" s="15">
        <v>14</v>
      </c>
      <c r="B28" s="52" t="s">
        <v>49</v>
      </c>
      <c r="C28" s="16">
        <v>151</v>
      </c>
      <c r="D28" s="17">
        <v>6</v>
      </c>
      <c r="E28" s="54">
        <f>('[1]Grille distr GVT'!$AF15)*$D28</f>
        <v>582</v>
      </c>
      <c r="F28" s="54">
        <f>('[1]Grille distr GVT'!$AE15)*$D28</f>
        <v>324</v>
      </c>
      <c r="G28" s="18">
        <f t="shared" si="0"/>
        <v>906</v>
      </c>
      <c r="H28" s="19">
        <v>0</v>
      </c>
      <c r="I28" s="19">
        <v>0</v>
      </c>
      <c r="J28" s="19">
        <v>0</v>
      </c>
      <c r="K28" s="19">
        <v>0</v>
      </c>
      <c r="L28" s="19">
        <v>0</v>
      </c>
      <c r="M28" s="42">
        <f t="shared" si="21"/>
        <v>0</v>
      </c>
      <c r="N28" s="19">
        <f t="shared" si="2"/>
        <v>407.7</v>
      </c>
      <c r="O28" s="19">
        <f t="shared" si="3"/>
        <v>27.18</v>
      </c>
      <c r="P28" s="19">
        <f t="shared" si="4"/>
        <v>18.12</v>
      </c>
      <c r="Q28" s="19">
        <f t="shared" si="5"/>
        <v>36.24</v>
      </c>
      <c r="R28" s="19">
        <v>0</v>
      </c>
      <c r="S28" s="9">
        <f t="shared" si="22"/>
        <v>135.9</v>
      </c>
      <c r="T28" s="10">
        <f t="shared" si="23"/>
        <v>9.06</v>
      </c>
      <c r="U28" s="11">
        <f t="shared" si="8"/>
        <v>6.04</v>
      </c>
      <c r="V28" s="11">
        <f t="shared" si="9"/>
        <v>12.08</v>
      </c>
      <c r="W28" s="11">
        <f t="shared" si="24"/>
        <v>27.18</v>
      </c>
      <c r="X28" s="12">
        <f t="shared" si="25"/>
        <v>271.79999999999995</v>
      </c>
      <c r="Y28" s="13">
        <f t="shared" si="26"/>
        <v>18.119999999999997</v>
      </c>
      <c r="Z28" s="13">
        <f t="shared" si="12"/>
        <v>12.080000000000002</v>
      </c>
      <c r="AA28" s="13">
        <f t="shared" si="27"/>
        <v>24.160000000000004</v>
      </c>
      <c r="AB28" s="14">
        <f t="shared" si="28"/>
        <v>-27.18</v>
      </c>
      <c r="AC28" s="41">
        <f t="shared" si="29"/>
        <v>262.73999999999995</v>
      </c>
      <c r="AD28" s="20">
        <f t="shared" si="14"/>
        <v>22650</v>
      </c>
      <c r="AE28" s="20">
        <f t="shared" si="15"/>
        <v>9060</v>
      </c>
      <c r="AF28" s="21">
        <f t="shared" si="30"/>
        <v>1585.5000000000002</v>
      </c>
      <c r="AG28" s="20">
        <f t="shared" si="31"/>
        <v>7474.5</v>
      </c>
      <c r="AH28" s="21">
        <f t="shared" si="32"/>
        <v>1585.5000000000002</v>
      </c>
      <c r="AI28" s="21">
        <f t="shared" si="19"/>
        <v>1359</v>
      </c>
      <c r="AJ28" s="21">
        <f t="shared" si="20"/>
        <v>4530</v>
      </c>
    </row>
    <row r="29" spans="1:36" ht="20.25" customHeight="1">
      <c r="A29" s="15">
        <v>15</v>
      </c>
      <c r="B29" s="52" t="s">
        <v>50</v>
      </c>
      <c r="C29" s="16">
        <v>143</v>
      </c>
      <c r="D29" s="17">
        <v>6</v>
      </c>
      <c r="E29" s="54">
        <f>('[1]Grille distr GVT'!$AF16)*$D29</f>
        <v>522</v>
      </c>
      <c r="F29" s="54">
        <f>('[1]Grille distr GVT'!$AE16)*$D29</f>
        <v>336</v>
      </c>
      <c r="G29" s="18">
        <f t="shared" si="0"/>
        <v>858</v>
      </c>
      <c r="H29" s="19">
        <v>0</v>
      </c>
      <c r="I29" s="19">
        <v>0</v>
      </c>
      <c r="J29" s="19">
        <v>0</v>
      </c>
      <c r="K29" s="19">
        <v>0</v>
      </c>
      <c r="L29" s="19">
        <v>0</v>
      </c>
      <c r="M29" s="42">
        <f t="shared" si="21"/>
        <v>0</v>
      </c>
      <c r="N29" s="19">
        <f t="shared" si="2"/>
        <v>386.09999999999997</v>
      </c>
      <c r="O29" s="19">
        <f t="shared" si="3"/>
        <v>25.74</v>
      </c>
      <c r="P29" s="19">
        <f t="shared" si="4"/>
        <v>17.16</v>
      </c>
      <c r="Q29" s="19">
        <f t="shared" si="5"/>
        <v>34.32</v>
      </c>
      <c r="R29" s="19">
        <v>0</v>
      </c>
      <c r="S29" s="9">
        <f t="shared" si="22"/>
        <v>128.69999999999999</v>
      </c>
      <c r="T29" s="10">
        <f t="shared" si="23"/>
        <v>8.58</v>
      </c>
      <c r="U29" s="11">
        <f t="shared" si="8"/>
        <v>5.72</v>
      </c>
      <c r="V29" s="11">
        <f t="shared" si="9"/>
        <v>11.44</v>
      </c>
      <c r="W29" s="11">
        <f t="shared" si="24"/>
        <v>25.74</v>
      </c>
      <c r="X29" s="12">
        <f t="shared" si="25"/>
        <v>257.39999999999998</v>
      </c>
      <c r="Y29" s="13">
        <f t="shared" si="26"/>
        <v>17.159999999999997</v>
      </c>
      <c r="Z29" s="13">
        <f>$J29+$P29-$U29</f>
        <v>11.440000000000001</v>
      </c>
      <c r="AA29" s="13">
        <f t="shared" si="27"/>
        <v>22.880000000000003</v>
      </c>
      <c r="AB29" s="14">
        <f t="shared" si="28"/>
        <v>-25.74</v>
      </c>
      <c r="AC29" s="41">
        <f t="shared" si="29"/>
        <v>248.81999999999996</v>
      </c>
      <c r="AD29" s="20">
        <f t="shared" si="14"/>
        <v>21450</v>
      </c>
      <c r="AE29" s="20">
        <f t="shared" si="15"/>
        <v>8580</v>
      </c>
      <c r="AF29" s="21">
        <f t="shared" si="30"/>
        <v>1501.5000000000002</v>
      </c>
      <c r="AG29" s="20">
        <f t="shared" si="31"/>
        <v>7078.5</v>
      </c>
      <c r="AH29" s="21">
        <f t="shared" si="32"/>
        <v>1501.5000000000002</v>
      </c>
      <c r="AI29" s="21">
        <f t="shared" si="19"/>
        <v>1287</v>
      </c>
      <c r="AJ29" s="21">
        <f t="shared" si="20"/>
        <v>4290</v>
      </c>
    </row>
    <row r="30" spans="1:36" ht="20.25" customHeight="1">
      <c r="A30" s="4">
        <v>16</v>
      </c>
      <c r="B30" s="52" t="s">
        <v>51</v>
      </c>
      <c r="C30" s="16">
        <v>137</v>
      </c>
      <c r="D30" s="17">
        <v>6</v>
      </c>
      <c r="E30" s="54">
        <f>('[1]Grille distr GVT'!$AF17)*$D30</f>
        <v>450</v>
      </c>
      <c r="F30" s="54">
        <f>('[1]Grille distr GVT'!$AE17)*$D30</f>
        <v>372</v>
      </c>
      <c r="G30" s="18">
        <f t="shared" si="0"/>
        <v>822</v>
      </c>
      <c r="H30" s="19">
        <v>0</v>
      </c>
      <c r="I30" s="19">
        <v>0</v>
      </c>
      <c r="J30" s="19">
        <v>0</v>
      </c>
      <c r="K30" s="19">
        <v>0</v>
      </c>
      <c r="L30" s="19">
        <v>0</v>
      </c>
      <c r="M30" s="42">
        <f t="shared" si="21"/>
        <v>0</v>
      </c>
      <c r="N30" s="19">
        <f t="shared" si="2"/>
        <v>369.90000000000003</v>
      </c>
      <c r="O30" s="19">
        <f t="shared" si="3"/>
        <v>24.660000000000004</v>
      </c>
      <c r="P30" s="19">
        <f t="shared" si="4"/>
        <v>16.440000000000001</v>
      </c>
      <c r="Q30" s="19">
        <f t="shared" si="5"/>
        <v>32.880000000000003</v>
      </c>
      <c r="R30" s="19">
        <v>0</v>
      </c>
      <c r="S30" s="9">
        <f t="shared" si="22"/>
        <v>123.3</v>
      </c>
      <c r="T30" s="10">
        <f t="shared" si="23"/>
        <v>8.2200000000000006</v>
      </c>
      <c r="U30" s="11">
        <f t="shared" si="8"/>
        <v>5.48</v>
      </c>
      <c r="V30" s="11">
        <f t="shared" si="9"/>
        <v>10.96</v>
      </c>
      <c r="W30" s="11">
        <f t="shared" si="24"/>
        <v>24.66</v>
      </c>
      <c r="X30" s="12">
        <f t="shared" si="25"/>
        <v>246.60000000000002</v>
      </c>
      <c r="Y30" s="13">
        <f t="shared" si="26"/>
        <v>16.440000000000005</v>
      </c>
      <c r="Z30" s="13">
        <f t="shared" si="12"/>
        <v>10.96</v>
      </c>
      <c r="AA30" s="13">
        <f t="shared" si="27"/>
        <v>21.92</v>
      </c>
      <c r="AB30" s="14">
        <f t="shared" si="28"/>
        <v>-24.66</v>
      </c>
      <c r="AC30" s="41">
        <f t="shared" si="29"/>
        <v>238.38000000000002</v>
      </c>
      <c r="AD30" s="20">
        <f t="shared" si="14"/>
        <v>20550</v>
      </c>
      <c r="AE30" s="20">
        <f t="shared" si="15"/>
        <v>8220</v>
      </c>
      <c r="AF30" s="21">
        <f t="shared" si="30"/>
        <v>1438.5000000000002</v>
      </c>
      <c r="AG30" s="20">
        <f t="shared" si="31"/>
        <v>6781.5</v>
      </c>
      <c r="AH30" s="21">
        <f t="shared" si="32"/>
        <v>1438.5000000000002</v>
      </c>
      <c r="AI30" s="21">
        <f t="shared" si="19"/>
        <v>1233</v>
      </c>
      <c r="AJ30" s="21">
        <f t="shared" si="20"/>
        <v>4110</v>
      </c>
    </row>
    <row r="31" spans="1:36" ht="20.25" customHeight="1">
      <c r="A31" s="15">
        <v>17</v>
      </c>
      <c r="B31" s="52" t="s">
        <v>52</v>
      </c>
      <c r="C31" s="16">
        <v>184</v>
      </c>
      <c r="D31" s="17">
        <v>6</v>
      </c>
      <c r="E31" s="54">
        <f>('[1]Grille distr GVT'!$AF18)*$D31</f>
        <v>660</v>
      </c>
      <c r="F31" s="54">
        <f>('[1]Grille distr GVT'!$AE18)*$D31</f>
        <v>444</v>
      </c>
      <c r="G31" s="18">
        <f t="shared" si="0"/>
        <v>1104</v>
      </c>
      <c r="H31" s="19">
        <v>0</v>
      </c>
      <c r="I31" s="19">
        <v>0</v>
      </c>
      <c r="J31" s="19">
        <v>0</v>
      </c>
      <c r="K31" s="19">
        <v>0</v>
      </c>
      <c r="L31" s="19">
        <v>0</v>
      </c>
      <c r="M31" s="42">
        <f t="shared" si="21"/>
        <v>0</v>
      </c>
      <c r="N31" s="19">
        <f t="shared" si="2"/>
        <v>496.79999999999995</v>
      </c>
      <c r="O31" s="19">
        <f t="shared" si="3"/>
        <v>33.120000000000005</v>
      </c>
      <c r="P31" s="19">
        <f t="shared" si="4"/>
        <v>22.080000000000002</v>
      </c>
      <c r="Q31" s="19">
        <f t="shared" si="5"/>
        <v>44.160000000000004</v>
      </c>
      <c r="R31" s="19">
        <v>0</v>
      </c>
      <c r="S31" s="9">
        <f t="shared" si="22"/>
        <v>165.6</v>
      </c>
      <c r="T31" s="10">
        <f t="shared" si="23"/>
        <v>11.040000000000001</v>
      </c>
      <c r="U31" s="11">
        <f t="shared" si="8"/>
        <v>7.36</v>
      </c>
      <c r="V31" s="11">
        <f t="shared" si="9"/>
        <v>14.72</v>
      </c>
      <c r="W31" s="11">
        <f t="shared" si="24"/>
        <v>33.119999999999997</v>
      </c>
      <c r="X31" s="12">
        <f t="shared" si="25"/>
        <v>331.19999999999993</v>
      </c>
      <c r="Y31" s="13">
        <f t="shared" si="26"/>
        <v>22.080000000000005</v>
      </c>
      <c r="Z31" s="13">
        <f t="shared" si="12"/>
        <v>14.720000000000002</v>
      </c>
      <c r="AA31" s="13">
        <f t="shared" si="27"/>
        <v>29.440000000000005</v>
      </c>
      <c r="AB31" s="14">
        <f t="shared" si="28"/>
        <v>-33.119999999999997</v>
      </c>
      <c r="AC31" s="41">
        <f t="shared" si="29"/>
        <v>320.15999999999997</v>
      </c>
      <c r="AD31" s="20">
        <f t="shared" si="14"/>
        <v>27600</v>
      </c>
      <c r="AE31" s="20">
        <f t="shared" si="15"/>
        <v>11040</v>
      </c>
      <c r="AF31" s="21">
        <f t="shared" si="30"/>
        <v>1932.0000000000002</v>
      </c>
      <c r="AG31" s="20">
        <f t="shared" si="31"/>
        <v>9108</v>
      </c>
      <c r="AH31" s="21">
        <f t="shared" si="32"/>
        <v>1932.0000000000002</v>
      </c>
      <c r="AI31" s="21">
        <f t="shared" si="19"/>
        <v>1656</v>
      </c>
      <c r="AJ31" s="21">
        <f t="shared" si="20"/>
        <v>5520</v>
      </c>
    </row>
    <row r="32" spans="1:36" ht="20.25" customHeight="1">
      <c r="A32" s="15">
        <v>18</v>
      </c>
      <c r="B32" s="52" t="s">
        <v>53</v>
      </c>
      <c r="C32" s="16">
        <v>158</v>
      </c>
      <c r="D32" s="17">
        <v>6</v>
      </c>
      <c r="E32" s="54">
        <f>('[1]Grille distr GVT'!$AF19)*$D32</f>
        <v>600</v>
      </c>
      <c r="F32" s="54">
        <f>('[1]Grille distr GVT'!$AE19)*$D32</f>
        <v>348</v>
      </c>
      <c r="G32" s="18">
        <f t="shared" si="0"/>
        <v>948</v>
      </c>
      <c r="H32" s="19">
        <v>0</v>
      </c>
      <c r="I32" s="19">
        <v>0</v>
      </c>
      <c r="J32" s="19">
        <v>0</v>
      </c>
      <c r="K32" s="19">
        <v>0</v>
      </c>
      <c r="L32" s="19">
        <v>0</v>
      </c>
      <c r="M32" s="42">
        <f t="shared" si="1"/>
        <v>0</v>
      </c>
      <c r="N32" s="19">
        <f t="shared" si="2"/>
        <v>426.59999999999997</v>
      </c>
      <c r="O32" s="19">
        <f t="shared" si="3"/>
        <v>28.44</v>
      </c>
      <c r="P32" s="19">
        <f t="shared" si="4"/>
        <v>18.96</v>
      </c>
      <c r="Q32" s="19">
        <f t="shared" si="5"/>
        <v>37.92</v>
      </c>
      <c r="R32" s="19">
        <v>0</v>
      </c>
      <c r="S32" s="9">
        <f t="shared" si="6"/>
        <v>142.19999999999999</v>
      </c>
      <c r="T32" s="10">
        <f t="shared" si="7"/>
        <v>9.48</v>
      </c>
      <c r="U32" s="11">
        <f t="shared" si="8"/>
        <v>6.32</v>
      </c>
      <c r="V32" s="11">
        <f t="shared" si="9"/>
        <v>12.64</v>
      </c>
      <c r="W32" s="11">
        <f t="shared" si="10"/>
        <v>28.439999999999998</v>
      </c>
      <c r="X32" s="12">
        <f t="shared" si="11"/>
        <v>284.39999999999998</v>
      </c>
      <c r="Y32" s="13">
        <f t="shared" si="11"/>
        <v>18.96</v>
      </c>
      <c r="Z32" s="13">
        <f t="shared" si="12"/>
        <v>12.64</v>
      </c>
      <c r="AA32" s="13">
        <f t="shared" si="11"/>
        <v>25.28</v>
      </c>
      <c r="AB32" s="14">
        <f t="shared" si="11"/>
        <v>-28.439999999999998</v>
      </c>
      <c r="AC32" s="41">
        <f t="shared" si="13"/>
        <v>274.91999999999996</v>
      </c>
      <c r="AD32" s="20">
        <f t="shared" si="14"/>
        <v>23700</v>
      </c>
      <c r="AE32" s="20">
        <f t="shared" si="15"/>
        <v>9480</v>
      </c>
      <c r="AF32" s="21">
        <f t="shared" si="16"/>
        <v>1659.0000000000002</v>
      </c>
      <c r="AG32" s="20">
        <f t="shared" si="17"/>
        <v>7821</v>
      </c>
      <c r="AH32" s="21">
        <f t="shared" si="18"/>
        <v>1659.0000000000002</v>
      </c>
      <c r="AI32" s="21">
        <f t="shared" si="19"/>
        <v>1422</v>
      </c>
      <c r="AJ32" s="21">
        <f t="shared" si="20"/>
        <v>4740</v>
      </c>
    </row>
    <row r="33" spans="1:36" ht="20.25" customHeight="1">
      <c r="A33" s="4">
        <v>19</v>
      </c>
      <c r="B33" s="52" t="s">
        <v>54</v>
      </c>
      <c r="C33" s="16">
        <v>197</v>
      </c>
      <c r="D33" s="17">
        <v>6</v>
      </c>
      <c r="E33" s="54">
        <f>('[1]Grille distr GVT'!$AF20)*$D33</f>
        <v>612</v>
      </c>
      <c r="F33" s="54">
        <f>('[1]Grille distr GVT'!$AE20)*$D33</f>
        <v>570</v>
      </c>
      <c r="G33" s="18">
        <f t="shared" si="0"/>
        <v>1182</v>
      </c>
      <c r="H33" s="19">
        <v>0</v>
      </c>
      <c r="I33" s="19">
        <v>0</v>
      </c>
      <c r="J33" s="19">
        <v>0</v>
      </c>
      <c r="K33" s="19">
        <v>0</v>
      </c>
      <c r="L33" s="19">
        <v>0</v>
      </c>
      <c r="M33" s="42">
        <f t="shared" si="1"/>
        <v>0</v>
      </c>
      <c r="N33" s="19">
        <f t="shared" si="2"/>
        <v>531.9</v>
      </c>
      <c r="O33" s="19">
        <f t="shared" si="3"/>
        <v>35.46</v>
      </c>
      <c r="P33" s="19">
        <f t="shared" si="4"/>
        <v>23.64</v>
      </c>
      <c r="Q33" s="19">
        <f t="shared" si="5"/>
        <v>47.28</v>
      </c>
      <c r="R33" s="19">
        <v>0</v>
      </c>
      <c r="S33" s="9">
        <f t="shared" si="6"/>
        <v>177.29999999999998</v>
      </c>
      <c r="T33" s="10">
        <f t="shared" si="7"/>
        <v>11.82</v>
      </c>
      <c r="U33" s="11">
        <f t="shared" si="8"/>
        <v>7.88</v>
      </c>
      <c r="V33" s="11">
        <f t="shared" si="9"/>
        <v>15.76</v>
      </c>
      <c r="W33" s="11">
        <f t="shared" si="10"/>
        <v>35.46</v>
      </c>
      <c r="X33" s="12">
        <f t="shared" si="11"/>
        <v>354.6</v>
      </c>
      <c r="Y33" s="13">
        <f t="shared" si="11"/>
        <v>23.64</v>
      </c>
      <c r="Z33" s="13">
        <f t="shared" si="12"/>
        <v>15.760000000000002</v>
      </c>
      <c r="AA33" s="13">
        <f t="shared" si="11"/>
        <v>31.520000000000003</v>
      </c>
      <c r="AB33" s="14">
        <f t="shared" si="11"/>
        <v>-35.46</v>
      </c>
      <c r="AC33" s="41">
        <f t="shared" si="13"/>
        <v>342.78000000000003</v>
      </c>
      <c r="AD33" s="20">
        <f t="shared" si="14"/>
        <v>29550</v>
      </c>
      <c r="AE33" s="20">
        <f t="shared" si="15"/>
        <v>11820</v>
      </c>
      <c r="AF33" s="21">
        <f t="shared" si="16"/>
        <v>2068.5</v>
      </c>
      <c r="AG33" s="20">
        <f t="shared" si="17"/>
        <v>9751.5</v>
      </c>
      <c r="AH33" s="21">
        <f t="shared" si="18"/>
        <v>2068.5</v>
      </c>
      <c r="AI33" s="21">
        <f t="shared" si="19"/>
        <v>1773</v>
      </c>
      <c r="AJ33" s="21">
        <f t="shared" si="20"/>
        <v>5910</v>
      </c>
    </row>
    <row r="34" spans="1:36" ht="20.25" customHeight="1">
      <c r="A34" s="15">
        <v>20</v>
      </c>
      <c r="B34" s="52" t="s">
        <v>55</v>
      </c>
      <c r="C34" s="16">
        <v>130</v>
      </c>
      <c r="D34" s="17">
        <v>6</v>
      </c>
      <c r="E34" s="54">
        <f>('[1]Grille distr GVT'!$AF21)*$D34</f>
        <v>426</v>
      </c>
      <c r="F34" s="54">
        <f>('[1]Grille distr GVT'!$AE21)*$D34</f>
        <v>354</v>
      </c>
      <c r="G34" s="18">
        <f t="shared" si="0"/>
        <v>780</v>
      </c>
      <c r="H34" s="19">
        <v>0</v>
      </c>
      <c r="I34" s="19">
        <v>0</v>
      </c>
      <c r="J34" s="19">
        <v>0</v>
      </c>
      <c r="K34" s="19">
        <v>0</v>
      </c>
      <c r="L34" s="19">
        <v>0</v>
      </c>
      <c r="M34" s="42">
        <f t="shared" si="1"/>
        <v>0</v>
      </c>
      <c r="N34" s="19">
        <f t="shared" si="2"/>
        <v>351</v>
      </c>
      <c r="O34" s="19">
        <f t="shared" si="3"/>
        <v>23.400000000000002</v>
      </c>
      <c r="P34" s="19">
        <f t="shared" si="4"/>
        <v>15.600000000000001</v>
      </c>
      <c r="Q34" s="19">
        <f t="shared" si="5"/>
        <v>31.200000000000003</v>
      </c>
      <c r="R34" s="19">
        <v>0</v>
      </c>
      <c r="S34" s="9">
        <f t="shared" si="6"/>
        <v>117</v>
      </c>
      <c r="T34" s="10">
        <f t="shared" si="7"/>
        <v>7.8</v>
      </c>
      <c r="U34" s="11">
        <f t="shared" si="8"/>
        <v>5.2</v>
      </c>
      <c r="V34" s="11">
        <f t="shared" si="9"/>
        <v>10.4</v>
      </c>
      <c r="W34" s="11">
        <f t="shared" si="10"/>
        <v>23.4</v>
      </c>
      <c r="X34" s="12">
        <f t="shared" si="11"/>
        <v>234</v>
      </c>
      <c r="Y34" s="13">
        <f t="shared" si="11"/>
        <v>15.600000000000001</v>
      </c>
      <c r="Z34" s="13">
        <f t="shared" si="12"/>
        <v>10.400000000000002</v>
      </c>
      <c r="AA34" s="13">
        <f t="shared" si="11"/>
        <v>20.800000000000004</v>
      </c>
      <c r="AB34" s="14">
        <f t="shared" si="11"/>
        <v>-23.4</v>
      </c>
      <c r="AC34" s="41">
        <f t="shared" si="13"/>
        <v>226.2</v>
      </c>
      <c r="AD34" s="20">
        <f t="shared" si="14"/>
        <v>19500</v>
      </c>
      <c r="AE34" s="20">
        <f t="shared" si="15"/>
        <v>7800</v>
      </c>
      <c r="AF34" s="21">
        <f t="shared" si="16"/>
        <v>1365.0000000000002</v>
      </c>
      <c r="AG34" s="20">
        <f t="shared" si="17"/>
        <v>6435</v>
      </c>
      <c r="AH34" s="21">
        <f t="shared" si="18"/>
        <v>1365.0000000000002</v>
      </c>
      <c r="AI34" s="21">
        <f t="shared" si="19"/>
        <v>1170</v>
      </c>
      <c r="AJ34" s="21">
        <f t="shared" si="20"/>
        <v>3900</v>
      </c>
    </row>
    <row r="35" spans="1:36" ht="20.25" customHeight="1">
      <c r="A35" s="15">
        <v>21</v>
      </c>
      <c r="B35" s="52" t="s">
        <v>56</v>
      </c>
      <c r="C35" s="16">
        <v>262</v>
      </c>
      <c r="D35" s="17">
        <v>6</v>
      </c>
      <c r="E35" s="54">
        <f>('[1]Grille distr GVT'!$AF22)*$D35</f>
        <v>816</v>
      </c>
      <c r="F35" s="54">
        <f>('[1]Grille distr GVT'!$AE22)*$D35</f>
        <v>756</v>
      </c>
      <c r="G35" s="18">
        <f t="shared" si="0"/>
        <v>1572</v>
      </c>
      <c r="H35" s="19">
        <v>0</v>
      </c>
      <c r="I35" s="19">
        <v>0</v>
      </c>
      <c r="J35" s="19">
        <v>0</v>
      </c>
      <c r="K35" s="19">
        <v>0</v>
      </c>
      <c r="L35" s="19">
        <v>0</v>
      </c>
      <c r="M35" s="42">
        <f t="shared" si="1"/>
        <v>0</v>
      </c>
      <c r="N35" s="19">
        <f t="shared" si="2"/>
        <v>707.4</v>
      </c>
      <c r="O35" s="19">
        <f t="shared" si="3"/>
        <v>47.160000000000004</v>
      </c>
      <c r="P35" s="19">
        <f t="shared" si="4"/>
        <v>31.44</v>
      </c>
      <c r="Q35" s="19">
        <f t="shared" si="5"/>
        <v>62.88</v>
      </c>
      <c r="R35" s="19">
        <v>0</v>
      </c>
      <c r="S35" s="9">
        <f t="shared" si="6"/>
        <v>235.79999999999998</v>
      </c>
      <c r="T35" s="10">
        <f t="shared" si="7"/>
        <v>15.72</v>
      </c>
      <c r="U35" s="11">
        <f t="shared" si="8"/>
        <v>10.48</v>
      </c>
      <c r="V35" s="11">
        <f t="shared" si="9"/>
        <v>20.96</v>
      </c>
      <c r="W35" s="11">
        <f t="shared" si="10"/>
        <v>47.16</v>
      </c>
      <c r="X35" s="12">
        <f t="shared" si="11"/>
        <v>471.6</v>
      </c>
      <c r="Y35" s="13">
        <f t="shared" si="11"/>
        <v>31.440000000000005</v>
      </c>
      <c r="Z35" s="13">
        <f t="shared" si="12"/>
        <v>20.96</v>
      </c>
      <c r="AA35" s="13">
        <f t="shared" si="11"/>
        <v>41.92</v>
      </c>
      <c r="AB35" s="14">
        <f t="shared" si="11"/>
        <v>-47.16</v>
      </c>
      <c r="AC35" s="41">
        <f t="shared" si="13"/>
        <v>455.88000000000005</v>
      </c>
      <c r="AD35" s="20">
        <f t="shared" si="14"/>
        <v>39300</v>
      </c>
      <c r="AE35" s="20">
        <f t="shared" si="15"/>
        <v>15720</v>
      </c>
      <c r="AF35" s="21">
        <f t="shared" si="16"/>
        <v>2751.0000000000005</v>
      </c>
      <c r="AG35" s="20">
        <f t="shared" si="17"/>
        <v>12969</v>
      </c>
      <c r="AH35" s="21">
        <f t="shared" si="18"/>
        <v>2751.0000000000005</v>
      </c>
      <c r="AI35" s="21">
        <f t="shared" si="19"/>
        <v>2358</v>
      </c>
      <c r="AJ35" s="21">
        <f t="shared" si="20"/>
        <v>7860</v>
      </c>
    </row>
    <row r="36" spans="1:36" ht="20.25" customHeight="1">
      <c r="A36" s="4">
        <v>22</v>
      </c>
      <c r="B36" s="53" t="s">
        <v>57</v>
      </c>
      <c r="C36" s="16">
        <v>93</v>
      </c>
      <c r="D36" s="17">
        <v>6</v>
      </c>
      <c r="E36" s="54">
        <f>('[1]Grille distr GVT'!$AF23)*$D36</f>
        <v>354</v>
      </c>
      <c r="F36" s="54">
        <f>('[1]Grille distr GVT'!$AE23)*$D36</f>
        <v>204</v>
      </c>
      <c r="G36" s="18">
        <f>$E36+$F36</f>
        <v>558</v>
      </c>
      <c r="H36" s="19">
        <v>0</v>
      </c>
      <c r="I36" s="19">
        <v>0</v>
      </c>
      <c r="J36" s="19">
        <v>0</v>
      </c>
      <c r="K36" s="19">
        <v>0</v>
      </c>
      <c r="L36" s="19">
        <v>0</v>
      </c>
      <c r="M36" s="42">
        <f t="shared" si="1"/>
        <v>0</v>
      </c>
      <c r="N36" s="19">
        <f t="shared" si="2"/>
        <v>251.1</v>
      </c>
      <c r="O36" s="19">
        <f t="shared" si="3"/>
        <v>16.740000000000002</v>
      </c>
      <c r="P36" s="19">
        <f t="shared" si="4"/>
        <v>11.16</v>
      </c>
      <c r="Q36" s="19">
        <f t="shared" si="5"/>
        <v>22.32</v>
      </c>
      <c r="R36" s="19">
        <v>0</v>
      </c>
      <c r="S36" s="9">
        <f t="shared" si="6"/>
        <v>83.7</v>
      </c>
      <c r="T36" s="10">
        <f t="shared" si="7"/>
        <v>5.58</v>
      </c>
      <c r="U36" s="11">
        <f t="shared" si="8"/>
        <v>3.72</v>
      </c>
      <c r="V36" s="11">
        <f t="shared" si="9"/>
        <v>7.44</v>
      </c>
      <c r="W36" s="11">
        <f t="shared" si="10"/>
        <v>16.739999999999998</v>
      </c>
      <c r="X36" s="12">
        <f t="shared" si="11"/>
        <v>167.39999999999998</v>
      </c>
      <c r="Y36" s="13">
        <f t="shared" si="11"/>
        <v>11.160000000000002</v>
      </c>
      <c r="Z36" s="13">
        <f t="shared" si="12"/>
        <v>7.4399999999999995</v>
      </c>
      <c r="AA36" s="13">
        <f t="shared" si="11"/>
        <v>14.879999999999999</v>
      </c>
      <c r="AB36" s="14">
        <f t="shared" si="11"/>
        <v>-16.739999999999998</v>
      </c>
      <c r="AC36" s="41">
        <f t="shared" si="13"/>
        <v>161.82</v>
      </c>
      <c r="AD36" s="20">
        <f t="shared" si="14"/>
        <v>13950</v>
      </c>
      <c r="AE36" s="20">
        <f t="shared" si="15"/>
        <v>5580</v>
      </c>
      <c r="AF36" s="21">
        <f t="shared" si="16"/>
        <v>976.50000000000011</v>
      </c>
      <c r="AG36" s="20">
        <f t="shared" si="17"/>
        <v>4603.5</v>
      </c>
      <c r="AH36" s="21">
        <f t="shared" si="18"/>
        <v>976.50000000000011</v>
      </c>
      <c r="AI36" s="21">
        <f t="shared" si="19"/>
        <v>837</v>
      </c>
      <c r="AJ36" s="21">
        <f t="shared" si="20"/>
        <v>2790</v>
      </c>
    </row>
    <row r="37" spans="1:36" ht="20.25" customHeight="1">
      <c r="A37" s="15">
        <v>23</v>
      </c>
      <c r="B37" s="52" t="s">
        <v>58</v>
      </c>
      <c r="C37" s="16">
        <v>132</v>
      </c>
      <c r="D37" s="17">
        <v>6</v>
      </c>
      <c r="E37" s="54">
        <f>('[1]Grille distr GVT'!$AF24)*$D37</f>
        <v>510</v>
      </c>
      <c r="F37" s="54">
        <f>('[1]Grille distr GVT'!$AE24)*$D37</f>
        <v>282</v>
      </c>
      <c r="G37" s="18">
        <f t="shared" si="0"/>
        <v>792</v>
      </c>
      <c r="H37" s="19">
        <v>0</v>
      </c>
      <c r="I37" s="19">
        <v>0</v>
      </c>
      <c r="J37" s="19">
        <v>0</v>
      </c>
      <c r="K37" s="19">
        <v>0</v>
      </c>
      <c r="L37" s="19">
        <v>0</v>
      </c>
      <c r="M37" s="42">
        <f t="shared" si="1"/>
        <v>0</v>
      </c>
      <c r="N37" s="19">
        <f t="shared" si="2"/>
        <v>356.40000000000003</v>
      </c>
      <c r="O37" s="19">
        <f t="shared" si="3"/>
        <v>23.76</v>
      </c>
      <c r="P37" s="19">
        <f t="shared" si="4"/>
        <v>15.84</v>
      </c>
      <c r="Q37" s="19">
        <f t="shared" si="5"/>
        <v>31.68</v>
      </c>
      <c r="R37" s="19">
        <v>0</v>
      </c>
      <c r="S37" s="9">
        <f t="shared" si="6"/>
        <v>118.8</v>
      </c>
      <c r="T37" s="10">
        <f t="shared" si="7"/>
        <v>7.92</v>
      </c>
      <c r="U37" s="11">
        <f t="shared" si="8"/>
        <v>5.28</v>
      </c>
      <c r="V37" s="11">
        <f t="shared" si="9"/>
        <v>10.56</v>
      </c>
      <c r="W37" s="11">
        <f t="shared" si="10"/>
        <v>23.759999999999998</v>
      </c>
      <c r="X37" s="12">
        <f t="shared" si="11"/>
        <v>237.60000000000002</v>
      </c>
      <c r="Y37" s="13">
        <f t="shared" si="11"/>
        <v>15.840000000000002</v>
      </c>
      <c r="Z37" s="13">
        <f t="shared" si="12"/>
        <v>10.559999999999999</v>
      </c>
      <c r="AA37" s="13">
        <f t="shared" si="11"/>
        <v>21.119999999999997</v>
      </c>
      <c r="AB37" s="14">
        <f t="shared" si="11"/>
        <v>-23.759999999999998</v>
      </c>
      <c r="AC37" s="41">
        <f t="shared" si="13"/>
        <v>229.68000000000004</v>
      </c>
      <c r="AD37" s="20">
        <f t="shared" si="14"/>
        <v>19800</v>
      </c>
      <c r="AE37" s="20">
        <f t="shared" si="15"/>
        <v>7920</v>
      </c>
      <c r="AF37" s="21">
        <f t="shared" si="16"/>
        <v>1386.0000000000002</v>
      </c>
      <c r="AG37" s="20">
        <f t="shared" si="17"/>
        <v>6534</v>
      </c>
      <c r="AH37" s="21">
        <f t="shared" si="18"/>
        <v>1386.0000000000002</v>
      </c>
      <c r="AI37" s="21">
        <f t="shared" si="19"/>
        <v>1188</v>
      </c>
      <c r="AJ37" s="21">
        <f t="shared" si="20"/>
        <v>3960</v>
      </c>
    </row>
    <row r="38" spans="1:36" ht="22.5" customHeight="1">
      <c r="A38" s="15"/>
      <c r="B38" s="22" t="s">
        <v>25</v>
      </c>
      <c r="C38" s="23">
        <f>SUM(C15:C37)</f>
        <v>3701</v>
      </c>
      <c r="D38" s="24">
        <f>AVERAGE(D15:D37)</f>
        <v>6</v>
      </c>
      <c r="E38" s="23">
        <f t="shared" ref="E38:AJ38" si="33">SUM(E15:E37)</f>
        <v>11916</v>
      </c>
      <c r="F38" s="23">
        <f t="shared" si="33"/>
        <v>10290</v>
      </c>
      <c r="G38" s="23">
        <f t="shared" si="33"/>
        <v>22206</v>
      </c>
      <c r="H38" s="23">
        <f t="shared" si="33"/>
        <v>0</v>
      </c>
      <c r="I38" s="23">
        <f t="shared" si="33"/>
        <v>0</v>
      </c>
      <c r="J38" s="23">
        <f t="shared" si="33"/>
        <v>0</v>
      </c>
      <c r="K38" s="23">
        <f t="shared" si="33"/>
        <v>0</v>
      </c>
      <c r="L38" s="23">
        <f t="shared" si="33"/>
        <v>0</v>
      </c>
      <c r="M38" s="23">
        <f t="shared" si="33"/>
        <v>0</v>
      </c>
      <c r="N38" s="23">
        <f t="shared" si="33"/>
        <v>9992.7000000000007</v>
      </c>
      <c r="O38" s="23">
        <f t="shared" si="33"/>
        <v>666.18</v>
      </c>
      <c r="P38" s="23">
        <f t="shared" si="33"/>
        <v>444.12</v>
      </c>
      <c r="Q38" s="23">
        <f t="shared" si="33"/>
        <v>888.24</v>
      </c>
      <c r="R38" s="23">
        <f t="shared" si="33"/>
        <v>0</v>
      </c>
      <c r="S38" s="25">
        <f t="shared" si="33"/>
        <v>3330.9</v>
      </c>
      <c r="T38" s="26">
        <f t="shared" si="33"/>
        <v>222.06</v>
      </c>
      <c r="U38" s="27">
        <f t="shared" si="33"/>
        <v>148.03999999999996</v>
      </c>
      <c r="V38" s="28">
        <f t="shared" si="33"/>
        <v>296.07999999999993</v>
      </c>
      <c r="W38" s="28">
        <f t="shared" si="33"/>
        <v>666.18</v>
      </c>
      <c r="X38" s="28">
        <f t="shared" si="33"/>
        <v>6661.8</v>
      </c>
      <c r="Y38" s="28">
        <f t="shared" si="33"/>
        <v>444.12</v>
      </c>
      <c r="Z38" s="28">
        <f t="shared" si="33"/>
        <v>296.07999999999993</v>
      </c>
      <c r="AA38" s="28">
        <f t="shared" si="33"/>
        <v>592.15999999999985</v>
      </c>
      <c r="AB38" s="28">
        <f t="shared" si="33"/>
        <v>-666.18</v>
      </c>
      <c r="AC38" s="28">
        <f t="shared" si="33"/>
        <v>6439.74</v>
      </c>
      <c r="AD38" s="43">
        <f t="shared" si="33"/>
        <v>555150</v>
      </c>
      <c r="AE38" s="43">
        <f t="shared" si="33"/>
        <v>222060</v>
      </c>
      <c r="AF38" s="43">
        <f t="shared" si="33"/>
        <v>38860.5</v>
      </c>
      <c r="AG38" s="43">
        <f t="shared" si="33"/>
        <v>183199.5</v>
      </c>
      <c r="AH38" s="43">
        <f t="shared" si="33"/>
        <v>38860.5</v>
      </c>
      <c r="AI38" s="43">
        <f t="shared" si="33"/>
        <v>33309</v>
      </c>
      <c r="AJ38" s="43">
        <f t="shared" si="33"/>
        <v>111030</v>
      </c>
    </row>
    <row r="48" spans="1:36">
      <c r="D48" s="29" t="e">
        <f>D9+D10+D11+D12+D13+D14+D15+D16+#REF!+#REF!+#REF!+#REF!+#REF!+D38+D39+D40+D41+D42+D43+D44+D45+D46+31</f>
        <v>#VALUE!</v>
      </c>
    </row>
  </sheetData>
  <mergeCells count="18">
    <mergeCell ref="AF13:AG13"/>
    <mergeCell ref="AH13:AJ13"/>
    <mergeCell ref="A13:A14"/>
    <mergeCell ref="B13:B14"/>
    <mergeCell ref="C13:C14"/>
    <mergeCell ref="D13:D14"/>
    <mergeCell ref="E13:G13"/>
    <mergeCell ref="X13:AC13"/>
    <mergeCell ref="H13:M13"/>
    <mergeCell ref="N13:R13"/>
    <mergeCell ref="S13:W13"/>
    <mergeCell ref="AD13:AD14"/>
    <mergeCell ref="AE13:AE14"/>
    <mergeCell ref="T2:V2"/>
    <mergeCell ref="T3:V3"/>
    <mergeCell ref="T5:V5"/>
    <mergeCell ref="C10:V10"/>
    <mergeCell ref="C11:V11"/>
  </mergeCells>
  <pageMargins left="0.2" right="0.2" top="0.28000000000000003" bottom="0.47" header="0.2" footer="0.3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J48"/>
  <sheetViews>
    <sheetView view="pageBreakPreview" topLeftCell="A4" zoomScale="90" zoomScaleNormal="110" zoomScaleSheetLayoutView="90" workbookViewId="0">
      <selection activeCell="C10" sqref="C10:V10"/>
    </sheetView>
  </sheetViews>
  <sheetFormatPr baseColWidth="10" defaultRowHeight="15"/>
  <cols>
    <col min="1" max="1" width="3.85546875" style="1" customWidth="1"/>
    <col min="2" max="2" width="21.8554687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7.28515625" customWidth="1"/>
    <col min="19" max="19" width="8.7109375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36">
      <c r="A1" s="33" t="s">
        <v>0</v>
      </c>
    </row>
    <row r="2" spans="1:36" ht="15.75">
      <c r="A2" s="1" t="s">
        <v>1</v>
      </c>
      <c r="I2" s="3"/>
      <c r="T2" s="61" t="s">
        <v>2</v>
      </c>
      <c r="U2" s="61"/>
      <c r="V2" s="61"/>
    </row>
    <row r="3" spans="1:36" ht="15.75">
      <c r="A3" s="33" t="s">
        <v>63</v>
      </c>
      <c r="I3" s="3"/>
      <c r="T3" s="61" t="s">
        <v>3</v>
      </c>
      <c r="U3" s="61"/>
      <c r="V3" s="61"/>
    </row>
    <row r="4" spans="1:36">
      <c r="A4" s="1" t="s">
        <v>4</v>
      </c>
    </row>
    <row r="5" spans="1:36" ht="15.75">
      <c r="A5" s="33" t="s">
        <v>61</v>
      </c>
      <c r="J5" s="3"/>
      <c r="T5" s="61" t="s">
        <v>5</v>
      </c>
      <c r="U5" s="61"/>
      <c r="V5" s="61"/>
    </row>
    <row r="7" spans="1:36">
      <c r="A7" s="33" t="s">
        <v>62</v>
      </c>
    </row>
    <row r="8" spans="1:36">
      <c r="A8" s="1" t="s">
        <v>6</v>
      </c>
    </row>
    <row r="9" spans="1:36" ht="15.75">
      <c r="A9" s="33" t="s">
        <v>7</v>
      </c>
    </row>
    <row r="10" spans="1:36" ht="23.25" customHeight="1">
      <c r="C10" s="62" t="s">
        <v>64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</row>
    <row r="11" spans="1:36" ht="23.25" customHeight="1">
      <c r="C11" s="63" t="s">
        <v>59</v>
      </c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</row>
    <row r="12" spans="1:36" ht="15.75" thickBot="1"/>
    <row r="13" spans="1:36" ht="15.75" customHeight="1" thickBot="1">
      <c r="A13" s="66" t="s">
        <v>9</v>
      </c>
      <c r="B13" s="67" t="s">
        <v>10</v>
      </c>
      <c r="C13" s="68" t="s">
        <v>31</v>
      </c>
      <c r="D13" s="70" t="s">
        <v>11</v>
      </c>
      <c r="E13" s="71" t="s">
        <v>12</v>
      </c>
      <c r="F13" s="72"/>
      <c r="G13" s="73"/>
      <c r="H13" s="67" t="s">
        <v>14</v>
      </c>
      <c r="I13" s="67"/>
      <c r="J13" s="67"/>
      <c r="K13" s="67"/>
      <c r="L13" s="67"/>
      <c r="M13" s="67"/>
      <c r="N13" s="74" t="s">
        <v>32</v>
      </c>
      <c r="O13" s="75"/>
      <c r="P13" s="75"/>
      <c r="Q13" s="75"/>
      <c r="R13" s="76"/>
      <c r="S13" s="67" t="s">
        <v>15</v>
      </c>
      <c r="T13" s="67"/>
      <c r="U13" s="67"/>
      <c r="V13" s="67"/>
      <c r="W13" s="67"/>
      <c r="X13" s="67" t="s">
        <v>16</v>
      </c>
      <c r="Y13" s="67"/>
      <c r="Z13" s="67"/>
      <c r="AA13" s="67"/>
      <c r="AB13" s="67"/>
      <c r="AC13" s="67"/>
      <c r="AD13" s="64" t="s">
        <v>17</v>
      </c>
      <c r="AE13" s="78" t="s">
        <v>18</v>
      </c>
      <c r="AF13" s="64" t="s">
        <v>19</v>
      </c>
      <c r="AG13" s="64"/>
      <c r="AH13" s="65" t="s">
        <v>20</v>
      </c>
      <c r="AI13" s="65"/>
      <c r="AJ13" s="65"/>
    </row>
    <row r="14" spans="1:36" ht="24.75" thickBot="1">
      <c r="A14" s="66"/>
      <c r="B14" s="67"/>
      <c r="C14" s="69"/>
      <c r="D14" s="70"/>
      <c r="E14" s="46" t="s">
        <v>21</v>
      </c>
      <c r="F14" s="30" t="s">
        <v>22</v>
      </c>
      <c r="G14" s="32" t="s">
        <v>13</v>
      </c>
      <c r="H14" s="47" t="s">
        <v>23</v>
      </c>
      <c r="I14" s="45" t="s">
        <v>24</v>
      </c>
      <c r="J14" s="45" t="s">
        <v>33</v>
      </c>
      <c r="K14" s="45" t="s">
        <v>34</v>
      </c>
      <c r="L14" s="45" t="s">
        <v>35</v>
      </c>
      <c r="M14" s="45" t="s">
        <v>25</v>
      </c>
      <c r="N14" s="47" t="s">
        <v>23</v>
      </c>
      <c r="O14" s="45" t="s">
        <v>24</v>
      </c>
      <c r="P14" s="45" t="s">
        <v>33</v>
      </c>
      <c r="Q14" s="45" t="s">
        <v>34</v>
      </c>
      <c r="R14" s="45" t="s">
        <v>35</v>
      </c>
      <c r="S14" s="47" t="s">
        <v>23</v>
      </c>
      <c r="T14" s="45" t="s">
        <v>24</v>
      </c>
      <c r="U14" s="45" t="s">
        <v>33</v>
      </c>
      <c r="V14" s="45" t="s">
        <v>34</v>
      </c>
      <c r="W14" s="45" t="s">
        <v>35</v>
      </c>
      <c r="X14" s="47" t="s">
        <v>23</v>
      </c>
      <c r="Y14" s="45" t="s">
        <v>24</v>
      </c>
      <c r="Z14" s="45" t="s">
        <v>33</v>
      </c>
      <c r="AA14" s="45" t="s">
        <v>34</v>
      </c>
      <c r="AB14" s="45" t="s">
        <v>35</v>
      </c>
      <c r="AC14" s="36" t="s">
        <v>25</v>
      </c>
      <c r="AD14" s="77"/>
      <c r="AE14" s="79"/>
      <c r="AF14" s="37" t="s">
        <v>26</v>
      </c>
      <c r="AG14" s="44" t="s">
        <v>27</v>
      </c>
      <c r="AH14" s="39" t="s">
        <v>28</v>
      </c>
      <c r="AI14" s="39" t="s">
        <v>29</v>
      </c>
      <c r="AJ14" s="39" t="s">
        <v>30</v>
      </c>
    </row>
    <row r="15" spans="1:36" ht="27" customHeight="1">
      <c r="A15" s="4">
        <v>1</v>
      </c>
      <c r="B15" s="52" t="s">
        <v>36</v>
      </c>
      <c r="C15" s="5">
        <v>153</v>
      </c>
      <c r="D15" s="6">
        <v>6</v>
      </c>
      <c r="E15" s="54">
        <f>('[1]Grille distr GVT'!$AF2)*$D15</f>
        <v>432</v>
      </c>
      <c r="F15" s="54">
        <f>('[1]Grille distr GVT'!$AE2)*$D15</f>
        <v>486</v>
      </c>
      <c r="G15" s="7">
        <f t="shared" ref="G15:G37" si="0">$E15+$F15</f>
        <v>918</v>
      </c>
      <c r="H15" s="55">
        <f>'NOV 18'!$X15</f>
        <v>275.39999999999998</v>
      </c>
      <c r="I15" s="55">
        <f>'NOV 18'!$Y15</f>
        <v>18.36</v>
      </c>
      <c r="J15" s="55">
        <f>'NOV 18'!$Z15</f>
        <v>12.239999999999998</v>
      </c>
      <c r="K15" s="55">
        <f>'NOV 18'!$AA15</f>
        <v>24.479999999999997</v>
      </c>
      <c r="L15" s="55">
        <f>'NOV 18'!$AB15</f>
        <v>-27.54</v>
      </c>
      <c r="M15" s="40">
        <f t="shared" ref="M15:M37" si="1">SUM(H15:L15)</f>
        <v>302.94</v>
      </c>
      <c r="N15" s="19">
        <v>0</v>
      </c>
      <c r="O15" s="19">
        <v>0</v>
      </c>
      <c r="P15" s="8">
        <v>0</v>
      </c>
      <c r="Q15" s="8">
        <v>0</v>
      </c>
      <c r="R15" s="8">
        <v>0</v>
      </c>
      <c r="S15" s="9">
        <f t="shared" ref="S15:S37" si="2">G15*0.15</f>
        <v>137.69999999999999</v>
      </c>
      <c r="T15" s="10">
        <f t="shared" ref="T15:T37" si="3">G15*0.01</f>
        <v>9.18</v>
      </c>
      <c r="U15" s="11">
        <f t="shared" ref="U15:U37" si="4">$C15*0.02*2</f>
        <v>6.12</v>
      </c>
      <c r="V15" s="11">
        <f t="shared" ref="V15:V37" si="5">$C15*0.02*4</f>
        <v>12.24</v>
      </c>
      <c r="W15" s="11">
        <f t="shared" ref="W15:W37" si="6">G15*0.03</f>
        <v>27.54</v>
      </c>
      <c r="X15" s="12">
        <f t="shared" ref="X15:AB37" si="7">H15+N15-S15</f>
        <v>137.69999999999999</v>
      </c>
      <c r="Y15" s="13">
        <f t="shared" si="7"/>
        <v>9.18</v>
      </c>
      <c r="Z15" s="13">
        <f t="shared" si="7"/>
        <v>6.1199999999999983</v>
      </c>
      <c r="AA15" s="13">
        <f t="shared" si="7"/>
        <v>12.239999999999997</v>
      </c>
      <c r="AB15" s="14">
        <f t="shared" si="7"/>
        <v>-55.08</v>
      </c>
      <c r="AC15" s="41">
        <f t="shared" ref="AC15:AC37" si="8">AB15+Y15+X15</f>
        <v>91.799999999999983</v>
      </c>
      <c r="AD15" s="20">
        <f t="shared" ref="AD15:AD37" si="9">$G15*25</f>
        <v>22950</v>
      </c>
      <c r="AE15" s="20">
        <f t="shared" ref="AE15:AE37" si="10">$AD15*40%</f>
        <v>9180</v>
      </c>
      <c r="AF15" s="21">
        <f t="shared" ref="AF15:AF37" si="11">AD15*7%</f>
        <v>1606.5000000000002</v>
      </c>
      <c r="AG15" s="20">
        <f t="shared" ref="AG15:AG37" si="12">AD15*33%</f>
        <v>7573.5</v>
      </c>
      <c r="AH15" s="21">
        <f t="shared" ref="AH15:AH37" si="13">AD15*7%</f>
        <v>1606.5000000000002</v>
      </c>
      <c r="AI15" s="21">
        <f t="shared" ref="AI15:AI37" si="14">$AD15*6%</f>
        <v>1377</v>
      </c>
      <c r="AJ15" s="21">
        <f t="shared" ref="AJ15:AJ37" si="15">$AD15*20%</f>
        <v>4590</v>
      </c>
    </row>
    <row r="16" spans="1:36" ht="20.25" customHeight="1">
      <c r="A16" s="15">
        <v>2</v>
      </c>
      <c r="B16" s="52" t="s">
        <v>37</v>
      </c>
      <c r="C16" s="16">
        <v>135</v>
      </c>
      <c r="D16" s="17">
        <v>6</v>
      </c>
      <c r="E16" s="54">
        <f>('[1]Grille distr GVT'!$AF3)*$D16</f>
        <v>426</v>
      </c>
      <c r="F16" s="54">
        <f>('[1]Grille distr GVT'!$AE3)*$D16</f>
        <v>384</v>
      </c>
      <c r="G16" s="18">
        <f t="shared" si="0"/>
        <v>810</v>
      </c>
      <c r="H16" s="56">
        <f>'NOV 18'!$X16</f>
        <v>243</v>
      </c>
      <c r="I16" s="56">
        <f>'NOV 18'!$Y16</f>
        <v>16.200000000000003</v>
      </c>
      <c r="J16" s="56">
        <f>'NOV 18'!$Z16</f>
        <v>10.800000000000002</v>
      </c>
      <c r="K16" s="56">
        <f>'NOV 18'!$AA16</f>
        <v>21.600000000000005</v>
      </c>
      <c r="L16" s="56">
        <f>'NOV 18'!$AB16</f>
        <v>-24.3</v>
      </c>
      <c r="M16" s="42">
        <f t="shared" si="1"/>
        <v>267.3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9">
        <f t="shared" si="2"/>
        <v>121.5</v>
      </c>
      <c r="T16" s="10">
        <f t="shared" si="3"/>
        <v>8.1</v>
      </c>
      <c r="U16" s="11">
        <f t="shared" si="4"/>
        <v>5.4</v>
      </c>
      <c r="V16" s="11">
        <f t="shared" si="5"/>
        <v>10.8</v>
      </c>
      <c r="W16" s="11">
        <f t="shared" si="6"/>
        <v>24.3</v>
      </c>
      <c r="X16" s="12">
        <f t="shared" si="7"/>
        <v>121.5</v>
      </c>
      <c r="Y16" s="13">
        <f t="shared" si="7"/>
        <v>8.1000000000000032</v>
      </c>
      <c r="Z16" s="13">
        <f t="shared" si="7"/>
        <v>5.4000000000000021</v>
      </c>
      <c r="AA16" s="13">
        <f t="shared" si="7"/>
        <v>10.800000000000004</v>
      </c>
      <c r="AB16" s="14">
        <f t="shared" si="7"/>
        <v>-48.6</v>
      </c>
      <c r="AC16" s="41">
        <f t="shared" si="8"/>
        <v>81</v>
      </c>
      <c r="AD16" s="20">
        <f t="shared" si="9"/>
        <v>20250</v>
      </c>
      <c r="AE16" s="20">
        <f t="shared" si="10"/>
        <v>8100</v>
      </c>
      <c r="AF16" s="21">
        <f t="shared" si="11"/>
        <v>1417.5000000000002</v>
      </c>
      <c r="AG16" s="20">
        <f t="shared" si="12"/>
        <v>6682.5</v>
      </c>
      <c r="AH16" s="21">
        <f t="shared" si="13"/>
        <v>1417.5000000000002</v>
      </c>
      <c r="AI16" s="21">
        <f t="shared" si="14"/>
        <v>1215</v>
      </c>
      <c r="AJ16" s="21">
        <f t="shared" si="15"/>
        <v>4050</v>
      </c>
    </row>
    <row r="17" spans="1:36" ht="20.25" customHeight="1">
      <c r="A17" s="15">
        <v>3</v>
      </c>
      <c r="B17" s="52" t="s">
        <v>38</v>
      </c>
      <c r="C17" s="16">
        <v>172</v>
      </c>
      <c r="D17" s="17">
        <v>6</v>
      </c>
      <c r="E17" s="54">
        <f>('[1]Grille distr GVT'!$AF4)*$D17</f>
        <v>588</v>
      </c>
      <c r="F17" s="54">
        <f>('[1]Grille distr GVT'!$AE4)*$D17</f>
        <v>444</v>
      </c>
      <c r="G17" s="18">
        <f t="shared" si="0"/>
        <v>1032</v>
      </c>
      <c r="H17" s="56">
        <f>'NOV 18'!$X17</f>
        <v>309.60000000000002</v>
      </c>
      <c r="I17" s="56">
        <f>'NOV 18'!$Y17</f>
        <v>20.64</v>
      </c>
      <c r="J17" s="56">
        <f>'NOV 18'!$Z17</f>
        <v>13.760000000000002</v>
      </c>
      <c r="K17" s="56">
        <f>'NOV 18'!$AA17</f>
        <v>27.520000000000003</v>
      </c>
      <c r="L17" s="56">
        <f>'NOV 18'!$AB17</f>
        <v>-30.959999999999997</v>
      </c>
      <c r="M17" s="42">
        <f t="shared" si="1"/>
        <v>340.56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9">
        <f t="shared" si="2"/>
        <v>154.79999999999998</v>
      </c>
      <c r="T17" s="10">
        <f t="shared" si="3"/>
        <v>10.32</v>
      </c>
      <c r="U17" s="11">
        <f t="shared" si="4"/>
        <v>6.88</v>
      </c>
      <c r="V17" s="11">
        <f t="shared" si="5"/>
        <v>13.76</v>
      </c>
      <c r="W17" s="11">
        <f t="shared" si="6"/>
        <v>30.959999999999997</v>
      </c>
      <c r="X17" s="12">
        <f t="shared" si="7"/>
        <v>154.80000000000004</v>
      </c>
      <c r="Y17" s="13">
        <f t="shared" si="7"/>
        <v>10.32</v>
      </c>
      <c r="Z17" s="13">
        <f t="shared" si="7"/>
        <v>6.8800000000000017</v>
      </c>
      <c r="AA17" s="13">
        <f t="shared" si="7"/>
        <v>13.760000000000003</v>
      </c>
      <c r="AB17" s="14">
        <f t="shared" si="7"/>
        <v>-61.919999999999995</v>
      </c>
      <c r="AC17" s="41">
        <f t="shared" si="8"/>
        <v>103.20000000000005</v>
      </c>
      <c r="AD17" s="20">
        <f t="shared" si="9"/>
        <v>25800</v>
      </c>
      <c r="AE17" s="20">
        <f t="shared" si="10"/>
        <v>10320</v>
      </c>
      <c r="AF17" s="21">
        <f t="shared" si="11"/>
        <v>1806.0000000000002</v>
      </c>
      <c r="AG17" s="20">
        <f t="shared" si="12"/>
        <v>8514</v>
      </c>
      <c r="AH17" s="21">
        <f t="shared" si="13"/>
        <v>1806.0000000000002</v>
      </c>
      <c r="AI17" s="21">
        <f t="shared" si="14"/>
        <v>1548</v>
      </c>
      <c r="AJ17" s="21">
        <f t="shared" si="15"/>
        <v>5160</v>
      </c>
    </row>
    <row r="18" spans="1:36" ht="20.25" customHeight="1">
      <c r="A18" s="4">
        <v>4</v>
      </c>
      <c r="B18" s="52" t="s">
        <v>39</v>
      </c>
      <c r="C18" s="16">
        <v>170</v>
      </c>
      <c r="D18" s="17">
        <v>6</v>
      </c>
      <c r="E18" s="54">
        <f>('[1]Grille distr GVT'!$AF5)*$D18</f>
        <v>492</v>
      </c>
      <c r="F18" s="54">
        <f>('[1]Grille distr GVT'!$AE5)*$D18</f>
        <v>528</v>
      </c>
      <c r="G18" s="18">
        <f t="shared" si="0"/>
        <v>1020</v>
      </c>
      <c r="H18" s="56">
        <f>'NOV 18'!$X18</f>
        <v>306</v>
      </c>
      <c r="I18" s="56">
        <f>'NOV 18'!$Y18</f>
        <v>20.399999999999999</v>
      </c>
      <c r="J18" s="56">
        <f>'NOV 18'!$Z18</f>
        <v>13.599999999999998</v>
      </c>
      <c r="K18" s="56">
        <f>'NOV 18'!$AA18</f>
        <v>27.199999999999996</v>
      </c>
      <c r="L18" s="56">
        <f>'NOV 18'!$AB18</f>
        <v>-30.599999999999998</v>
      </c>
      <c r="M18" s="42">
        <f t="shared" si="1"/>
        <v>336.59999999999997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9">
        <f t="shared" si="2"/>
        <v>153</v>
      </c>
      <c r="T18" s="10">
        <f t="shared" si="3"/>
        <v>10.200000000000001</v>
      </c>
      <c r="U18" s="11">
        <f t="shared" si="4"/>
        <v>6.8</v>
      </c>
      <c r="V18" s="11">
        <f t="shared" si="5"/>
        <v>13.6</v>
      </c>
      <c r="W18" s="11">
        <f t="shared" si="6"/>
        <v>30.599999999999998</v>
      </c>
      <c r="X18" s="12">
        <f t="shared" si="7"/>
        <v>153</v>
      </c>
      <c r="Y18" s="13">
        <f t="shared" si="7"/>
        <v>10.199999999999998</v>
      </c>
      <c r="Z18" s="13">
        <f t="shared" si="7"/>
        <v>6.799999999999998</v>
      </c>
      <c r="AA18" s="13">
        <f t="shared" si="7"/>
        <v>13.599999999999996</v>
      </c>
      <c r="AB18" s="14">
        <f t="shared" si="7"/>
        <v>-61.199999999999996</v>
      </c>
      <c r="AC18" s="41">
        <f t="shared" si="8"/>
        <v>102</v>
      </c>
      <c r="AD18" s="20">
        <f t="shared" si="9"/>
        <v>25500</v>
      </c>
      <c r="AE18" s="20">
        <f t="shared" si="10"/>
        <v>10200</v>
      </c>
      <c r="AF18" s="21">
        <f t="shared" si="11"/>
        <v>1785.0000000000002</v>
      </c>
      <c r="AG18" s="20">
        <f t="shared" si="12"/>
        <v>8415</v>
      </c>
      <c r="AH18" s="21">
        <f t="shared" si="13"/>
        <v>1785.0000000000002</v>
      </c>
      <c r="AI18" s="21">
        <f t="shared" si="14"/>
        <v>1530</v>
      </c>
      <c r="AJ18" s="21">
        <f t="shared" si="15"/>
        <v>5100</v>
      </c>
    </row>
    <row r="19" spans="1:36" ht="20.25" customHeight="1">
      <c r="A19" s="15">
        <v>5</v>
      </c>
      <c r="B19" s="52" t="s">
        <v>40</v>
      </c>
      <c r="C19" s="16">
        <v>142</v>
      </c>
      <c r="D19" s="17">
        <v>6</v>
      </c>
      <c r="E19" s="54">
        <f>('[1]Grille distr GVT'!$AF6)*$D19</f>
        <v>498</v>
      </c>
      <c r="F19" s="54">
        <f>('[1]Grille distr GVT'!$AE6)*$D19</f>
        <v>354</v>
      </c>
      <c r="G19" s="18">
        <f t="shared" si="0"/>
        <v>852</v>
      </c>
      <c r="H19" s="56">
        <f>'NOV 18'!$X19</f>
        <v>255.60000000000002</v>
      </c>
      <c r="I19" s="56">
        <f>'NOV 18'!$Y19</f>
        <v>17.04</v>
      </c>
      <c r="J19" s="56">
        <f>'NOV 18'!$Z19</f>
        <v>11.36</v>
      </c>
      <c r="K19" s="56">
        <f>'NOV 18'!$AA19</f>
        <v>22.72</v>
      </c>
      <c r="L19" s="56">
        <f>'NOV 18'!$AB19</f>
        <v>-25.56</v>
      </c>
      <c r="M19" s="42">
        <f t="shared" si="1"/>
        <v>281.16000000000003</v>
      </c>
      <c r="N19" s="19">
        <v>0</v>
      </c>
      <c r="O19" s="19">
        <v>0</v>
      </c>
      <c r="P19" s="19">
        <v>0</v>
      </c>
      <c r="Q19" s="19">
        <v>0</v>
      </c>
      <c r="R19" s="19">
        <v>0</v>
      </c>
      <c r="S19" s="9">
        <f t="shared" si="2"/>
        <v>127.8</v>
      </c>
      <c r="T19" s="10">
        <f t="shared" si="3"/>
        <v>8.52</v>
      </c>
      <c r="U19" s="11">
        <f t="shared" si="4"/>
        <v>5.68</v>
      </c>
      <c r="V19" s="11">
        <f t="shared" si="5"/>
        <v>11.36</v>
      </c>
      <c r="W19" s="11">
        <f t="shared" si="6"/>
        <v>25.56</v>
      </c>
      <c r="X19" s="12">
        <f t="shared" si="7"/>
        <v>127.80000000000003</v>
      </c>
      <c r="Y19" s="13">
        <f t="shared" si="7"/>
        <v>8.52</v>
      </c>
      <c r="Z19" s="13">
        <f t="shared" si="7"/>
        <v>5.68</v>
      </c>
      <c r="AA19" s="13">
        <f t="shared" si="7"/>
        <v>11.36</v>
      </c>
      <c r="AB19" s="14">
        <f t="shared" si="7"/>
        <v>-51.12</v>
      </c>
      <c r="AC19" s="41">
        <f t="shared" si="8"/>
        <v>85.200000000000031</v>
      </c>
      <c r="AD19" s="20">
        <f t="shared" si="9"/>
        <v>21300</v>
      </c>
      <c r="AE19" s="20">
        <f t="shared" si="10"/>
        <v>8520</v>
      </c>
      <c r="AF19" s="21">
        <f t="shared" si="11"/>
        <v>1491.0000000000002</v>
      </c>
      <c r="AG19" s="20">
        <f t="shared" si="12"/>
        <v>7029</v>
      </c>
      <c r="AH19" s="21">
        <f t="shared" si="13"/>
        <v>1491.0000000000002</v>
      </c>
      <c r="AI19" s="21">
        <f t="shared" si="14"/>
        <v>1278</v>
      </c>
      <c r="AJ19" s="21">
        <f t="shared" si="15"/>
        <v>4260</v>
      </c>
    </row>
    <row r="20" spans="1:36" ht="20.25" customHeight="1">
      <c r="A20" s="15">
        <v>6</v>
      </c>
      <c r="B20" s="52" t="s">
        <v>41</v>
      </c>
      <c r="C20" s="16">
        <v>139</v>
      </c>
      <c r="D20" s="17">
        <v>6</v>
      </c>
      <c r="E20" s="54">
        <f>('[1]Grille distr GVT'!$AF7)*$D20</f>
        <v>408</v>
      </c>
      <c r="F20" s="54">
        <f>('[1]Grille distr GVT'!$AE7)*$D20</f>
        <v>426</v>
      </c>
      <c r="G20" s="18">
        <f t="shared" si="0"/>
        <v>834</v>
      </c>
      <c r="H20" s="56">
        <f>'NOV 18'!$X20</f>
        <v>250.19999999999996</v>
      </c>
      <c r="I20" s="56">
        <f>'NOV 18'!$Y20</f>
        <v>16.680000000000003</v>
      </c>
      <c r="J20" s="56">
        <f>'NOV 18'!$Z20</f>
        <v>11.12</v>
      </c>
      <c r="K20" s="56">
        <f>'NOV 18'!$AA20</f>
        <v>22.24</v>
      </c>
      <c r="L20" s="56">
        <f>'NOV 18'!$AB20</f>
        <v>-25.02</v>
      </c>
      <c r="M20" s="42">
        <f t="shared" si="1"/>
        <v>275.21999999999997</v>
      </c>
      <c r="N20" s="19">
        <v>0</v>
      </c>
      <c r="O20" s="19">
        <v>0</v>
      </c>
      <c r="P20" s="19">
        <v>0</v>
      </c>
      <c r="Q20" s="19">
        <v>0</v>
      </c>
      <c r="R20" s="19">
        <v>0</v>
      </c>
      <c r="S20" s="9">
        <f t="shared" si="2"/>
        <v>125.1</v>
      </c>
      <c r="T20" s="10">
        <f t="shared" si="3"/>
        <v>8.34</v>
      </c>
      <c r="U20" s="11">
        <f t="shared" si="4"/>
        <v>5.5600000000000005</v>
      </c>
      <c r="V20" s="11">
        <f t="shared" si="5"/>
        <v>11.120000000000001</v>
      </c>
      <c r="W20" s="11">
        <f t="shared" si="6"/>
        <v>25.02</v>
      </c>
      <c r="X20" s="12">
        <f t="shared" si="7"/>
        <v>125.09999999999997</v>
      </c>
      <c r="Y20" s="13">
        <f t="shared" si="7"/>
        <v>8.3400000000000034</v>
      </c>
      <c r="Z20" s="13">
        <f t="shared" si="7"/>
        <v>5.5599999999999987</v>
      </c>
      <c r="AA20" s="13">
        <f t="shared" si="7"/>
        <v>11.119999999999997</v>
      </c>
      <c r="AB20" s="14">
        <f t="shared" si="7"/>
        <v>-50.04</v>
      </c>
      <c r="AC20" s="41">
        <f t="shared" si="8"/>
        <v>83.399999999999977</v>
      </c>
      <c r="AD20" s="20">
        <f t="shared" si="9"/>
        <v>20850</v>
      </c>
      <c r="AE20" s="20">
        <f t="shared" si="10"/>
        <v>8340</v>
      </c>
      <c r="AF20" s="21">
        <f t="shared" si="11"/>
        <v>1459.5000000000002</v>
      </c>
      <c r="AG20" s="20">
        <f t="shared" si="12"/>
        <v>6880.5</v>
      </c>
      <c r="AH20" s="21">
        <f t="shared" si="13"/>
        <v>1459.5000000000002</v>
      </c>
      <c r="AI20" s="21">
        <f t="shared" si="14"/>
        <v>1251</v>
      </c>
      <c r="AJ20" s="21">
        <f t="shared" si="15"/>
        <v>4170</v>
      </c>
    </row>
    <row r="21" spans="1:36" ht="20.25" customHeight="1">
      <c r="A21" s="4">
        <v>7</v>
      </c>
      <c r="B21" s="59" t="s">
        <v>42</v>
      </c>
      <c r="C21" s="16">
        <v>166</v>
      </c>
      <c r="D21" s="17">
        <v>6</v>
      </c>
      <c r="E21" s="54">
        <f>('[1]Grille distr GVT'!$AF8)*$D21</f>
        <v>558</v>
      </c>
      <c r="F21" s="54">
        <f>('[1]Grille distr GVT'!$AE8)*$D21</f>
        <v>438</v>
      </c>
      <c r="G21" s="18">
        <f t="shared" si="0"/>
        <v>996</v>
      </c>
      <c r="H21" s="56">
        <f>'NOV 18'!$X21</f>
        <v>298.79999999999995</v>
      </c>
      <c r="I21" s="56">
        <f>'NOV 18'!$Y21</f>
        <v>19.920000000000002</v>
      </c>
      <c r="J21" s="56">
        <f>'NOV 18'!$Z21</f>
        <v>13.280000000000001</v>
      </c>
      <c r="K21" s="56">
        <f>'NOV 18'!$AA21</f>
        <v>26.560000000000002</v>
      </c>
      <c r="L21" s="56">
        <f>'NOV 18'!$AB21</f>
        <v>-29.88</v>
      </c>
      <c r="M21" s="42">
        <f t="shared" si="1"/>
        <v>328.68</v>
      </c>
      <c r="N21" s="19">
        <v>0</v>
      </c>
      <c r="O21" s="19">
        <v>0</v>
      </c>
      <c r="P21" s="19">
        <v>0</v>
      </c>
      <c r="Q21" s="19">
        <v>0</v>
      </c>
      <c r="R21" s="19">
        <v>0</v>
      </c>
      <c r="S21" s="9">
        <f t="shared" si="2"/>
        <v>149.4</v>
      </c>
      <c r="T21" s="10">
        <f t="shared" si="3"/>
        <v>9.9600000000000009</v>
      </c>
      <c r="U21" s="11">
        <f t="shared" si="4"/>
        <v>6.6400000000000006</v>
      </c>
      <c r="V21" s="11">
        <f t="shared" si="5"/>
        <v>13.280000000000001</v>
      </c>
      <c r="W21" s="11">
        <f t="shared" si="6"/>
        <v>29.88</v>
      </c>
      <c r="X21" s="12">
        <f t="shared" si="7"/>
        <v>149.39999999999995</v>
      </c>
      <c r="Y21" s="13">
        <f t="shared" si="7"/>
        <v>9.9600000000000009</v>
      </c>
      <c r="Z21" s="13">
        <f t="shared" si="7"/>
        <v>6.6400000000000006</v>
      </c>
      <c r="AA21" s="13">
        <f t="shared" si="7"/>
        <v>13.280000000000001</v>
      </c>
      <c r="AB21" s="14">
        <f t="shared" si="7"/>
        <v>-59.76</v>
      </c>
      <c r="AC21" s="41">
        <f t="shared" si="8"/>
        <v>99.599999999999952</v>
      </c>
      <c r="AD21" s="20">
        <f t="shared" si="9"/>
        <v>24900</v>
      </c>
      <c r="AE21" s="20">
        <f t="shared" si="10"/>
        <v>9960</v>
      </c>
      <c r="AF21" s="21">
        <f t="shared" si="11"/>
        <v>1743.0000000000002</v>
      </c>
      <c r="AG21" s="20">
        <f t="shared" si="12"/>
        <v>8217</v>
      </c>
      <c r="AH21" s="21">
        <f t="shared" si="13"/>
        <v>1743.0000000000002</v>
      </c>
      <c r="AI21" s="21">
        <f t="shared" si="14"/>
        <v>1494</v>
      </c>
      <c r="AJ21" s="21">
        <f t="shared" si="15"/>
        <v>4980</v>
      </c>
    </row>
    <row r="22" spans="1:36" ht="20.25" customHeight="1">
      <c r="A22" s="15">
        <v>8</v>
      </c>
      <c r="B22" s="59" t="s">
        <v>43</v>
      </c>
      <c r="C22" s="16">
        <v>128</v>
      </c>
      <c r="D22" s="17">
        <v>6</v>
      </c>
      <c r="E22" s="54">
        <f>('[1]Grille distr GVT'!$AF9)*$D22</f>
        <v>432</v>
      </c>
      <c r="F22" s="54">
        <f>('[1]Grille distr GVT'!$AE9)*$D22</f>
        <v>336</v>
      </c>
      <c r="G22" s="18">
        <f t="shared" si="0"/>
        <v>768</v>
      </c>
      <c r="H22" s="56">
        <f>'NOV 18'!$X22</f>
        <v>230.39999999999998</v>
      </c>
      <c r="I22" s="56">
        <f>'NOV 18'!$Y22</f>
        <v>15.36</v>
      </c>
      <c r="J22" s="56">
        <f>'NOV 18'!$Z22</f>
        <v>10.239999999999998</v>
      </c>
      <c r="K22" s="56">
        <f>'NOV 18'!$AA22</f>
        <v>20.479999999999997</v>
      </c>
      <c r="L22" s="56">
        <f>'NOV 18'!$AB22</f>
        <v>-23.04</v>
      </c>
      <c r="M22" s="42">
        <f t="shared" si="1"/>
        <v>253.44000000000003</v>
      </c>
      <c r="N22" s="19">
        <v>0</v>
      </c>
      <c r="O22" s="19">
        <v>0</v>
      </c>
      <c r="P22" s="19">
        <v>0</v>
      </c>
      <c r="Q22" s="19">
        <v>0</v>
      </c>
      <c r="R22" s="19">
        <v>0</v>
      </c>
      <c r="S22" s="9">
        <f t="shared" si="2"/>
        <v>115.19999999999999</v>
      </c>
      <c r="T22" s="10">
        <f t="shared" si="3"/>
        <v>7.68</v>
      </c>
      <c r="U22" s="11">
        <f t="shared" si="4"/>
        <v>5.12</v>
      </c>
      <c r="V22" s="11">
        <f t="shared" si="5"/>
        <v>10.24</v>
      </c>
      <c r="W22" s="11">
        <f t="shared" si="6"/>
        <v>23.04</v>
      </c>
      <c r="X22" s="12">
        <f t="shared" si="7"/>
        <v>115.19999999999999</v>
      </c>
      <c r="Y22" s="13">
        <f t="shared" si="7"/>
        <v>7.68</v>
      </c>
      <c r="Z22" s="13">
        <f t="shared" si="7"/>
        <v>5.1199999999999983</v>
      </c>
      <c r="AA22" s="13">
        <f t="shared" si="7"/>
        <v>10.239999999999997</v>
      </c>
      <c r="AB22" s="14">
        <f t="shared" si="7"/>
        <v>-46.08</v>
      </c>
      <c r="AC22" s="41">
        <f t="shared" si="8"/>
        <v>76.799999999999983</v>
      </c>
      <c r="AD22" s="20">
        <f t="shared" si="9"/>
        <v>19200</v>
      </c>
      <c r="AE22" s="20">
        <f t="shared" si="10"/>
        <v>7680</v>
      </c>
      <c r="AF22" s="21">
        <f t="shared" si="11"/>
        <v>1344.0000000000002</v>
      </c>
      <c r="AG22" s="20">
        <f t="shared" si="12"/>
        <v>6336</v>
      </c>
      <c r="AH22" s="21">
        <f t="shared" si="13"/>
        <v>1344.0000000000002</v>
      </c>
      <c r="AI22" s="21">
        <f t="shared" si="14"/>
        <v>1152</v>
      </c>
      <c r="AJ22" s="21">
        <f t="shared" si="15"/>
        <v>3840</v>
      </c>
    </row>
    <row r="23" spans="1:36" ht="20.25" customHeight="1">
      <c r="A23" s="15">
        <v>9</v>
      </c>
      <c r="B23" s="52" t="s">
        <v>44</v>
      </c>
      <c r="C23" s="16">
        <v>125</v>
      </c>
      <c r="D23" s="17">
        <v>6</v>
      </c>
      <c r="E23" s="54">
        <f>('[1]Grille distr GVT'!$AF10)*$D23</f>
        <v>384</v>
      </c>
      <c r="F23" s="54">
        <f>('[1]Grille distr GVT'!$AE10)*$D23</f>
        <v>366</v>
      </c>
      <c r="G23" s="18">
        <f t="shared" si="0"/>
        <v>750</v>
      </c>
      <c r="H23" s="56">
        <f>'NOV 18'!$X23</f>
        <v>225</v>
      </c>
      <c r="I23" s="56">
        <f>'NOV 18'!$Y23</f>
        <v>15</v>
      </c>
      <c r="J23" s="56">
        <f>'NOV 18'!$Z23</f>
        <v>10</v>
      </c>
      <c r="K23" s="56">
        <f>'NOV 18'!$AA23</f>
        <v>20</v>
      </c>
      <c r="L23" s="56">
        <f>'NOV 18'!$AB23</f>
        <v>-22.5</v>
      </c>
      <c r="M23" s="42">
        <f t="shared" si="1"/>
        <v>247.5</v>
      </c>
      <c r="N23" s="19">
        <v>0</v>
      </c>
      <c r="O23" s="19">
        <v>0</v>
      </c>
      <c r="P23" s="19">
        <v>0</v>
      </c>
      <c r="Q23" s="19">
        <v>0</v>
      </c>
      <c r="R23" s="19">
        <v>0</v>
      </c>
      <c r="S23" s="9">
        <f t="shared" si="2"/>
        <v>112.5</v>
      </c>
      <c r="T23" s="10">
        <f t="shared" si="3"/>
        <v>7.5</v>
      </c>
      <c r="U23" s="11">
        <f t="shared" si="4"/>
        <v>5</v>
      </c>
      <c r="V23" s="11">
        <f t="shared" si="5"/>
        <v>10</v>
      </c>
      <c r="W23" s="11">
        <f t="shared" si="6"/>
        <v>22.5</v>
      </c>
      <c r="X23" s="12">
        <f t="shared" si="7"/>
        <v>112.5</v>
      </c>
      <c r="Y23" s="13">
        <f t="shared" si="7"/>
        <v>7.5</v>
      </c>
      <c r="Z23" s="13">
        <f t="shared" si="7"/>
        <v>5</v>
      </c>
      <c r="AA23" s="13">
        <f t="shared" si="7"/>
        <v>10</v>
      </c>
      <c r="AB23" s="14">
        <f t="shared" si="7"/>
        <v>-45</v>
      </c>
      <c r="AC23" s="41">
        <f t="shared" si="8"/>
        <v>75</v>
      </c>
      <c r="AD23" s="20">
        <f t="shared" si="9"/>
        <v>18750</v>
      </c>
      <c r="AE23" s="20">
        <f t="shared" si="10"/>
        <v>7500</v>
      </c>
      <c r="AF23" s="21">
        <f t="shared" si="11"/>
        <v>1312.5000000000002</v>
      </c>
      <c r="AG23" s="20">
        <f t="shared" si="12"/>
        <v>6187.5</v>
      </c>
      <c r="AH23" s="21">
        <f t="shared" si="13"/>
        <v>1312.5000000000002</v>
      </c>
      <c r="AI23" s="21">
        <f t="shared" si="14"/>
        <v>1125</v>
      </c>
      <c r="AJ23" s="21">
        <f t="shared" si="15"/>
        <v>3750</v>
      </c>
    </row>
    <row r="24" spans="1:36" ht="20.25" customHeight="1">
      <c r="A24" s="4">
        <v>10</v>
      </c>
      <c r="B24" s="52" t="s">
        <v>45</v>
      </c>
      <c r="C24" s="16">
        <v>225</v>
      </c>
      <c r="D24" s="17">
        <v>6</v>
      </c>
      <c r="E24" s="54">
        <f>('[1]Grille distr GVT'!$AF11)*$D24</f>
        <v>390</v>
      </c>
      <c r="F24" s="54">
        <f>('[1]Grille distr GVT'!$AE11)*$D24</f>
        <v>960</v>
      </c>
      <c r="G24" s="18">
        <f t="shared" si="0"/>
        <v>1350</v>
      </c>
      <c r="H24" s="56">
        <f>'NOV 18'!$X24</f>
        <v>405</v>
      </c>
      <c r="I24" s="56">
        <f>'NOV 18'!$Y24</f>
        <v>27</v>
      </c>
      <c r="J24" s="56">
        <f>'NOV 18'!$Z24</f>
        <v>18</v>
      </c>
      <c r="K24" s="56">
        <f>'NOV 18'!$AA24</f>
        <v>36</v>
      </c>
      <c r="L24" s="56">
        <f>'NOV 18'!$AB24</f>
        <v>-40.5</v>
      </c>
      <c r="M24" s="42">
        <f t="shared" si="1"/>
        <v>445.5</v>
      </c>
      <c r="N24" s="19">
        <v>0</v>
      </c>
      <c r="O24" s="19">
        <v>0</v>
      </c>
      <c r="P24" s="19">
        <v>0</v>
      </c>
      <c r="Q24" s="19">
        <v>0</v>
      </c>
      <c r="R24" s="19">
        <v>0</v>
      </c>
      <c r="S24" s="9">
        <f t="shared" si="2"/>
        <v>202.5</v>
      </c>
      <c r="T24" s="10">
        <f t="shared" si="3"/>
        <v>13.5</v>
      </c>
      <c r="U24" s="11">
        <f t="shared" si="4"/>
        <v>9</v>
      </c>
      <c r="V24" s="11">
        <f t="shared" si="5"/>
        <v>18</v>
      </c>
      <c r="W24" s="11">
        <f t="shared" si="6"/>
        <v>40.5</v>
      </c>
      <c r="X24" s="12">
        <f t="shared" si="7"/>
        <v>202.5</v>
      </c>
      <c r="Y24" s="13">
        <f t="shared" si="7"/>
        <v>13.5</v>
      </c>
      <c r="Z24" s="13">
        <f t="shared" si="7"/>
        <v>9</v>
      </c>
      <c r="AA24" s="13">
        <f t="shared" si="7"/>
        <v>18</v>
      </c>
      <c r="AB24" s="14">
        <f t="shared" si="7"/>
        <v>-81</v>
      </c>
      <c r="AC24" s="41">
        <f t="shared" si="8"/>
        <v>135</v>
      </c>
      <c r="AD24" s="20">
        <f t="shared" si="9"/>
        <v>33750</v>
      </c>
      <c r="AE24" s="20">
        <f t="shared" si="10"/>
        <v>13500</v>
      </c>
      <c r="AF24" s="21">
        <f t="shared" si="11"/>
        <v>2362.5</v>
      </c>
      <c r="AG24" s="20">
        <f t="shared" si="12"/>
        <v>11137.5</v>
      </c>
      <c r="AH24" s="21">
        <f t="shared" si="13"/>
        <v>2362.5</v>
      </c>
      <c r="AI24" s="21">
        <f t="shared" si="14"/>
        <v>2025</v>
      </c>
      <c r="AJ24" s="21">
        <f t="shared" si="15"/>
        <v>6750</v>
      </c>
    </row>
    <row r="25" spans="1:36" ht="20.25" customHeight="1">
      <c r="A25" s="15">
        <v>11</v>
      </c>
      <c r="B25" s="52" t="s">
        <v>46</v>
      </c>
      <c r="C25" s="16">
        <v>214</v>
      </c>
      <c r="D25" s="17">
        <v>6</v>
      </c>
      <c r="E25" s="54">
        <f>('[1]Grille distr GVT'!$AF12)*$D25</f>
        <v>762</v>
      </c>
      <c r="F25" s="54">
        <f>('[1]Grille distr GVT'!$AE12)*$D25</f>
        <v>522</v>
      </c>
      <c r="G25" s="18">
        <f t="shared" si="0"/>
        <v>1284</v>
      </c>
      <c r="H25" s="56">
        <f>'NOV 18'!$X25</f>
        <v>385.20000000000005</v>
      </c>
      <c r="I25" s="56">
        <f>'NOV 18'!$Y25</f>
        <v>25.680000000000003</v>
      </c>
      <c r="J25" s="56">
        <f>'NOV 18'!$Z25</f>
        <v>17.119999999999997</v>
      </c>
      <c r="K25" s="56">
        <f>'NOV 18'!$AA25</f>
        <v>34.239999999999995</v>
      </c>
      <c r="L25" s="56">
        <f>'NOV 18'!$AB25</f>
        <v>-38.519999999999996</v>
      </c>
      <c r="M25" s="42">
        <f t="shared" si="1"/>
        <v>423.72000000000008</v>
      </c>
      <c r="N25" s="19">
        <v>0</v>
      </c>
      <c r="O25" s="19">
        <v>0</v>
      </c>
      <c r="P25" s="19">
        <v>0</v>
      </c>
      <c r="Q25" s="19">
        <v>0</v>
      </c>
      <c r="R25" s="19">
        <v>0</v>
      </c>
      <c r="S25" s="9">
        <f t="shared" si="2"/>
        <v>192.6</v>
      </c>
      <c r="T25" s="10">
        <f t="shared" si="3"/>
        <v>12.84</v>
      </c>
      <c r="U25" s="11">
        <f t="shared" si="4"/>
        <v>8.56</v>
      </c>
      <c r="V25" s="11">
        <f t="shared" si="5"/>
        <v>17.12</v>
      </c>
      <c r="W25" s="11">
        <f t="shared" si="6"/>
        <v>38.519999999999996</v>
      </c>
      <c r="X25" s="12">
        <f t="shared" si="7"/>
        <v>192.60000000000005</v>
      </c>
      <c r="Y25" s="13">
        <f t="shared" si="7"/>
        <v>12.840000000000003</v>
      </c>
      <c r="Z25" s="13">
        <f t="shared" si="7"/>
        <v>8.5599999999999969</v>
      </c>
      <c r="AA25" s="13">
        <f t="shared" si="7"/>
        <v>17.119999999999994</v>
      </c>
      <c r="AB25" s="14">
        <f t="shared" si="7"/>
        <v>-77.039999999999992</v>
      </c>
      <c r="AC25" s="41">
        <f t="shared" si="8"/>
        <v>128.40000000000006</v>
      </c>
      <c r="AD25" s="20">
        <f t="shared" si="9"/>
        <v>32100</v>
      </c>
      <c r="AE25" s="20">
        <f t="shared" si="10"/>
        <v>12840</v>
      </c>
      <c r="AF25" s="21">
        <f t="shared" si="11"/>
        <v>2247</v>
      </c>
      <c r="AG25" s="20">
        <f t="shared" si="12"/>
        <v>10593</v>
      </c>
      <c r="AH25" s="21">
        <f t="shared" si="13"/>
        <v>2247</v>
      </c>
      <c r="AI25" s="21">
        <f t="shared" si="14"/>
        <v>1926</v>
      </c>
      <c r="AJ25" s="21">
        <f t="shared" si="15"/>
        <v>6420</v>
      </c>
    </row>
    <row r="26" spans="1:36" ht="20.25" customHeight="1">
      <c r="A26" s="15">
        <v>12</v>
      </c>
      <c r="B26" s="52" t="s">
        <v>47</v>
      </c>
      <c r="C26" s="16">
        <v>197</v>
      </c>
      <c r="D26" s="17">
        <v>6</v>
      </c>
      <c r="E26" s="54">
        <f>('[1]Grille distr GVT'!$AF13)*$D26</f>
        <v>510</v>
      </c>
      <c r="F26" s="54">
        <f>('[1]Grille distr GVT'!$AE13)*$D26</f>
        <v>672</v>
      </c>
      <c r="G26" s="18">
        <f t="shared" si="0"/>
        <v>1182</v>
      </c>
      <c r="H26" s="56">
        <f>'NOV 18'!$X26</f>
        <v>354.6</v>
      </c>
      <c r="I26" s="56">
        <f>'NOV 18'!$Y26</f>
        <v>23.64</v>
      </c>
      <c r="J26" s="56">
        <f>'NOV 18'!$Z26</f>
        <v>15.760000000000002</v>
      </c>
      <c r="K26" s="56">
        <f>'NOV 18'!$AA26</f>
        <v>31.520000000000003</v>
      </c>
      <c r="L26" s="56">
        <f>'NOV 18'!$AB26</f>
        <v>-35.46</v>
      </c>
      <c r="M26" s="42">
        <f t="shared" si="1"/>
        <v>390.06</v>
      </c>
      <c r="N26" s="19">
        <v>0</v>
      </c>
      <c r="O26" s="19">
        <v>0</v>
      </c>
      <c r="P26" s="19">
        <v>0</v>
      </c>
      <c r="Q26" s="19">
        <v>0</v>
      </c>
      <c r="R26" s="19">
        <v>0</v>
      </c>
      <c r="S26" s="9">
        <f t="shared" si="2"/>
        <v>177.29999999999998</v>
      </c>
      <c r="T26" s="10">
        <f t="shared" si="3"/>
        <v>11.82</v>
      </c>
      <c r="U26" s="11">
        <f t="shared" si="4"/>
        <v>7.88</v>
      </c>
      <c r="V26" s="11">
        <f t="shared" si="5"/>
        <v>15.76</v>
      </c>
      <c r="W26" s="11">
        <f t="shared" si="6"/>
        <v>35.46</v>
      </c>
      <c r="X26" s="12">
        <f t="shared" si="7"/>
        <v>177.30000000000004</v>
      </c>
      <c r="Y26" s="13">
        <f t="shared" si="7"/>
        <v>11.82</v>
      </c>
      <c r="Z26" s="13">
        <f t="shared" si="7"/>
        <v>7.8800000000000017</v>
      </c>
      <c r="AA26" s="13">
        <f t="shared" si="7"/>
        <v>15.760000000000003</v>
      </c>
      <c r="AB26" s="14">
        <f t="shared" si="7"/>
        <v>-70.92</v>
      </c>
      <c r="AC26" s="41">
        <f t="shared" si="8"/>
        <v>118.20000000000005</v>
      </c>
      <c r="AD26" s="20">
        <f t="shared" si="9"/>
        <v>29550</v>
      </c>
      <c r="AE26" s="20">
        <f t="shared" si="10"/>
        <v>11820</v>
      </c>
      <c r="AF26" s="21">
        <f t="shared" si="11"/>
        <v>2068.5</v>
      </c>
      <c r="AG26" s="20">
        <f t="shared" si="12"/>
        <v>9751.5</v>
      </c>
      <c r="AH26" s="21">
        <f t="shared" si="13"/>
        <v>2068.5</v>
      </c>
      <c r="AI26" s="21">
        <f t="shared" si="14"/>
        <v>1773</v>
      </c>
      <c r="AJ26" s="21">
        <f t="shared" si="15"/>
        <v>5910</v>
      </c>
    </row>
    <row r="27" spans="1:36" ht="20.25" customHeight="1">
      <c r="A27" s="4">
        <v>13</v>
      </c>
      <c r="B27" s="52" t="s">
        <v>48</v>
      </c>
      <c r="C27" s="16">
        <v>148</v>
      </c>
      <c r="D27" s="17">
        <v>6</v>
      </c>
      <c r="E27" s="54">
        <f>('[1]Grille distr GVT'!$AF14)*$D27</f>
        <v>504</v>
      </c>
      <c r="F27" s="54">
        <f>('[1]Grille distr GVT'!$AE14)*$D27</f>
        <v>384</v>
      </c>
      <c r="G27" s="18">
        <f t="shared" si="0"/>
        <v>888</v>
      </c>
      <c r="H27" s="56">
        <f>'NOV 18'!$X27</f>
        <v>266.39999999999998</v>
      </c>
      <c r="I27" s="56">
        <f>'NOV 18'!$Y27</f>
        <v>17.759999999999998</v>
      </c>
      <c r="J27" s="56">
        <f>'NOV 18'!$Z27</f>
        <v>11.839999999999998</v>
      </c>
      <c r="K27" s="56">
        <f>'NOV 18'!$AA27</f>
        <v>23.679999999999996</v>
      </c>
      <c r="L27" s="56">
        <f>'NOV 18'!$AB27</f>
        <v>-26.64</v>
      </c>
      <c r="M27" s="42">
        <f t="shared" si="1"/>
        <v>293.03999999999996</v>
      </c>
      <c r="N27" s="19">
        <v>0</v>
      </c>
      <c r="O27" s="19">
        <v>0</v>
      </c>
      <c r="P27" s="19">
        <v>0</v>
      </c>
      <c r="Q27" s="19">
        <v>0</v>
      </c>
      <c r="R27" s="19">
        <v>0</v>
      </c>
      <c r="S27" s="9">
        <f t="shared" si="2"/>
        <v>133.19999999999999</v>
      </c>
      <c r="T27" s="10">
        <f t="shared" si="3"/>
        <v>8.8800000000000008</v>
      </c>
      <c r="U27" s="11">
        <f t="shared" si="4"/>
        <v>5.92</v>
      </c>
      <c r="V27" s="11">
        <f t="shared" si="5"/>
        <v>11.84</v>
      </c>
      <c r="W27" s="11">
        <f t="shared" si="6"/>
        <v>26.64</v>
      </c>
      <c r="X27" s="12">
        <f t="shared" si="7"/>
        <v>133.19999999999999</v>
      </c>
      <c r="Y27" s="13">
        <f t="shared" si="7"/>
        <v>8.8799999999999972</v>
      </c>
      <c r="Z27" s="13">
        <f t="shared" si="7"/>
        <v>5.9199999999999982</v>
      </c>
      <c r="AA27" s="13">
        <f t="shared" si="7"/>
        <v>11.839999999999996</v>
      </c>
      <c r="AB27" s="14">
        <f t="shared" si="7"/>
        <v>-53.28</v>
      </c>
      <c r="AC27" s="41">
        <f t="shared" si="8"/>
        <v>88.799999999999983</v>
      </c>
      <c r="AD27" s="20">
        <f t="shared" si="9"/>
        <v>22200</v>
      </c>
      <c r="AE27" s="20">
        <f t="shared" si="10"/>
        <v>8880</v>
      </c>
      <c r="AF27" s="21">
        <f t="shared" si="11"/>
        <v>1554.0000000000002</v>
      </c>
      <c r="AG27" s="20">
        <f t="shared" si="12"/>
        <v>7326</v>
      </c>
      <c r="AH27" s="21">
        <f t="shared" si="13"/>
        <v>1554.0000000000002</v>
      </c>
      <c r="AI27" s="21">
        <f t="shared" si="14"/>
        <v>1332</v>
      </c>
      <c r="AJ27" s="21">
        <f t="shared" si="15"/>
        <v>4440</v>
      </c>
    </row>
    <row r="28" spans="1:36" ht="20.25" customHeight="1">
      <c r="A28" s="15">
        <v>14</v>
      </c>
      <c r="B28" s="52" t="s">
        <v>49</v>
      </c>
      <c r="C28" s="16">
        <v>151</v>
      </c>
      <c r="D28" s="17">
        <v>6</v>
      </c>
      <c r="E28" s="54">
        <f>('[1]Grille distr GVT'!$AF15)*$D28</f>
        <v>582</v>
      </c>
      <c r="F28" s="54">
        <f>('[1]Grille distr GVT'!$AE15)*$D28</f>
        <v>324</v>
      </c>
      <c r="G28" s="18">
        <f t="shared" si="0"/>
        <v>906</v>
      </c>
      <c r="H28" s="56">
        <f>'NOV 18'!$X28</f>
        <v>271.79999999999995</v>
      </c>
      <c r="I28" s="56">
        <f>'NOV 18'!$Y28</f>
        <v>18.119999999999997</v>
      </c>
      <c r="J28" s="56">
        <f>'NOV 18'!$Z28</f>
        <v>12.080000000000002</v>
      </c>
      <c r="K28" s="56">
        <f>'NOV 18'!$AA28</f>
        <v>24.160000000000004</v>
      </c>
      <c r="L28" s="56">
        <f>'NOV 18'!$AB28</f>
        <v>-27.18</v>
      </c>
      <c r="M28" s="42">
        <f t="shared" si="1"/>
        <v>298.97999999999996</v>
      </c>
      <c r="N28" s="19">
        <v>0</v>
      </c>
      <c r="O28" s="19">
        <v>0</v>
      </c>
      <c r="P28" s="19">
        <v>0</v>
      </c>
      <c r="Q28" s="19">
        <v>0</v>
      </c>
      <c r="R28" s="19">
        <v>0</v>
      </c>
      <c r="S28" s="9">
        <f t="shared" si="2"/>
        <v>135.9</v>
      </c>
      <c r="T28" s="10">
        <f t="shared" si="3"/>
        <v>9.06</v>
      </c>
      <c r="U28" s="11">
        <f t="shared" si="4"/>
        <v>6.04</v>
      </c>
      <c r="V28" s="11">
        <f t="shared" si="5"/>
        <v>12.08</v>
      </c>
      <c r="W28" s="11">
        <f t="shared" si="6"/>
        <v>27.18</v>
      </c>
      <c r="X28" s="12">
        <f t="shared" si="7"/>
        <v>135.89999999999995</v>
      </c>
      <c r="Y28" s="13">
        <f t="shared" si="7"/>
        <v>9.0599999999999969</v>
      </c>
      <c r="Z28" s="13">
        <f t="shared" si="7"/>
        <v>6.0400000000000018</v>
      </c>
      <c r="AA28" s="13">
        <f t="shared" si="7"/>
        <v>12.080000000000004</v>
      </c>
      <c r="AB28" s="14">
        <f t="shared" si="7"/>
        <v>-54.36</v>
      </c>
      <c r="AC28" s="41">
        <f t="shared" si="8"/>
        <v>90.599999999999937</v>
      </c>
      <c r="AD28" s="20">
        <f t="shared" si="9"/>
        <v>22650</v>
      </c>
      <c r="AE28" s="20">
        <f t="shared" si="10"/>
        <v>9060</v>
      </c>
      <c r="AF28" s="21">
        <f t="shared" si="11"/>
        <v>1585.5000000000002</v>
      </c>
      <c r="AG28" s="20">
        <f t="shared" si="12"/>
        <v>7474.5</v>
      </c>
      <c r="AH28" s="21">
        <f t="shared" si="13"/>
        <v>1585.5000000000002</v>
      </c>
      <c r="AI28" s="21">
        <f t="shared" si="14"/>
        <v>1359</v>
      </c>
      <c r="AJ28" s="21">
        <f t="shared" si="15"/>
        <v>4530</v>
      </c>
    </row>
    <row r="29" spans="1:36" ht="20.25" customHeight="1">
      <c r="A29" s="15">
        <v>15</v>
      </c>
      <c r="B29" s="52" t="s">
        <v>50</v>
      </c>
      <c r="C29" s="16">
        <v>143</v>
      </c>
      <c r="D29" s="17">
        <v>6</v>
      </c>
      <c r="E29" s="54">
        <f>('[1]Grille distr GVT'!$AF16)*$D29</f>
        <v>522</v>
      </c>
      <c r="F29" s="54">
        <f>('[1]Grille distr GVT'!$AE16)*$D29</f>
        <v>336</v>
      </c>
      <c r="G29" s="18">
        <f t="shared" si="0"/>
        <v>858</v>
      </c>
      <c r="H29" s="56">
        <f>'NOV 18'!$X29</f>
        <v>257.39999999999998</v>
      </c>
      <c r="I29" s="56">
        <f>'NOV 18'!$Y29</f>
        <v>17.159999999999997</v>
      </c>
      <c r="J29" s="56">
        <f>'NOV 18'!$Z29</f>
        <v>11.440000000000001</v>
      </c>
      <c r="K29" s="56">
        <f>'NOV 18'!$AA29</f>
        <v>22.880000000000003</v>
      </c>
      <c r="L29" s="56">
        <f>'NOV 18'!$AB29</f>
        <v>-25.74</v>
      </c>
      <c r="M29" s="42">
        <f t="shared" si="1"/>
        <v>283.13999999999993</v>
      </c>
      <c r="N29" s="19">
        <v>0</v>
      </c>
      <c r="O29" s="19">
        <v>0</v>
      </c>
      <c r="P29" s="19">
        <v>0</v>
      </c>
      <c r="Q29" s="19">
        <v>0</v>
      </c>
      <c r="R29" s="19">
        <v>0</v>
      </c>
      <c r="S29" s="9">
        <f t="shared" si="2"/>
        <v>128.69999999999999</v>
      </c>
      <c r="T29" s="10">
        <f t="shared" si="3"/>
        <v>8.58</v>
      </c>
      <c r="U29" s="11">
        <f t="shared" si="4"/>
        <v>5.72</v>
      </c>
      <c r="V29" s="11">
        <f t="shared" si="5"/>
        <v>11.44</v>
      </c>
      <c r="W29" s="11">
        <f t="shared" si="6"/>
        <v>25.74</v>
      </c>
      <c r="X29" s="12">
        <f t="shared" si="7"/>
        <v>128.69999999999999</v>
      </c>
      <c r="Y29" s="13">
        <f t="shared" si="7"/>
        <v>8.5799999999999965</v>
      </c>
      <c r="Z29" s="13">
        <f t="shared" si="7"/>
        <v>5.7200000000000015</v>
      </c>
      <c r="AA29" s="13">
        <f t="shared" si="7"/>
        <v>11.440000000000003</v>
      </c>
      <c r="AB29" s="14">
        <f t="shared" si="7"/>
        <v>-51.48</v>
      </c>
      <c r="AC29" s="41">
        <f t="shared" si="8"/>
        <v>85.799999999999983</v>
      </c>
      <c r="AD29" s="20">
        <f t="shared" si="9"/>
        <v>21450</v>
      </c>
      <c r="AE29" s="20">
        <f t="shared" si="10"/>
        <v>8580</v>
      </c>
      <c r="AF29" s="21">
        <f t="shared" si="11"/>
        <v>1501.5000000000002</v>
      </c>
      <c r="AG29" s="20">
        <f t="shared" si="12"/>
        <v>7078.5</v>
      </c>
      <c r="AH29" s="21">
        <f t="shared" si="13"/>
        <v>1501.5000000000002</v>
      </c>
      <c r="AI29" s="21">
        <f t="shared" si="14"/>
        <v>1287</v>
      </c>
      <c r="AJ29" s="21">
        <f t="shared" si="15"/>
        <v>4290</v>
      </c>
    </row>
    <row r="30" spans="1:36" ht="20.25" customHeight="1">
      <c r="A30" s="4">
        <v>16</v>
      </c>
      <c r="B30" s="52" t="s">
        <v>51</v>
      </c>
      <c r="C30" s="16">
        <v>137</v>
      </c>
      <c r="D30" s="17">
        <v>6</v>
      </c>
      <c r="E30" s="54">
        <f>('[1]Grille distr GVT'!$AF17)*$D30</f>
        <v>450</v>
      </c>
      <c r="F30" s="54">
        <f>('[1]Grille distr GVT'!$AE17)*$D30</f>
        <v>372</v>
      </c>
      <c r="G30" s="18">
        <f t="shared" si="0"/>
        <v>822</v>
      </c>
      <c r="H30" s="56">
        <f>'NOV 18'!$X30</f>
        <v>246.60000000000002</v>
      </c>
      <c r="I30" s="56">
        <f>'NOV 18'!$Y30</f>
        <v>16.440000000000005</v>
      </c>
      <c r="J30" s="56">
        <f>'NOV 18'!$Z30</f>
        <v>10.96</v>
      </c>
      <c r="K30" s="56">
        <f>'NOV 18'!$AA30</f>
        <v>21.92</v>
      </c>
      <c r="L30" s="56">
        <f>'NOV 18'!$AB30</f>
        <v>-24.66</v>
      </c>
      <c r="M30" s="42">
        <f t="shared" si="1"/>
        <v>271.26</v>
      </c>
      <c r="N30" s="19">
        <v>0</v>
      </c>
      <c r="O30" s="19">
        <v>0</v>
      </c>
      <c r="P30" s="19">
        <v>0</v>
      </c>
      <c r="Q30" s="19">
        <v>0</v>
      </c>
      <c r="R30" s="19">
        <v>0</v>
      </c>
      <c r="S30" s="9">
        <f t="shared" si="2"/>
        <v>123.3</v>
      </c>
      <c r="T30" s="10">
        <f t="shared" si="3"/>
        <v>8.2200000000000006</v>
      </c>
      <c r="U30" s="11">
        <f t="shared" si="4"/>
        <v>5.48</v>
      </c>
      <c r="V30" s="11">
        <f t="shared" si="5"/>
        <v>10.96</v>
      </c>
      <c r="W30" s="11">
        <f t="shared" si="6"/>
        <v>24.66</v>
      </c>
      <c r="X30" s="12">
        <f t="shared" si="7"/>
        <v>123.30000000000003</v>
      </c>
      <c r="Y30" s="13">
        <f t="shared" si="7"/>
        <v>8.2200000000000042</v>
      </c>
      <c r="Z30" s="13">
        <f t="shared" si="7"/>
        <v>5.48</v>
      </c>
      <c r="AA30" s="13">
        <f t="shared" si="7"/>
        <v>10.96</v>
      </c>
      <c r="AB30" s="14">
        <f t="shared" si="7"/>
        <v>-49.32</v>
      </c>
      <c r="AC30" s="41">
        <f t="shared" si="8"/>
        <v>82.200000000000031</v>
      </c>
      <c r="AD30" s="20">
        <f t="shared" si="9"/>
        <v>20550</v>
      </c>
      <c r="AE30" s="20">
        <f t="shared" si="10"/>
        <v>8220</v>
      </c>
      <c r="AF30" s="21">
        <f t="shared" si="11"/>
        <v>1438.5000000000002</v>
      </c>
      <c r="AG30" s="20">
        <f t="shared" si="12"/>
        <v>6781.5</v>
      </c>
      <c r="AH30" s="21">
        <f t="shared" si="13"/>
        <v>1438.5000000000002</v>
      </c>
      <c r="AI30" s="21">
        <f t="shared" si="14"/>
        <v>1233</v>
      </c>
      <c r="AJ30" s="21">
        <f t="shared" si="15"/>
        <v>4110</v>
      </c>
    </row>
    <row r="31" spans="1:36" ht="20.25" customHeight="1">
      <c r="A31" s="15">
        <v>17</v>
      </c>
      <c r="B31" s="52" t="s">
        <v>52</v>
      </c>
      <c r="C31" s="16">
        <v>184</v>
      </c>
      <c r="D31" s="17">
        <v>6</v>
      </c>
      <c r="E31" s="54">
        <f>('[1]Grille distr GVT'!$AF18)*$D31</f>
        <v>660</v>
      </c>
      <c r="F31" s="54">
        <f>('[1]Grille distr GVT'!$AE18)*$D31</f>
        <v>444</v>
      </c>
      <c r="G31" s="18">
        <f t="shared" si="0"/>
        <v>1104</v>
      </c>
      <c r="H31" s="56">
        <f>'NOV 18'!$X31</f>
        <v>331.19999999999993</v>
      </c>
      <c r="I31" s="56">
        <f>'NOV 18'!$Y31</f>
        <v>22.080000000000005</v>
      </c>
      <c r="J31" s="56">
        <f>'NOV 18'!$Z31</f>
        <v>14.720000000000002</v>
      </c>
      <c r="K31" s="56">
        <f>'NOV 18'!$AA31</f>
        <v>29.440000000000005</v>
      </c>
      <c r="L31" s="56">
        <f>'NOV 18'!$AB31</f>
        <v>-33.119999999999997</v>
      </c>
      <c r="M31" s="42">
        <f t="shared" si="1"/>
        <v>364.31999999999994</v>
      </c>
      <c r="N31" s="19">
        <v>0</v>
      </c>
      <c r="O31" s="19">
        <v>0</v>
      </c>
      <c r="P31" s="19">
        <v>0</v>
      </c>
      <c r="Q31" s="19">
        <v>0</v>
      </c>
      <c r="R31" s="19">
        <v>0</v>
      </c>
      <c r="S31" s="9">
        <f t="shared" si="2"/>
        <v>165.6</v>
      </c>
      <c r="T31" s="10">
        <f t="shared" si="3"/>
        <v>11.040000000000001</v>
      </c>
      <c r="U31" s="11">
        <f t="shared" si="4"/>
        <v>7.36</v>
      </c>
      <c r="V31" s="11">
        <f t="shared" si="5"/>
        <v>14.72</v>
      </c>
      <c r="W31" s="11">
        <f t="shared" si="6"/>
        <v>33.119999999999997</v>
      </c>
      <c r="X31" s="12">
        <f t="shared" si="7"/>
        <v>165.59999999999994</v>
      </c>
      <c r="Y31" s="13">
        <f t="shared" si="7"/>
        <v>11.040000000000004</v>
      </c>
      <c r="Z31" s="13">
        <f t="shared" si="7"/>
        <v>7.3600000000000021</v>
      </c>
      <c r="AA31" s="13">
        <f t="shared" si="7"/>
        <v>14.720000000000004</v>
      </c>
      <c r="AB31" s="14">
        <f t="shared" si="7"/>
        <v>-66.239999999999995</v>
      </c>
      <c r="AC31" s="41">
        <f t="shared" si="8"/>
        <v>110.39999999999995</v>
      </c>
      <c r="AD31" s="20">
        <f t="shared" si="9"/>
        <v>27600</v>
      </c>
      <c r="AE31" s="20">
        <f t="shared" si="10"/>
        <v>11040</v>
      </c>
      <c r="AF31" s="21">
        <f t="shared" si="11"/>
        <v>1932.0000000000002</v>
      </c>
      <c r="AG31" s="20">
        <f t="shared" si="12"/>
        <v>9108</v>
      </c>
      <c r="AH31" s="21">
        <f t="shared" si="13"/>
        <v>1932.0000000000002</v>
      </c>
      <c r="AI31" s="21">
        <f t="shared" si="14"/>
        <v>1656</v>
      </c>
      <c r="AJ31" s="21">
        <f t="shared" si="15"/>
        <v>5520</v>
      </c>
    </row>
    <row r="32" spans="1:36" ht="20.25" customHeight="1">
      <c r="A32" s="15">
        <v>18</v>
      </c>
      <c r="B32" s="52" t="s">
        <v>53</v>
      </c>
      <c r="C32" s="16">
        <v>158</v>
      </c>
      <c r="D32" s="17">
        <v>6</v>
      </c>
      <c r="E32" s="54">
        <f>('[1]Grille distr GVT'!$AF19)*$D32</f>
        <v>600</v>
      </c>
      <c r="F32" s="54">
        <f>('[1]Grille distr GVT'!$AE19)*$D32</f>
        <v>348</v>
      </c>
      <c r="G32" s="18">
        <f t="shared" si="0"/>
        <v>948</v>
      </c>
      <c r="H32" s="56">
        <f>'NOV 18'!$X32</f>
        <v>284.39999999999998</v>
      </c>
      <c r="I32" s="56">
        <f>'NOV 18'!$Y32</f>
        <v>18.96</v>
      </c>
      <c r="J32" s="56">
        <f>'NOV 18'!$Z32</f>
        <v>12.64</v>
      </c>
      <c r="K32" s="56">
        <f>'NOV 18'!$AA32</f>
        <v>25.28</v>
      </c>
      <c r="L32" s="56">
        <f>'NOV 18'!$AB32</f>
        <v>-28.439999999999998</v>
      </c>
      <c r="M32" s="42">
        <f t="shared" si="1"/>
        <v>312.83999999999997</v>
      </c>
      <c r="N32" s="19">
        <v>0</v>
      </c>
      <c r="O32" s="19">
        <v>0</v>
      </c>
      <c r="P32" s="19">
        <v>0</v>
      </c>
      <c r="Q32" s="19">
        <v>0</v>
      </c>
      <c r="R32" s="19">
        <v>0</v>
      </c>
      <c r="S32" s="9">
        <f t="shared" si="2"/>
        <v>142.19999999999999</v>
      </c>
      <c r="T32" s="10">
        <f t="shared" si="3"/>
        <v>9.48</v>
      </c>
      <c r="U32" s="11">
        <f t="shared" si="4"/>
        <v>6.32</v>
      </c>
      <c r="V32" s="11">
        <f t="shared" si="5"/>
        <v>12.64</v>
      </c>
      <c r="W32" s="11">
        <f t="shared" si="6"/>
        <v>28.439999999999998</v>
      </c>
      <c r="X32" s="12">
        <f t="shared" si="7"/>
        <v>142.19999999999999</v>
      </c>
      <c r="Y32" s="13">
        <f t="shared" si="7"/>
        <v>9.48</v>
      </c>
      <c r="Z32" s="13">
        <f t="shared" si="7"/>
        <v>6.32</v>
      </c>
      <c r="AA32" s="13">
        <f t="shared" si="7"/>
        <v>12.64</v>
      </c>
      <c r="AB32" s="14">
        <f t="shared" si="7"/>
        <v>-56.879999999999995</v>
      </c>
      <c r="AC32" s="41">
        <f t="shared" si="8"/>
        <v>94.8</v>
      </c>
      <c r="AD32" s="20">
        <f t="shared" si="9"/>
        <v>23700</v>
      </c>
      <c r="AE32" s="20">
        <f t="shared" si="10"/>
        <v>9480</v>
      </c>
      <c r="AF32" s="21">
        <f t="shared" si="11"/>
        <v>1659.0000000000002</v>
      </c>
      <c r="AG32" s="20">
        <f t="shared" si="12"/>
        <v>7821</v>
      </c>
      <c r="AH32" s="21">
        <f t="shared" si="13"/>
        <v>1659.0000000000002</v>
      </c>
      <c r="AI32" s="21">
        <f t="shared" si="14"/>
        <v>1422</v>
      </c>
      <c r="AJ32" s="21">
        <f t="shared" si="15"/>
        <v>4740</v>
      </c>
    </row>
    <row r="33" spans="1:36" ht="20.25" customHeight="1">
      <c r="A33" s="4">
        <v>19</v>
      </c>
      <c r="B33" s="52" t="s">
        <v>54</v>
      </c>
      <c r="C33" s="16">
        <v>197</v>
      </c>
      <c r="D33" s="17">
        <v>6</v>
      </c>
      <c r="E33" s="54">
        <f>('[1]Grille distr GVT'!$AF20)*$D33</f>
        <v>612</v>
      </c>
      <c r="F33" s="54">
        <f>('[1]Grille distr GVT'!$AE20)*$D33</f>
        <v>570</v>
      </c>
      <c r="G33" s="18">
        <f t="shared" si="0"/>
        <v>1182</v>
      </c>
      <c r="H33" s="56">
        <f>'NOV 18'!$X33</f>
        <v>354.6</v>
      </c>
      <c r="I33" s="56">
        <f>'NOV 18'!$Y33</f>
        <v>23.64</v>
      </c>
      <c r="J33" s="56">
        <f>'NOV 18'!$Z33</f>
        <v>15.760000000000002</v>
      </c>
      <c r="K33" s="56">
        <f>'NOV 18'!$AA33</f>
        <v>31.520000000000003</v>
      </c>
      <c r="L33" s="56">
        <f>'NOV 18'!$AB33</f>
        <v>-35.46</v>
      </c>
      <c r="M33" s="42">
        <f t="shared" si="1"/>
        <v>390.06</v>
      </c>
      <c r="N33" s="19">
        <v>0</v>
      </c>
      <c r="O33" s="19">
        <v>0</v>
      </c>
      <c r="P33" s="19">
        <v>0</v>
      </c>
      <c r="Q33" s="19">
        <v>0</v>
      </c>
      <c r="R33" s="19">
        <v>0</v>
      </c>
      <c r="S33" s="9">
        <f t="shared" si="2"/>
        <v>177.29999999999998</v>
      </c>
      <c r="T33" s="10">
        <f t="shared" si="3"/>
        <v>11.82</v>
      </c>
      <c r="U33" s="11">
        <f t="shared" si="4"/>
        <v>7.88</v>
      </c>
      <c r="V33" s="11">
        <f t="shared" si="5"/>
        <v>15.76</v>
      </c>
      <c r="W33" s="11">
        <f t="shared" si="6"/>
        <v>35.46</v>
      </c>
      <c r="X33" s="12">
        <f t="shared" si="7"/>
        <v>177.30000000000004</v>
      </c>
      <c r="Y33" s="13">
        <f t="shared" si="7"/>
        <v>11.82</v>
      </c>
      <c r="Z33" s="13">
        <f t="shared" si="7"/>
        <v>7.8800000000000017</v>
      </c>
      <c r="AA33" s="13">
        <f t="shared" si="7"/>
        <v>15.760000000000003</v>
      </c>
      <c r="AB33" s="14">
        <f t="shared" si="7"/>
        <v>-70.92</v>
      </c>
      <c r="AC33" s="41">
        <f t="shared" si="8"/>
        <v>118.20000000000005</v>
      </c>
      <c r="AD33" s="20">
        <f t="shared" si="9"/>
        <v>29550</v>
      </c>
      <c r="AE33" s="20">
        <f t="shared" si="10"/>
        <v>11820</v>
      </c>
      <c r="AF33" s="21">
        <f t="shared" si="11"/>
        <v>2068.5</v>
      </c>
      <c r="AG33" s="20">
        <f t="shared" si="12"/>
        <v>9751.5</v>
      </c>
      <c r="AH33" s="21">
        <f t="shared" si="13"/>
        <v>2068.5</v>
      </c>
      <c r="AI33" s="21">
        <f t="shared" si="14"/>
        <v>1773</v>
      </c>
      <c r="AJ33" s="21">
        <f t="shared" si="15"/>
        <v>5910</v>
      </c>
    </row>
    <row r="34" spans="1:36" ht="20.25" customHeight="1">
      <c r="A34" s="15">
        <v>20</v>
      </c>
      <c r="B34" s="52" t="s">
        <v>55</v>
      </c>
      <c r="C34" s="16">
        <v>130</v>
      </c>
      <c r="D34" s="17">
        <v>6</v>
      </c>
      <c r="E34" s="54">
        <f>('[1]Grille distr GVT'!$AF21)*$D34</f>
        <v>426</v>
      </c>
      <c r="F34" s="54">
        <f>('[1]Grille distr GVT'!$AE21)*$D34</f>
        <v>354</v>
      </c>
      <c r="G34" s="18">
        <f t="shared" si="0"/>
        <v>780</v>
      </c>
      <c r="H34" s="56">
        <f>'NOV 18'!$X34</f>
        <v>234</v>
      </c>
      <c r="I34" s="56">
        <f>'NOV 18'!$Y34</f>
        <v>15.600000000000001</v>
      </c>
      <c r="J34" s="56">
        <f>'NOV 18'!$Z34</f>
        <v>10.400000000000002</v>
      </c>
      <c r="K34" s="56">
        <f>'NOV 18'!$AA34</f>
        <v>20.800000000000004</v>
      </c>
      <c r="L34" s="56">
        <f>'NOV 18'!$AB34</f>
        <v>-23.4</v>
      </c>
      <c r="M34" s="42">
        <f t="shared" si="1"/>
        <v>257.40000000000003</v>
      </c>
      <c r="N34" s="19">
        <v>0</v>
      </c>
      <c r="O34" s="19">
        <v>0</v>
      </c>
      <c r="P34" s="19">
        <v>0</v>
      </c>
      <c r="Q34" s="19">
        <v>0</v>
      </c>
      <c r="R34" s="19">
        <v>0</v>
      </c>
      <c r="S34" s="9">
        <f t="shared" si="2"/>
        <v>117</v>
      </c>
      <c r="T34" s="10">
        <f t="shared" si="3"/>
        <v>7.8</v>
      </c>
      <c r="U34" s="11">
        <f t="shared" si="4"/>
        <v>5.2</v>
      </c>
      <c r="V34" s="11">
        <f t="shared" si="5"/>
        <v>10.4</v>
      </c>
      <c r="W34" s="11">
        <f t="shared" si="6"/>
        <v>23.4</v>
      </c>
      <c r="X34" s="12">
        <f t="shared" si="7"/>
        <v>117</v>
      </c>
      <c r="Y34" s="13">
        <f t="shared" si="7"/>
        <v>7.8000000000000016</v>
      </c>
      <c r="Z34" s="13">
        <f t="shared" si="7"/>
        <v>5.200000000000002</v>
      </c>
      <c r="AA34" s="13">
        <f t="shared" si="7"/>
        <v>10.400000000000004</v>
      </c>
      <c r="AB34" s="14">
        <f t="shared" si="7"/>
        <v>-46.8</v>
      </c>
      <c r="AC34" s="41">
        <f t="shared" si="8"/>
        <v>78</v>
      </c>
      <c r="AD34" s="20">
        <f t="shared" si="9"/>
        <v>19500</v>
      </c>
      <c r="AE34" s="20">
        <f t="shared" si="10"/>
        <v>7800</v>
      </c>
      <c r="AF34" s="21">
        <f t="shared" si="11"/>
        <v>1365.0000000000002</v>
      </c>
      <c r="AG34" s="20">
        <f t="shared" si="12"/>
        <v>6435</v>
      </c>
      <c r="AH34" s="21">
        <f t="shared" si="13"/>
        <v>1365.0000000000002</v>
      </c>
      <c r="AI34" s="21">
        <f t="shared" si="14"/>
        <v>1170</v>
      </c>
      <c r="AJ34" s="21">
        <f t="shared" si="15"/>
        <v>3900</v>
      </c>
    </row>
    <row r="35" spans="1:36" ht="20.25" customHeight="1">
      <c r="A35" s="15">
        <v>21</v>
      </c>
      <c r="B35" s="52" t="s">
        <v>56</v>
      </c>
      <c r="C35" s="16">
        <v>262</v>
      </c>
      <c r="D35" s="17">
        <v>6</v>
      </c>
      <c r="E35" s="54">
        <f>('[1]Grille distr GVT'!$AF22)*$D35</f>
        <v>816</v>
      </c>
      <c r="F35" s="54">
        <f>('[1]Grille distr GVT'!$AE22)*$D35</f>
        <v>756</v>
      </c>
      <c r="G35" s="18">
        <f t="shared" si="0"/>
        <v>1572</v>
      </c>
      <c r="H35" s="56">
        <f>'NOV 18'!$X35</f>
        <v>471.6</v>
      </c>
      <c r="I35" s="56">
        <f>'NOV 18'!$Y35</f>
        <v>31.440000000000005</v>
      </c>
      <c r="J35" s="56">
        <f>'NOV 18'!$Z35</f>
        <v>20.96</v>
      </c>
      <c r="K35" s="56">
        <f>'NOV 18'!$AA35</f>
        <v>41.92</v>
      </c>
      <c r="L35" s="56">
        <f>'NOV 18'!$AB35</f>
        <v>-47.16</v>
      </c>
      <c r="M35" s="42">
        <f t="shared" si="1"/>
        <v>518.76</v>
      </c>
      <c r="N35" s="19">
        <v>0</v>
      </c>
      <c r="O35" s="19">
        <v>0</v>
      </c>
      <c r="P35" s="19">
        <v>0</v>
      </c>
      <c r="Q35" s="19">
        <v>0</v>
      </c>
      <c r="R35" s="19">
        <v>0</v>
      </c>
      <c r="S35" s="9">
        <f t="shared" si="2"/>
        <v>235.79999999999998</v>
      </c>
      <c r="T35" s="10">
        <f t="shared" si="3"/>
        <v>15.72</v>
      </c>
      <c r="U35" s="11">
        <f t="shared" si="4"/>
        <v>10.48</v>
      </c>
      <c r="V35" s="11">
        <f t="shared" si="5"/>
        <v>20.96</v>
      </c>
      <c r="W35" s="11">
        <f t="shared" si="6"/>
        <v>47.16</v>
      </c>
      <c r="X35" s="12">
        <f t="shared" si="7"/>
        <v>235.80000000000004</v>
      </c>
      <c r="Y35" s="13">
        <f t="shared" si="7"/>
        <v>15.720000000000004</v>
      </c>
      <c r="Z35" s="13">
        <f t="shared" si="7"/>
        <v>10.48</v>
      </c>
      <c r="AA35" s="13">
        <f t="shared" si="7"/>
        <v>20.96</v>
      </c>
      <c r="AB35" s="14">
        <f t="shared" si="7"/>
        <v>-94.32</v>
      </c>
      <c r="AC35" s="41">
        <f t="shared" si="8"/>
        <v>157.20000000000005</v>
      </c>
      <c r="AD35" s="20">
        <f t="shared" si="9"/>
        <v>39300</v>
      </c>
      <c r="AE35" s="20">
        <f t="shared" si="10"/>
        <v>15720</v>
      </c>
      <c r="AF35" s="21">
        <f t="shared" si="11"/>
        <v>2751.0000000000005</v>
      </c>
      <c r="AG35" s="20">
        <f t="shared" si="12"/>
        <v>12969</v>
      </c>
      <c r="AH35" s="21">
        <f t="shared" si="13"/>
        <v>2751.0000000000005</v>
      </c>
      <c r="AI35" s="21">
        <f t="shared" si="14"/>
        <v>2358</v>
      </c>
      <c r="AJ35" s="21">
        <f t="shared" si="15"/>
        <v>7860</v>
      </c>
    </row>
    <row r="36" spans="1:36" ht="20.25" customHeight="1">
      <c r="A36" s="4">
        <v>22</v>
      </c>
      <c r="B36" s="59" t="s">
        <v>57</v>
      </c>
      <c r="C36" s="16">
        <v>93</v>
      </c>
      <c r="D36" s="17">
        <v>6</v>
      </c>
      <c r="E36" s="54">
        <f>('[1]Grille distr GVT'!$AF23)*$D36</f>
        <v>354</v>
      </c>
      <c r="F36" s="54">
        <f>('[1]Grille distr GVT'!$AE23)*$D36</f>
        <v>204</v>
      </c>
      <c r="G36" s="18">
        <f>$E36+$F36</f>
        <v>558</v>
      </c>
      <c r="H36" s="56">
        <f>'NOV 18'!$X36</f>
        <v>167.39999999999998</v>
      </c>
      <c r="I36" s="56">
        <f>'NOV 18'!$Y36</f>
        <v>11.160000000000002</v>
      </c>
      <c r="J36" s="56">
        <f>'NOV 18'!$Z36</f>
        <v>7.4399999999999995</v>
      </c>
      <c r="K36" s="56">
        <f>'NOV 18'!$AA36</f>
        <v>14.879999999999999</v>
      </c>
      <c r="L36" s="56">
        <f>'NOV 18'!$AB36</f>
        <v>-16.739999999999998</v>
      </c>
      <c r="M36" s="42">
        <f t="shared" si="1"/>
        <v>184.13999999999996</v>
      </c>
      <c r="N36" s="19">
        <v>0</v>
      </c>
      <c r="O36" s="19">
        <v>0</v>
      </c>
      <c r="P36" s="19">
        <v>0</v>
      </c>
      <c r="Q36" s="19">
        <v>0</v>
      </c>
      <c r="R36" s="19">
        <v>0</v>
      </c>
      <c r="S36" s="9">
        <f t="shared" si="2"/>
        <v>83.7</v>
      </c>
      <c r="T36" s="10">
        <f t="shared" si="3"/>
        <v>5.58</v>
      </c>
      <c r="U36" s="11">
        <f t="shared" si="4"/>
        <v>3.72</v>
      </c>
      <c r="V36" s="11">
        <f t="shared" si="5"/>
        <v>7.44</v>
      </c>
      <c r="W36" s="11">
        <f t="shared" si="6"/>
        <v>16.739999999999998</v>
      </c>
      <c r="X36" s="12">
        <f t="shared" si="7"/>
        <v>83.699999999999974</v>
      </c>
      <c r="Y36" s="13">
        <f t="shared" si="7"/>
        <v>5.5800000000000018</v>
      </c>
      <c r="Z36" s="13">
        <f t="shared" si="7"/>
        <v>3.7199999999999993</v>
      </c>
      <c r="AA36" s="13">
        <f t="shared" si="7"/>
        <v>7.4399999999999986</v>
      </c>
      <c r="AB36" s="14">
        <f t="shared" si="7"/>
        <v>-33.479999999999997</v>
      </c>
      <c r="AC36" s="41">
        <f t="shared" si="8"/>
        <v>55.799999999999983</v>
      </c>
      <c r="AD36" s="20">
        <f t="shared" si="9"/>
        <v>13950</v>
      </c>
      <c r="AE36" s="20">
        <f t="shared" si="10"/>
        <v>5580</v>
      </c>
      <c r="AF36" s="21">
        <f t="shared" si="11"/>
        <v>976.50000000000011</v>
      </c>
      <c r="AG36" s="20">
        <f t="shared" si="12"/>
        <v>4603.5</v>
      </c>
      <c r="AH36" s="21">
        <f t="shared" si="13"/>
        <v>976.50000000000011</v>
      </c>
      <c r="AI36" s="21">
        <f t="shared" si="14"/>
        <v>837</v>
      </c>
      <c r="AJ36" s="21">
        <f t="shared" si="15"/>
        <v>2790</v>
      </c>
    </row>
    <row r="37" spans="1:36" ht="20.25" customHeight="1">
      <c r="A37" s="15">
        <v>23</v>
      </c>
      <c r="B37" s="52" t="s">
        <v>58</v>
      </c>
      <c r="C37" s="16">
        <v>132</v>
      </c>
      <c r="D37" s="17">
        <v>6</v>
      </c>
      <c r="E37" s="54">
        <f>('[1]Grille distr GVT'!$AF24)*$D37</f>
        <v>510</v>
      </c>
      <c r="F37" s="54">
        <f>('[1]Grille distr GVT'!$AE24)*$D37</f>
        <v>282</v>
      </c>
      <c r="G37" s="18">
        <f t="shared" si="0"/>
        <v>792</v>
      </c>
      <c r="H37" s="56">
        <f>'NOV 18'!$X37</f>
        <v>237.60000000000002</v>
      </c>
      <c r="I37" s="56">
        <f>'NOV 18'!$Y37</f>
        <v>15.840000000000002</v>
      </c>
      <c r="J37" s="56">
        <f>'NOV 18'!$Z37</f>
        <v>10.559999999999999</v>
      </c>
      <c r="K37" s="56">
        <f>'NOV 18'!$AA37</f>
        <v>21.119999999999997</v>
      </c>
      <c r="L37" s="56">
        <f>'NOV 18'!$AB37</f>
        <v>-23.759999999999998</v>
      </c>
      <c r="M37" s="42">
        <f t="shared" si="1"/>
        <v>261.36</v>
      </c>
      <c r="N37" s="19">
        <v>0</v>
      </c>
      <c r="O37" s="19">
        <v>0</v>
      </c>
      <c r="P37" s="19">
        <v>0</v>
      </c>
      <c r="Q37" s="19">
        <v>0</v>
      </c>
      <c r="R37" s="19">
        <v>0</v>
      </c>
      <c r="S37" s="9">
        <f t="shared" si="2"/>
        <v>118.8</v>
      </c>
      <c r="T37" s="10">
        <f t="shared" si="3"/>
        <v>7.92</v>
      </c>
      <c r="U37" s="11">
        <f t="shared" si="4"/>
        <v>5.28</v>
      </c>
      <c r="V37" s="11">
        <f t="shared" si="5"/>
        <v>10.56</v>
      </c>
      <c r="W37" s="11">
        <f t="shared" si="6"/>
        <v>23.759999999999998</v>
      </c>
      <c r="X37" s="12">
        <f t="shared" si="7"/>
        <v>118.80000000000003</v>
      </c>
      <c r="Y37" s="13">
        <f t="shared" si="7"/>
        <v>7.9200000000000017</v>
      </c>
      <c r="Z37" s="13">
        <f t="shared" si="7"/>
        <v>5.2799999999999985</v>
      </c>
      <c r="AA37" s="13">
        <f t="shared" si="7"/>
        <v>10.559999999999997</v>
      </c>
      <c r="AB37" s="14">
        <f t="shared" si="7"/>
        <v>-47.519999999999996</v>
      </c>
      <c r="AC37" s="41">
        <f t="shared" si="8"/>
        <v>79.200000000000031</v>
      </c>
      <c r="AD37" s="20">
        <f t="shared" si="9"/>
        <v>19800</v>
      </c>
      <c r="AE37" s="20">
        <f t="shared" si="10"/>
        <v>7920</v>
      </c>
      <c r="AF37" s="21">
        <f t="shared" si="11"/>
        <v>1386.0000000000002</v>
      </c>
      <c r="AG37" s="20">
        <f t="shared" si="12"/>
        <v>6534</v>
      </c>
      <c r="AH37" s="21">
        <f t="shared" si="13"/>
        <v>1386.0000000000002</v>
      </c>
      <c r="AI37" s="21">
        <f t="shared" si="14"/>
        <v>1188</v>
      </c>
      <c r="AJ37" s="21">
        <f t="shared" si="15"/>
        <v>3960</v>
      </c>
    </row>
    <row r="38" spans="1:36" ht="22.5" customHeight="1">
      <c r="A38" s="15"/>
      <c r="B38" s="22" t="s">
        <v>25</v>
      </c>
      <c r="C38" s="23">
        <f>SUM(C15:C37)</f>
        <v>3701</v>
      </c>
      <c r="D38" s="24">
        <f>AVERAGE(D15:D37)</f>
        <v>6</v>
      </c>
      <c r="E38" s="23">
        <f t="shared" ref="E38:AJ38" si="16">SUM(E15:E37)</f>
        <v>11916</v>
      </c>
      <c r="F38" s="23">
        <f t="shared" si="16"/>
        <v>10290</v>
      </c>
      <c r="G38" s="23">
        <f t="shared" si="16"/>
        <v>22206</v>
      </c>
      <c r="H38" s="23">
        <f t="shared" si="16"/>
        <v>6661.8</v>
      </c>
      <c r="I38" s="23">
        <f t="shared" si="16"/>
        <v>444.12</v>
      </c>
      <c r="J38" s="23">
        <f t="shared" si="16"/>
        <v>296.07999999999993</v>
      </c>
      <c r="K38" s="23">
        <f t="shared" si="16"/>
        <v>592.15999999999985</v>
      </c>
      <c r="L38" s="23">
        <f t="shared" si="16"/>
        <v>-666.18</v>
      </c>
      <c r="M38" s="23">
        <f t="shared" si="16"/>
        <v>7327.9800000000005</v>
      </c>
      <c r="N38" s="23">
        <f t="shared" si="16"/>
        <v>0</v>
      </c>
      <c r="O38" s="23">
        <f t="shared" si="16"/>
        <v>0</v>
      </c>
      <c r="P38" s="23">
        <f t="shared" si="16"/>
        <v>0</v>
      </c>
      <c r="Q38" s="23">
        <f t="shared" si="16"/>
        <v>0</v>
      </c>
      <c r="R38" s="23">
        <f t="shared" si="16"/>
        <v>0</v>
      </c>
      <c r="S38" s="60">
        <f t="shared" si="16"/>
        <v>3330.9</v>
      </c>
      <c r="T38" s="26">
        <f t="shared" si="16"/>
        <v>222.06</v>
      </c>
      <c r="U38" s="27">
        <f t="shared" si="16"/>
        <v>148.03999999999996</v>
      </c>
      <c r="V38" s="28">
        <f t="shared" si="16"/>
        <v>296.07999999999993</v>
      </c>
      <c r="W38" s="28">
        <f t="shared" si="16"/>
        <v>666.18</v>
      </c>
      <c r="X38" s="28">
        <f t="shared" si="16"/>
        <v>3330.9</v>
      </c>
      <c r="Y38" s="28">
        <f t="shared" si="16"/>
        <v>222.06</v>
      </c>
      <c r="Z38" s="28">
        <f t="shared" si="16"/>
        <v>148.03999999999996</v>
      </c>
      <c r="AA38" s="28">
        <f t="shared" si="16"/>
        <v>296.07999999999993</v>
      </c>
      <c r="AB38" s="28">
        <f t="shared" si="16"/>
        <v>-1332.36</v>
      </c>
      <c r="AC38" s="28">
        <f t="shared" si="16"/>
        <v>2220.5999999999995</v>
      </c>
      <c r="AD38" s="43">
        <f t="shared" si="16"/>
        <v>555150</v>
      </c>
      <c r="AE38" s="43">
        <f t="shared" si="16"/>
        <v>222060</v>
      </c>
      <c r="AF38" s="43">
        <f t="shared" si="16"/>
        <v>38860.5</v>
      </c>
      <c r="AG38" s="43">
        <f t="shared" si="16"/>
        <v>183199.5</v>
      </c>
      <c r="AH38" s="43">
        <f t="shared" si="16"/>
        <v>38860.5</v>
      </c>
      <c r="AI38" s="43">
        <f t="shared" si="16"/>
        <v>33309</v>
      </c>
      <c r="AJ38" s="43">
        <f t="shared" si="16"/>
        <v>111030</v>
      </c>
    </row>
    <row r="48" spans="1:36">
      <c r="D48" s="29" t="e">
        <f>D9+D10+D11+D12+D13+D14+D15+D16+#REF!+#REF!+#REF!+#REF!+#REF!+D38+D39+D40+D41+D42+D43+D44+D45+D46+31</f>
        <v>#VALUE!</v>
      </c>
    </row>
  </sheetData>
  <mergeCells count="18">
    <mergeCell ref="AF13:AG13"/>
    <mergeCell ref="AH13:AJ13"/>
    <mergeCell ref="H13:M13"/>
    <mergeCell ref="N13:R13"/>
    <mergeCell ref="S13:W13"/>
    <mergeCell ref="X13:AC13"/>
    <mergeCell ref="AD13:AD14"/>
    <mergeCell ref="AE13:AE14"/>
    <mergeCell ref="T2:V2"/>
    <mergeCell ref="T3:V3"/>
    <mergeCell ref="T5:V5"/>
    <mergeCell ref="C10:V10"/>
    <mergeCell ref="C11:V11"/>
    <mergeCell ref="A13:A14"/>
    <mergeCell ref="B13:B14"/>
    <mergeCell ref="C13:C14"/>
    <mergeCell ref="D13:D14"/>
    <mergeCell ref="E13:G13"/>
  </mergeCells>
  <pageMargins left="0.2" right="0.2" top="0.28000000000000003" bottom="0.47" header="0.2" footer="0.3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J48"/>
  <sheetViews>
    <sheetView tabSelected="1" view="pageBreakPreview" topLeftCell="A10" zoomScale="110" zoomScaleNormal="110" zoomScaleSheetLayoutView="110" workbookViewId="0">
      <selection activeCell="C10" sqref="C10:V10"/>
    </sheetView>
  </sheetViews>
  <sheetFormatPr baseColWidth="10" defaultRowHeight="15"/>
  <cols>
    <col min="1" max="1" width="3.85546875" style="1" customWidth="1"/>
    <col min="2" max="2" width="18.42578125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8.7109375" bestFit="1" customWidth="1"/>
    <col min="19" max="19" width="7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36">
      <c r="A1" s="33" t="s">
        <v>0</v>
      </c>
    </row>
    <row r="2" spans="1:36" ht="15.75">
      <c r="A2" s="1" t="s">
        <v>1</v>
      </c>
      <c r="I2" s="3"/>
      <c r="T2" s="61" t="s">
        <v>2</v>
      </c>
      <c r="U2" s="61"/>
      <c r="V2" s="61"/>
    </row>
    <row r="3" spans="1:36" ht="15.75">
      <c r="A3" s="33" t="s">
        <v>63</v>
      </c>
      <c r="I3" s="3"/>
      <c r="T3" s="61" t="s">
        <v>3</v>
      </c>
      <c r="U3" s="61"/>
      <c r="V3" s="61"/>
    </row>
    <row r="4" spans="1:36">
      <c r="A4" s="1" t="s">
        <v>4</v>
      </c>
    </row>
    <row r="5" spans="1:36" ht="15.75">
      <c r="A5" s="33" t="s">
        <v>61</v>
      </c>
      <c r="J5" s="3"/>
      <c r="T5" s="61" t="s">
        <v>5</v>
      </c>
      <c r="U5" s="61"/>
      <c r="V5" s="61"/>
    </row>
    <row r="7" spans="1:36">
      <c r="A7" s="33" t="s">
        <v>62</v>
      </c>
    </row>
    <row r="8" spans="1:36">
      <c r="A8" s="1" t="s">
        <v>6</v>
      </c>
    </row>
    <row r="9" spans="1:36" ht="15.75">
      <c r="A9" s="33" t="s">
        <v>7</v>
      </c>
    </row>
    <row r="10" spans="1:36" ht="23.25" customHeight="1">
      <c r="C10" s="62" t="s">
        <v>64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</row>
    <row r="11" spans="1:36" ht="23.25" customHeight="1">
      <c r="C11" s="63" t="s">
        <v>60</v>
      </c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</row>
    <row r="12" spans="1:36" ht="15.75" thickBot="1"/>
    <row r="13" spans="1:36" ht="15.75" customHeight="1" thickBot="1">
      <c r="A13" s="66" t="s">
        <v>9</v>
      </c>
      <c r="B13" s="67" t="s">
        <v>10</v>
      </c>
      <c r="C13" s="68" t="s">
        <v>31</v>
      </c>
      <c r="D13" s="70" t="s">
        <v>11</v>
      </c>
      <c r="E13" s="71" t="s">
        <v>12</v>
      </c>
      <c r="F13" s="72"/>
      <c r="G13" s="73"/>
      <c r="H13" s="67" t="s">
        <v>14</v>
      </c>
      <c r="I13" s="67"/>
      <c r="J13" s="67"/>
      <c r="K13" s="67"/>
      <c r="L13" s="67"/>
      <c r="M13" s="67"/>
      <c r="N13" s="74" t="s">
        <v>32</v>
      </c>
      <c r="O13" s="75"/>
      <c r="P13" s="75"/>
      <c r="Q13" s="75"/>
      <c r="R13" s="76"/>
      <c r="S13" s="67" t="s">
        <v>15</v>
      </c>
      <c r="T13" s="67"/>
      <c r="U13" s="67"/>
      <c r="V13" s="67"/>
      <c r="W13" s="67"/>
      <c r="X13" s="67" t="s">
        <v>16</v>
      </c>
      <c r="Y13" s="67"/>
      <c r="Z13" s="67"/>
      <c r="AA13" s="67"/>
      <c r="AB13" s="67"/>
      <c r="AC13" s="67"/>
      <c r="AD13" s="64" t="s">
        <v>17</v>
      </c>
      <c r="AE13" s="78" t="s">
        <v>18</v>
      </c>
      <c r="AF13" s="64" t="s">
        <v>19</v>
      </c>
      <c r="AG13" s="64"/>
      <c r="AH13" s="65" t="s">
        <v>20</v>
      </c>
      <c r="AI13" s="65"/>
      <c r="AJ13" s="65"/>
    </row>
    <row r="14" spans="1:36" ht="24.75" thickBot="1">
      <c r="A14" s="66"/>
      <c r="B14" s="67"/>
      <c r="C14" s="69"/>
      <c r="D14" s="70"/>
      <c r="E14" s="51" t="s">
        <v>21</v>
      </c>
      <c r="F14" s="30" t="s">
        <v>22</v>
      </c>
      <c r="G14" s="32" t="s">
        <v>13</v>
      </c>
      <c r="H14" s="49" t="s">
        <v>23</v>
      </c>
      <c r="I14" s="48" t="s">
        <v>24</v>
      </c>
      <c r="J14" s="48" t="s">
        <v>33</v>
      </c>
      <c r="K14" s="48" t="s">
        <v>34</v>
      </c>
      <c r="L14" s="48" t="s">
        <v>35</v>
      </c>
      <c r="M14" s="48" t="s">
        <v>25</v>
      </c>
      <c r="N14" s="49" t="s">
        <v>23</v>
      </c>
      <c r="O14" s="48" t="s">
        <v>24</v>
      </c>
      <c r="P14" s="48" t="s">
        <v>33</v>
      </c>
      <c r="Q14" s="48" t="s">
        <v>34</v>
      </c>
      <c r="R14" s="48" t="s">
        <v>35</v>
      </c>
      <c r="S14" s="49" t="s">
        <v>23</v>
      </c>
      <c r="T14" s="48" t="s">
        <v>24</v>
      </c>
      <c r="U14" s="48" t="s">
        <v>33</v>
      </c>
      <c r="V14" s="48" t="s">
        <v>34</v>
      </c>
      <c r="W14" s="48" t="s">
        <v>35</v>
      </c>
      <c r="X14" s="49" t="s">
        <v>23</v>
      </c>
      <c r="Y14" s="48" t="s">
        <v>24</v>
      </c>
      <c r="Z14" s="48" t="s">
        <v>33</v>
      </c>
      <c r="AA14" s="48" t="s">
        <v>34</v>
      </c>
      <c r="AB14" s="48" t="s">
        <v>35</v>
      </c>
      <c r="AC14" s="36" t="s">
        <v>25</v>
      </c>
      <c r="AD14" s="77"/>
      <c r="AE14" s="79"/>
      <c r="AF14" s="37" t="s">
        <v>26</v>
      </c>
      <c r="AG14" s="50" t="s">
        <v>27</v>
      </c>
      <c r="AH14" s="39" t="s">
        <v>28</v>
      </c>
      <c r="AI14" s="39" t="s">
        <v>29</v>
      </c>
      <c r="AJ14" s="39" t="s">
        <v>30</v>
      </c>
    </row>
    <row r="15" spans="1:36" ht="27" customHeight="1">
      <c r="A15" s="4">
        <v>1</v>
      </c>
      <c r="B15" s="52" t="s">
        <v>36</v>
      </c>
      <c r="C15" s="5">
        <v>153</v>
      </c>
      <c r="D15" s="6">
        <v>6</v>
      </c>
      <c r="E15" s="54">
        <f>('[1]Grille distr GVT'!$AF2)*$D15</f>
        <v>432</v>
      </c>
      <c r="F15" s="54">
        <f>('[1]Grille distr GVT'!$AE2)*$D15</f>
        <v>486</v>
      </c>
      <c r="G15" s="7">
        <f t="shared" ref="G15:G37" si="0">$E15+$F15</f>
        <v>918</v>
      </c>
      <c r="H15" s="55">
        <f>'DEC 18'!$X15</f>
        <v>137.69999999999999</v>
      </c>
      <c r="I15" s="55">
        <f>'DEC 18'!$Y15</f>
        <v>9.18</v>
      </c>
      <c r="J15" s="55">
        <f>'DEC 18'!$Z15</f>
        <v>6.1199999999999983</v>
      </c>
      <c r="K15" s="55">
        <f>'DEC 18'!$AA15</f>
        <v>12.239999999999997</v>
      </c>
      <c r="L15" s="55">
        <f>'DEC 18'!$AB15</f>
        <v>-55.08</v>
      </c>
      <c r="M15" s="40">
        <f t="shared" ref="M15:M37" si="1">SUM(H15:L15)</f>
        <v>110.16000000000001</v>
      </c>
      <c r="N15" s="19">
        <v>0</v>
      </c>
      <c r="O15" s="19">
        <v>0</v>
      </c>
      <c r="P15" s="8">
        <v>0</v>
      </c>
      <c r="Q15" s="8">
        <v>0</v>
      </c>
      <c r="R15" s="8">
        <v>0</v>
      </c>
      <c r="S15" s="9">
        <f t="shared" ref="S15:S37" si="2">G15*0.15</f>
        <v>137.69999999999999</v>
      </c>
      <c r="T15" s="10">
        <f t="shared" ref="T15:T37" si="3">G15*0.01</f>
        <v>9.18</v>
      </c>
      <c r="U15" s="11">
        <f t="shared" ref="U15:U37" si="4">$C15*0.02*2</f>
        <v>6.12</v>
      </c>
      <c r="V15" s="11">
        <f t="shared" ref="V15:V37" si="5">$C15*0.02*4</f>
        <v>12.24</v>
      </c>
      <c r="W15" s="11">
        <f t="shared" ref="W15:W37" si="6">G15*0.03</f>
        <v>27.54</v>
      </c>
      <c r="X15" s="12">
        <f t="shared" ref="X15:AB37" si="7">H15+N15-S15</f>
        <v>0</v>
      </c>
      <c r="Y15" s="13">
        <f t="shared" si="7"/>
        <v>0</v>
      </c>
      <c r="Z15" s="13">
        <f t="shared" si="7"/>
        <v>0</v>
      </c>
      <c r="AA15" s="13">
        <f t="shared" si="7"/>
        <v>0</v>
      </c>
      <c r="AB15" s="14">
        <f t="shared" si="7"/>
        <v>-82.62</v>
      </c>
      <c r="AC15" s="58">
        <f t="shared" ref="AC15:AC37" si="8">AB15+Y15+X15</f>
        <v>-82.62</v>
      </c>
      <c r="AD15" s="20">
        <f t="shared" ref="AD15:AD37" si="9">$G15*25</f>
        <v>22950</v>
      </c>
      <c r="AE15" s="20">
        <f t="shared" ref="AE15:AE37" si="10">$AD15*40%</f>
        <v>9180</v>
      </c>
      <c r="AF15" s="21">
        <f t="shared" ref="AF15:AF37" si="11">AD15*7%</f>
        <v>1606.5000000000002</v>
      </c>
      <c r="AG15" s="20">
        <f t="shared" ref="AG15:AG37" si="12">AD15*33%</f>
        <v>7573.5</v>
      </c>
      <c r="AH15" s="21">
        <f t="shared" ref="AH15:AH37" si="13">AD15*7%</f>
        <v>1606.5000000000002</v>
      </c>
      <c r="AI15" s="21">
        <f t="shared" ref="AI15:AI37" si="14">$AD15*6%</f>
        <v>1377</v>
      </c>
      <c r="AJ15" s="21">
        <f t="shared" ref="AJ15:AJ37" si="15">$AD15*20%</f>
        <v>4590</v>
      </c>
    </row>
    <row r="16" spans="1:36" ht="20.25" customHeight="1">
      <c r="A16" s="15">
        <v>2</v>
      </c>
      <c r="B16" s="52" t="s">
        <v>37</v>
      </c>
      <c r="C16" s="16">
        <v>135</v>
      </c>
      <c r="D16" s="17">
        <v>6</v>
      </c>
      <c r="E16" s="54">
        <f>('[1]Grille distr GVT'!$AF3)*$D16</f>
        <v>426</v>
      </c>
      <c r="F16" s="54">
        <f>('[1]Grille distr GVT'!$AE3)*$D16</f>
        <v>384</v>
      </c>
      <c r="G16" s="18">
        <f t="shared" si="0"/>
        <v>810</v>
      </c>
      <c r="H16" s="56">
        <f>'DEC 18'!$X16</f>
        <v>121.5</v>
      </c>
      <c r="I16" s="56">
        <f>'DEC 18'!$Y16</f>
        <v>8.1000000000000032</v>
      </c>
      <c r="J16" s="56">
        <f>'DEC 18'!$Z16</f>
        <v>5.4000000000000021</v>
      </c>
      <c r="K16" s="56">
        <f>'DEC 18'!$AA16</f>
        <v>10.800000000000004</v>
      </c>
      <c r="L16" s="56">
        <f>'DEC 18'!$AB16</f>
        <v>-48.6</v>
      </c>
      <c r="M16" s="42">
        <f t="shared" si="1"/>
        <v>97.200000000000017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9">
        <f t="shared" si="2"/>
        <v>121.5</v>
      </c>
      <c r="T16" s="10">
        <f t="shared" si="3"/>
        <v>8.1</v>
      </c>
      <c r="U16" s="11">
        <f t="shared" si="4"/>
        <v>5.4</v>
      </c>
      <c r="V16" s="11">
        <f t="shared" si="5"/>
        <v>10.8</v>
      </c>
      <c r="W16" s="11">
        <f t="shared" si="6"/>
        <v>24.3</v>
      </c>
      <c r="X16" s="12">
        <f t="shared" si="7"/>
        <v>0</v>
      </c>
      <c r="Y16" s="13">
        <f t="shared" si="7"/>
        <v>0</v>
      </c>
      <c r="Z16" s="13">
        <f t="shared" si="7"/>
        <v>0</v>
      </c>
      <c r="AA16" s="13">
        <f t="shared" si="7"/>
        <v>0</v>
      </c>
      <c r="AB16" s="14">
        <f t="shared" si="7"/>
        <v>-72.900000000000006</v>
      </c>
      <c r="AC16" s="58">
        <f t="shared" si="8"/>
        <v>-72.900000000000006</v>
      </c>
      <c r="AD16" s="20">
        <f t="shared" si="9"/>
        <v>20250</v>
      </c>
      <c r="AE16" s="20">
        <f t="shared" si="10"/>
        <v>8100</v>
      </c>
      <c r="AF16" s="21">
        <f t="shared" si="11"/>
        <v>1417.5000000000002</v>
      </c>
      <c r="AG16" s="20">
        <f t="shared" si="12"/>
        <v>6682.5</v>
      </c>
      <c r="AH16" s="21">
        <f t="shared" si="13"/>
        <v>1417.5000000000002</v>
      </c>
      <c r="AI16" s="21">
        <f t="shared" si="14"/>
        <v>1215</v>
      </c>
      <c r="AJ16" s="21">
        <f t="shared" si="15"/>
        <v>4050</v>
      </c>
    </row>
    <row r="17" spans="1:36" ht="20.25" customHeight="1">
      <c r="A17" s="15">
        <v>3</v>
      </c>
      <c r="B17" s="52" t="s">
        <v>38</v>
      </c>
      <c r="C17" s="16">
        <v>172</v>
      </c>
      <c r="D17" s="17">
        <v>6</v>
      </c>
      <c r="E17" s="54">
        <f>('[1]Grille distr GVT'!$AF4)*$D17</f>
        <v>588</v>
      </c>
      <c r="F17" s="54">
        <f>('[1]Grille distr GVT'!$AE4)*$D17</f>
        <v>444</v>
      </c>
      <c r="G17" s="18">
        <f t="shared" si="0"/>
        <v>1032</v>
      </c>
      <c r="H17" s="56">
        <f>'DEC 18'!$X17</f>
        <v>154.80000000000004</v>
      </c>
      <c r="I17" s="56">
        <f>'DEC 18'!$Y17</f>
        <v>10.32</v>
      </c>
      <c r="J17" s="56">
        <f>'DEC 18'!$Z17</f>
        <v>6.8800000000000017</v>
      </c>
      <c r="K17" s="56">
        <f>'DEC 18'!$AA17</f>
        <v>13.760000000000003</v>
      </c>
      <c r="L17" s="56">
        <f>'DEC 18'!$AB17</f>
        <v>-61.919999999999995</v>
      </c>
      <c r="M17" s="42">
        <f t="shared" si="1"/>
        <v>123.84000000000003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9">
        <f t="shared" si="2"/>
        <v>154.79999999999998</v>
      </c>
      <c r="T17" s="10">
        <f t="shared" si="3"/>
        <v>10.32</v>
      </c>
      <c r="U17" s="11">
        <f t="shared" si="4"/>
        <v>6.88</v>
      </c>
      <c r="V17" s="11">
        <f t="shared" si="5"/>
        <v>13.76</v>
      </c>
      <c r="W17" s="11">
        <f t="shared" si="6"/>
        <v>30.959999999999997</v>
      </c>
      <c r="X17" s="12">
        <f t="shared" si="7"/>
        <v>0</v>
      </c>
      <c r="Y17" s="13">
        <f t="shared" si="7"/>
        <v>0</v>
      </c>
      <c r="Z17" s="13">
        <f t="shared" si="7"/>
        <v>0</v>
      </c>
      <c r="AA17" s="13">
        <f t="shared" si="7"/>
        <v>0</v>
      </c>
      <c r="AB17" s="14">
        <f t="shared" si="7"/>
        <v>-92.88</v>
      </c>
      <c r="AC17" s="58">
        <f t="shared" si="8"/>
        <v>-92.88</v>
      </c>
      <c r="AD17" s="20">
        <f t="shared" si="9"/>
        <v>25800</v>
      </c>
      <c r="AE17" s="20">
        <f t="shared" si="10"/>
        <v>10320</v>
      </c>
      <c r="AF17" s="21">
        <f t="shared" si="11"/>
        <v>1806.0000000000002</v>
      </c>
      <c r="AG17" s="20">
        <f t="shared" si="12"/>
        <v>8514</v>
      </c>
      <c r="AH17" s="21">
        <f t="shared" si="13"/>
        <v>1806.0000000000002</v>
      </c>
      <c r="AI17" s="21">
        <f t="shared" si="14"/>
        <v>1548</v>
      </c>
      <c r="AJ17" s="21">
        <f t="shared" si="15"/>
        <v>5160</v>
      </c>
    </row>
    <row r="18" spans="1:36" ht="20.25" customHeight="1">
      <c r="A18" s="4">
        <v>4</v>
      </c>
      <c r="B18" s="52" t="s">
        <v>39</v>
      </c>
      <c r="C18" s="16">
        <v>170</v>
      </c>
      <c r="D18" s="17">
        <v>6</v>
      </c>
      <c r="E18" s="54">
        <f>('[1]Grille distr GVT'!$AF5)*$D18</f>
        <v>492</v>
      </c>
      <c r="F18" s="54">
        <f>('[1]Grille distr GVT'!$AE5)*$D18</f>
        <v>528</v>
      </c>
      <c r="G18" s="18">
        <f t="shared" si="0"/>
        <v>1020</v>
      </c>
      <c r="H18" s="56">
        <f>'DEC 18'!$X18</f>
        <v>153</v>
      </c>
      <c r="I18" s="56">
        <f>'DEC 18'!$Y18</f>
        <v>10.199999999999998</v>
      </c>
      <c r="J18" s="56">
        <f>'DEC 18'!$Z18</f>
        <v>6.799999999999998</v>
      </c>
      <c r="K18" s="56">
        <f>'DEC 18'!$AA18</f>
        <v>13.599999999999996</v>
      </c>
      <c r="L18" s="56">
        <f>'DEC 18'!$AB18</f>
        <v>-61.199999999999996</v>
      </c>
      <c r="M18" s="42">
        <f t="shared" si="1"/>
        <v>122.4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9">
        <f t="shared" si="2"/>
        <v>153</v>
      </c>
      <c r="T18" s="10">
        <f t="shared" si="3"/>
        <v>10.200000000000001</v>
      </c>
      <c r="U18" s="11">
        <f t="shared" si="4"/>
        <v>6.8</v>
      </c>
      <c r="V18" s="11">
        <f t="shared" si="5"/>
        <v>13.6</v>
      </c>
      <c r="W18" s="11">
        <f t="shared" si="6"/>
        <v>30.599999999999998</v>
      </c>
      <c r="X18" s="12">
        <f t="shared" si="7"/>
        <v>0</v>
      </c>
      <c r="Y18" s="13">
        <f t="shared" si="7"/>
        <v>0</v>
      </c>
      <c r="Z18" s="13">
        <f t="shared" si="7"/>
        <v>0</v>
      </c>
      <c r="AA18" s="13">
        <f t="shared" si="7"/>
        <v>0</v>
      </c>
      <c r="AB18" s="14">
        <f t="shared" si="7"/>
        <v>-91.8</v>
      </c>
      <c r="AC18" s="58">
        <f t="shared" si="8"/>
        <v>-91.8</v>
      </c>
      <c r="AD18" s="20">
        <f t="shared" si="9"/>
        <v>25500</v>
      </c>
      <c r="AE18" s="20">
        <f t="shared" si="10"/>
        <v>10200</v>
      </c>
      <c r="AF18" s="21">
        <f t="shared" si="11"/>
        <v>1785.0000000000002</v>
      </c>
      <c r="AG18" s="20">
        <f t="shared" si="12"/>
        <v>8415</v>
      </c>
      <c r="AH18" s="21">
        <f t="shared" si="13"/>
        <v>1785.0000000000002</v>
      </c>
      <c r="AI18" s="21">
        <f t="shared" si="14"/>
        <v>1530</v>
      </c>
      <c r="AJ18" s="21">
        <f t="shared" si="15"/>
        <v>5100</v>
      </c>
    </row>
    <row r="19" spans="1:36" ht="20.25" customHeight="1">
      <c r="A19" s="15">
        <v>5</v>
      </c>
      <c r="B19" s="52" t="s">
        <v>40</v>
      </c>
      <c r="C19" s="16">
        <v>142</v>
      </c>
      <c r="D19" s="17">
        <v>6</v>
      </c>
      <c r="E19" s="54">
        <f>('[1]Grille distr GVT'!$AF6)*$D19</f>
        <v>498</v>
      </c>
      <c r="F19" s="54">
        <f>('[1]Grille distr GVT'!$AE6)*$D19</f>
        <v>354</v>
      </c>
      <c r="G19" s="18">
        <f t="shared" si="0"/>
        <v>852</v>
      </c>
      <c r="H19" s="56">
        <f>'DEC 18'!$X19</f>
        <v>127.80000000000003</v>
      </c>
      <c r="I19" s="56">
        <f>'DEC 18'!$Y19</f>
        <v>8.52</v>
      </c>
      <c r="J19" s="56">
        <f>'DEC 18'!$Z19</f>
        <v>5.68</v>
      </c>
      <c r="K19" s="56">
        <f>'DEC 18'!$AA19</f>
        <v>11.36</v>
      </c>
      <c r="L19" s="56">
        <f>'DEC 18'!$AB19</f>
        <v>-51.12</v>
      </c>
      <c r="M19" s="42">
        <f t="shared" si="1"/>
        <v>102.24000000000001</v>
      </c>
      <c r="N19" s="19">
        <v>0</v>
      </c>
      <c r="O19" s="19">
        <v>0</v>
      </c>
      <c r="P19" s="19">
        <v>0</v>
      </c>
      <c r="Q19" s="19">
        <v>0</v>
      </c>
      <c r="R19" s="19">
        <v>0</v>
      </c>
      <c r="S19" s="9">
        <f t="shared" si="2"/>
        <v>127.8</v>
      </c>
      <c r="T19" s="10">
        <f t="shared" si="3"/>
        <v>8.52</v>
      </c>
      <c r="U19" s="11">
        <f t="shared" si="4"/>
        <v>5.68</v>
      </c>
      <c r="V19" s="11">
        <f t="shared" si="5"/>
        <v>11.36</v>
      </c>
      <c r="W19" s="11">
        <f t="shared" si="6"/>
        <v>25.56</v>
      </c>
      <c r="X19" s="12">
        <f t="shared" si="7"/>
        <v>0</v>
      </c>
      <c r="Y19" s="13">
        <f t="shared" si="7"/>
        <v>0</v>
      </c>
      <c r="Z19" s="13">
        <f t="shared" si="7"/>
        <v>0</v>
      </c>
      <c r="AA19" s="13">
        <f t="shared" si="7"/>
        <v>0</v>
      </c>
      <c r="AB19" s="14">
        <f t="shared" si="7"/>
        <v>-76.679999999999993</v>
      </c>
      <c r="AC19" s="58">
        <f t="shared" si="8"/>
        <v>-76.679999999999993</v>
      </c>
      <c r="AD19" s="20">
        <f t="shared" si="9"/>
        <v>21300</v>
      </c>
      <c r="AE19" s="20">
        <f t="shared" si="10"/>
        <v>8520</v>
      </c>
      <c r="AF19" s="21">
        <f t="shared" si="11"/>
        <v>1491.0000000000002</v>
      </c>
      <c r="AG19" s="20">
        <f t="shared" si="12"/>
        <v>7029</v>
      </c>
      <c r="AH19" s="21">
        <f t="shared" si="13"/>
        <v>1491.0000000000002</v>
      </c>
      <c r="AI19" s="21">
        <f t="shared" si="14"/>
        <v>1278</v>
      </c>
      <c r="AJ19" s="21">
        <f t="shared" si="15"/>
        <v>4260</v>
      </c>
    </row>
    <row r="20" spans="1:36" ht="20.25" customHeight="1">
      <c r="A20" s="15">
        <v>6</v>
      </c>
      <c r="B20" s="52" t="s">
        <v>41</v>
      </c>
      <c r="C20" s="16">
        <v>139</v>
      </c>
      <c r="D20" s="17">
        <v>6</v>
      </c>
      <c r="E20" s="54">
        <f>('[1]Grille distr GVT'!$AF7)*$D20</f>
        <v>408</v>
      </c>
      <c r="F20" s="54">
        <f>('[1]Grille distr GVT'!$AE7)*$D20</f>
        <v>426</v>
      </c>
      <c r="G20" s="18">
        <f t="shared" si="0"/>
        <v>834</v>
      </c>
      <c r="H20" s="56">
        <f>'DEC 18'!$X20</f>
        <v>125.09999999999997</v>
      </c>
      <c r="I20" s="56">
        <f>'DEC 18'!$Y20</f>
        <v>8.3400000000000034</v>
      </c>
      <c r="J20" s="56">
        <f>'DEC 18'!$Z20</f>
        <v>5.5599999999999987</v>
      </c>
      <c r="K20" s="56">
        <f>'DEC 18'!$AA20</f>
        <v>11.119999999999997</v>
      </c>
      <c r="L20" s="56">
        <f>'DEC 18'!$AB20</f>
        <v>-50.04</v>
      </c>
      <c r="M20" s="42">
        <f t="shared" si="1"/>
        <v>100.07999999999998</v>
      </c>
      <c r="N20" s="19">
        <v>0</v>
      </c>
      <c r="O20" s="19">
        <v>0</v>
      </c>
      <c r="P20" s="19">
        <v>0</v>
      </c>
      <c r="Q20" s="19">
        <v>0</v>
      </c>
      <c r="R20" s="19">
        <v>0</v>
      </c>
      <c r="S20" s="9">
        <f t="shared" si="2"/>
        <v>125.1</v>
      </c>
      <c r="T20" s="10">
        <f t="shared" si="3"/>
        <v>8.34</v>
      </c>
      <c r="U20" s="11">
        <f t="shared" si="4"/>
        <v>5.5600000000000005</v>
      </c>
      <c r="V20" s="11">
        <f t="shared" si="5"/>
        <v>11.120000000000001</v>
      </c>
      <c r="W20" s="11">
        <f t="shared" si="6"/>
        <v>25.02</v>
      </c>
      <c r="X20" s="12">
        <f t="shared" si="7"/>
        <v>0</v>
      </c>
      <c r="Y20" s="13">
        <f t="shared" si="7"/>
        <v>0</v>
      </c>
      <c r="Z20" s="13">
        <f t="shared" si="7"/>
        <v>0</v>
      </c>
      <c r="AA20" s="13">
        <f t="shared" si="7"/>
        <v>0</v>
      </c>
      <c r="AB20" s="14">
        <f t="shared" si="7"/>
        <v>-75.06</v>
      </c>
      <c r="AC20" s="58">
        <f t="shared" si="8"/>
        <v>-75.06</v>
      </c>
      <c r="AD20" s="20">
        <f t="shared" si="9"/>
        <v>20850</v>
      </c>
      <c r="AE20" s="20">
        <f t="shared" si="10"/>
        <v>8340</v>
      </c>
      <c r="AF20" s="21">
        <f t="shared" si="11"/>
        <v>1459.5000000000002</v>
      </c>
      <c r="AG20" s="20">
        <f t="shared" si="12"/>
        <v>6880.5</v>
      </c>
      <c r="AH20" s="21">
        <f t="shared" si="13"/>
        <v>1459.5000000000002</v>
      </c>
      <c r="AI20" s="21">
        <f t="shared" si="14"/>
        <v>1251</v>
      </c>
      <c r="AJ20" s="21">
        <f t="shared" si="15"/>
        <v>4170</v>
      </c>
    </row>
    <row r="21" spans="1:36" ht="20.25" customHeight="1">
      <c r="A21" s="4">
        <v>7</v>
      </c>
      <c r="B21" s="53" t="s">
        <v>42</v>
      </c>
      <c r="C21" s="16">
        <v>166</v>
      </c>
      <c r="D21" s="17">
        <v>6</v>
      </c>
      <c r="E21" s="54">
        <f>('[1]Grille distr GVT'!$AF8)*$D21</f>
        <v>558</v>
      </c>
      <c r="F21" s="54">
        <f>('[1]Grille distr GVT'!$AE8)*$D21</f>
        <v>438</v>
      </c>
      <c r="G21" s="18">
        <f t="shared" si="0"/>
        <v>996</v>
      </c>
      <c r="H21" s="56">
        <f>'DEC 18'!$X21</f>
        <v>149.39999999999995</v>
      </c>
      <c r="I21" s="56">
        <f>'DEC 18'!$Y21</f>
        <v>9.9600000000000009</v>
      </c>
      <c r="J21" s="56">
        <f>'DEC 18'!$Z21</f>
        <v>6.6400000000000006</v>
      </c>
      <c r="K21" s="56">
        <f>'DEC 18'!$AA21</f>
        <v>13.280000000000001</v>
      </c>
      <c r="L21" s="56">
        <f>'DEC 18'!$AB21</f>
        <v>-59.76</v>
      </c>
      <c r="M21" s="42">
        <f t="shared" si="1"/>
        <v>119.51999999999995</v>
      </c>
      <c r="N21" s="19">
        <v>0</v>
      </c>
      <c r="O21" s="19">
        <v>0</v>
      </c>
      <c r="P21" s="19">
        <v>0</v>
      </c>
      <c r="Q21" s="19">
        <v>0</v>
      </c>
      <c r="R21" s="19">
        <v>0</v>
      </c>
      <c r="S21" s="9">
        <f t="shared" si="2"/>
        <v>149.4</v>
      </c>
      <c r="T21" s="10">
        <f t="shared" si="3"/>
        <v>9.9600000000000009</v>
      </c>
      <c r="U21" s="11">
        <f t="shared" si="4"/>
        <v>6.6400000000000006</v>
      </c>
      <c r="V21" s="11">
        <f t="shared" si="5"/>
        <v>13.280000000000001</v>
      </c>
      <c r="W21" s="11">
        <f t="shared" si="6"/>
        <v>29.88</v>
      </c>
      <c r="X21" s="12">
        <f t="shared" si="7"/>
        <v>0</v>
      </c>
      <c r="Y21" s="13">
        <f t="shared" si="7"/>
        <v>0</v>
      </c>
      <c r="Z21" s="13">
        <f t="shared" si="7"/>
        <v>0</v>
      </c>
      <c r="AA21" s="13">
        <f t="shared" si="7"/>
        <v>0</v>
      </c>
      <c r="AB21" s="14">
        <f t="shared" si="7"/>
        <v>-89.64</v>
      </c>
      <c r="AC21" s="58">
        <f t="shared" si="8"/>
        <v>-89.64</v>
      </c>
      <c r="AD21" s="20">
        <f t="shared" si="9"/>
        <v>24900</v>
      </c>
      <c r="AE21" s="20">
        <f t="shared" si="10"/>
        <v>9960</v>
      </c>
      <c r="AF21" s="21">
        <f t="shared" si="11"/>
        <v>1743.0000000000002</v>
      </c>
      <c r="AG21" s="20">
        <f t="shared" si="12"/>
        <v>8217</v>
      </c>
      <c r="AH21" s="21">
        <f t="shared" si="13"/>
        <v>1743.0000000000002</v>
      </c>
      <c r="AI21" s="21">
        <f t="shared" si="14"/>
        <v>1494</v>
      </c>
      <c r="AJ21" s="21">
        <f t="shared" si="15"/>
        <v>4980</v>
      </c>
    </row>
    <row r="22" spans="1:36" ht="20.25" customHeight="1">
      <c r="A22" s="15">
        <v>8</v>
      </c>
      <c r="B22" s="53" t="s">
        <v>43</v>
      </c>
      <c r="C22" s="16">
        <v>128</v>
      </c>
      <c r="D22" s="17">
        <v>6</v>
      </c>
      <c r="E22" s="54">
        <f>('[1]Grille distr GVT'!$AF9)*$D22</f>
        <v>432</v>
      </c>
      <c r="F22" s="54">
        <f>('[1]Grille distr GVT'!$AE9)*$D22</f>
        <v>336</v>
      </c>
      <c r="G22" s="18">
        <f t="shared" si="0"/>
        <v>768</v>
      </c>
      <c r="H22" s="56">
        <f>'DEC 18'!$X22</f>
        <v>115.19999999999999</v>
      </c>
      <c r="I22" s="56">
        <f>'DEC 18'!$Y22</f>
        <v>7.68</v>
      </c>
      <c r="J22" s="56">
        <f>'DEC 18'!$Z22</f>
        <v>5.1199999999999983</v>
      </c>
      <c r="K22" s="56">
        <f>'DEC 18'!$AA22</f>
        <v>10.239999999999997</v>
      </c>
      <c r="L22" s="56">
        <f>'DEC 18'!$AB22</f>
        <v>-46.08</v>
      </c>
      <c r="M22" s="42">
        <f t="shared" si="1"/>
        <v>92.160000000000011</v>
      </c>
      <c r="N22" s="19">
        <v>0</v>
      </c>
      <c r="O22" s="19">
        <v>0</v>
      </c>
      <c r="P22" s="19">
        <v>0</v>
      </c>
      <c r="Q22" s="19">
        <v>0</v>
      </c>
      <c r="R22" s="19">
        <v>0</v>
      </c>
      <c r="S22" s="9">
        <f t="shared" si="2"/>
        <v>115.19999999999999</v>
      </c>
      <c r="T22" s="10">
        <f t="shared" si="3"/>
        <v>7.68</v>
      </c>
      <c r="U22" s="11">
        <f t="shared" si="4"/>
        <v>5.12</v>
      </c>
      <c r="V22" s="11">
        <f t="shared" si="5"/>
        <v>10.24</v>
      </c>
      <c r="W22" s="11">
        <f t="shared" si="6"/>
        <v>23.04</v>
      </c>
      <c r="X22" s="12">
        <f t="shared" si="7"/>
        <v>0</v>
      </c>
      <c r="Y22" s="13">
        <f t="shared" si="7"/>
        <v>0</v>
      </c>
      <c r="Z22" s="13">
        <f t="shared" si="7"/>
        <v>0</v>
      </c>
      <c r="AA22" s="13">
        <f t="shared" si="7"/>
        <v>0</v>
      </c>
      <c r="AB22" s="14">
        <f t="shared" si="7"/>
        <v>-69.12</v>
      </c>
      <c r="AC22" s="58">
        <f t="shared" si="8"/>
        <v>-69.12</v>
      </c>
      <c r="AD22" s="20">
        <f t="shared" si="9"/>
        <v>19200</v>
      </c>
      <c r="AE22" s="20">
        <f t="shared" si="10"/>
        <v>7680</v>
      </c>
      <c r="AF22" s="21">
        <f t="shared" si="11"/>
        <v>1344.0000000000002</v>
      </c>
      <c r="AG22" s="20">
        <f t="shared" si="12"/>
        <v>6336</v>
      </c>
      <c r="AH22" s="21">
        <f t="shared" si="13"/>
        <v>1344.0000000000002</v>
      </c>
      <c r="AI22" s="21">
        <f t="shared" si="14"/>
        <v>1152</v>
      </c>
      <c r="AJ22" s="21">
        <f t="shared" si="15"/>
        <v>3840</v>
      </c>
    </row>
    <row r="23" spans="1:36" ht="20.25" customHeight="1">
      <c r="A23" s="15">
        <v>9</v>
      </c>
      <c r="B23" s="52" t="s">
        <v>44</v>
      </c>
      <c r="C23" s="16">
        <v>125</v>
      </c>
      <c r="D23" s="17">
        <v>6</v>
      </c>
      <c r="E23" s="54">
        <f>('[1]Grille distr GVT'!$AF10)*$D23</f>
        <v>384</v>
      </c>
      <c r="F23" s="54">
        <f>('[1]Grille distr GVT'!$AE10)*$D23</f>
        <v>366</v>
      </c>
      <c r="G23" s="18">
        <f t="shared" si="0"/>
        <v>750</v>
      </c>
      <c r="H23" s="56">
        <f>'DEC 18'!$X23</f>
        <v>112.5</v>
      </c>
      <c r="I23" s="56">
        <f>'DEC 18'!$Y23</f>
        <v>7.5</v>
      </c>
      <c r="J23" s="56">
        <f>'DEC 18'!$Z23</f>
        <v>5</v>
      </c>
      <c r="K23" s="56">
        <f>'DEC 18'!$AA23</f>
        <v>10</v>
      </c>
      <c r="L23" s="56">
        <f>'DEC 18'!$AB23</f>
        <v>-45</v>
      </c>
      <c r="M23" s="42">
        <f t="shared" si="1"/>
        <v>90</v>
      </c>
      <c r="N23" s="19">
        <v>0</v>
      </c>
      <c r="O23" s="19">
        <v>0</v>
      </c>
      <c r="P23" s="19">
        <v>0</v>
      </c>
      <c r="Q23" s="19">
        <v>0</v>
      </c>
      <c r="R23" s="19">
        <v>0</v>
      </c>
      <c r="S23" s="9">
        <f t="shared" si="2"/>
        <v>112.5</v>
      </c>
      <c r="T23" s="10">
        <f t="shared" si="3"/>
        <v>7.5</v>
      </c>
      <c r="U23" s="11">
        <f t="shared" si="4"/>
        <v>5</v>
      </c>
      <c r="V23" s="11">
        <f t="shared" si="5"/>
        <v>10</v>
      </c>
      <c r="W23" s="11">
        <f t="shared" si="6"/>
        <v>22.5</v>
      </c>
      <c r="X23" s="12">
        <f t="shared" si="7"/>
        <v>0</v>
      </c>
      <c r="Y23" s="13">
        <f t="shared" si="7"/>
        <v>0</v>
      </c>
      <c r="Z23" s="13">
        <f t="shared" si="7"/>
        <v>0</v>
      </c>
      <c r="AA23" s="13">
        <f t="shared" si="7"/>
        <v>0</v>
      </c>
      <c r="AB23" s="14">
        <f t="shared" si="7"/>
        <v>-67.5</v>
      </c>
      <c r="AC23" s="58">
        <f t="shared" si="8"/>
        <v>-67.5</v>
      </c>
      <c r="AD23" s="20">
        <f t="shared" si="9"/>
        <v>18750</v>
      </c>
      <c r="AE23" s="20">
        <f t="shared" si="10"/>
        <v>7500</v>
      </c>
      <c r="AF23" s="21">
        <f t="shared" si="11"/>
        <v>1312.5000000000002</v>
      </c>
      <c r="AG23" s="20">
        <f t="shared" si="12"/>
        <v>6187.5</v>
      </c>
      <c r="AH23" s="21">
        <f t="shared" si="13"/>
        <v>1312.5000000000002</v>
      </c>
      <c r="AI23" s="21">
        <f t="shared" si="14"/>
        <v>1125</v>
      </c>
      <c r="AJ23" s="21">
        <f t="shared" si="15"/>
        <v>3750</v>
      </c>
    </row>
    <row r="24" spans="1:36" ht="20.25" customHeight="1">
      <c r="A24" s="4">
        <v>10</v>
      </c>
      <c r="B24" s="52" t="s">
        <v>45</v>
      </c>
      <c r="C24" s="16">
        <v>225</v>
      </c>
      <c r="D24" s="17">
        <v>6</v>
      </c>
      <c r="E24" s="54">
        <f>('[1]Grille distr GVT'!$AF11)*$D24</f>
        <v>390</v>
      </c>
      <c r="F24" s="54">
        <f>('[1]Grille distr GVT'!$AE11)*$D24</f>
        <v>960</v>
      </c>
      <c r="G24" s="18">
        <f t="shared" si="0"/>
        <v>1350</v>
      </c>
      <c r="H24" s="56">
        <f>'DEC 18'!$X24</f>
        <v>202.5</v>
      </c>
      <c r="I24" s="56">
        <f>'DEC 18'!$Y24</f>
        <v>13.5</v>
      </c>
      <c r="J24" s="56">
        <f>'DEC 18'!$Z24</f>
        <v>9</v>
      </c>
      <c r="K24" s="56">
        <f>'DEC 18'!$AA24</f>
        <v>18</v>
      </c>
      <c r="L24" s="56">
        <f>'DEC 18'!$AB24</f>
        <v>-81</v>
      </c>
      <c r="M24" s="42">
        <f t="shared" si="1"/>
        <v>162</v>
      </c>
      <c r="N24" s="19">
        <v>0</v>
      </c>
      <c r="O24" s="19">
        <v>0</v>
      </c>
      <c r="P24" s="19">
        <v>0</v>
      </c>
      <c r="Q24" s="19">
        <v>0</v>
      </c>
      <c r="R24" s="19">
        <v>0</v>
      </c>
      <c r="S24" s="9">
        <f t="shared" si="2"/>
        <v>202.5</v>
      </c>
      <c r="T24" s="10">
        <f t="shared" si="3"/>
        <v>13.5</v>
      </c>
      <c r="U24" s="11">
        <f t="shared" si="4"/>
        <v>9</v>
      </c>
      <c r="V24" s="11">
        <f t="shared" si="5"/>
        <v>18</v>
      </c>
      <c r="W24" s="11">
        <f t="shared" si="6"/>
        <v>40.5</v>
      </c>
      <c r="X24" s="12">
        <f t="shared" si="7"/>
        <v>0</v>
      </c>
      <c r="Y24" s="13">
        <f t="shared" si="7"/>
        <v>0</v>
      </c>
      <c r="Z24" s="13">
        <f t="shared" si="7"/>
        <v>0</v>
      </c>
      <c r="AA24" s="13">
        <f t="shared" si="7"/>
        <v>0</v>
      </c>
      <c r="AB24" s="14">
        <f t="shared" si="7"/>
        <v>-121.5</v>
      </c>
      <c r="AC24" s="58">
        <f t="shared" si="8"/>
        <v>-121.5</v>
      </c>
      <c r="AD24" s="20">
        <f t="shared" si="9"/>
        <v>33750</v>
      </c>
      <c r="AE24" s="20">
        <f t="shared" si="10"/>
        <v>13500</v>
      </c>
      <c r="AF24" s="21">
        <f t="shared" si="11"/>
        <v>2362.5</v>
      </c>
      <c r="AG24" s="20">
        <f t="shared" si="12"/>
        <v>11137.5</v>
      </c>
      <c r="AH24" s="21">
        <f t="shared" si="13"/>
        <v>2362.5</v>
      </c>
      <c r="AI24" s="21">
        <f t="shared" si="14"/>
        <v>2025</v>
      </c>
      <c r="AJ24" s="21">
        <f t="shared" si="15"/>
        <v>6750</v>
      </c>
    </row>
    <row r="25" spans="1:36" ht="20.25" customHeight="1">
      <c r="A25" s="15">
        <v>11</v>
      </c>
      <c r="B25" s="52" t="s">
        <v>46</v>
      </c>
      <c r="C25" s="16">
        <v>214</v>
      </c>
      <c r="D25" s="17">
        <v>6</v>
      </c>
      <c r="E25" s="54">
        <f>('[1]Grille distr GVT'!$AF12)*$D25</f>
        <v>762</v>
      </c>
      <c r="F25" s="54">
        <f>('[1]Grille distr GVT'!$AE12)*$D25</f>
        <v>522</v>
      </c>
      <c r="G25" s="18">
        <f t="shared" si="0"/>
        <v>1284</v>
      </c>
      <c r="H25" s="56">
        <f>'DEC 18'!$X25</f>
        <v>192.60000000000005</v>
      </c>
      <c r="I25" s="56">
        <f>'DEC 18'!$Y25</f>
        <v>12.840000000000003</v>
      </c>
      <c r="J25" s="56">
        <f>'DEC 18'!$Z25</f>
        <v>8.5599999999999969</v>
      </c>
      <c r="K25" s="56">
        <f>'DEC 18'!$AA25</f>
        <v>17.119999999999994</v>
      </c>
      <c r="L25" s="56">
        <f>'DEC 18'!$AB25</f>
        <v>-77.039999999999992</v>
      </c>
      <c r="M25" s="42">
        <f t="shared" si="1"/>
        <v>154.08000000000007</v>
      </c>
      <c r="N25" s="19">
        <v>0</v>
      </c>
      <c r="O25" s="19">
        <v>0</v>
      </c>
      <c r="P25" s="19">
        <v>0</v>
      </c>
      <c r="Q25" s="19">
        <v>0</v>
      </c>
      <c r="R25" s="19">
        <v>0</v>
      </c>
      <c r="S25" s="9">
        <f t="shared" si="2"/>
        <v>192.6</v>
      </c>
      <c r="T25" s="10">
        <f t="shared" si="3"/>
        <v>12.84</v>
      </c>
      <c r="U25" s="11">
        <f t="shared" si="4"/>
        <v>8.56</v>
      </c>
      <c r="V25" s="11">
        <f t="shared" si="5"/>
        <v>17.12</v>
      </c>
      <c r="W25" s="11">
        <f t="shared" si="6"/>
        <v>38.519999999999996</v>
      </c>
      <c r="X25" s="12">
        <f t="shared" si="7"/>
        <v>0</v>
      </c>
      <c r="Y25" s="13">
        <f t="shared" si="7"/>
        <v>0</v>
      </c>
      <c r="Z25" s="13">
        <f t="shared" si="7"/>
        <v>0</v>
      </c>
      <c r="AA25" s="13">
        <f t="shared" si="7"/>
        <v>0</v>
      </c>
      <c r="AB25" s="14">
        <f t="shared" si="7"/>
        <v>-115.55999999999999</v>
      </c>
      <c r="AC25" s="58">
        <f t="shared" si="8"/>
        <v>-115.55999999999999</v>
      </c>
      <c r="AD25" s="20">
        <f t="shared" si="9"/>
        <v>32100</v>
      </c>
      <c r="AE25" s="20">
        <f t="shared" si="10"/>
        <v>12840</v>
      </c>
      <c r="AF25" s="21">
        <f t="shared" si="11"/>
        <v>2247</v>
      </c>
      <c r="AG25" s="20">
        <f t="shared" si="12"/>
        <v>10593</v>
      </c>
      <c r="AH25" s="21">
        <f t="shared" si="13"/>
        <v>2247</v>
      </c>
      <c r="AI25" s="21">
        <f t="shared" si="14"/>
        <v>1926</v>
      </c>
      <c r="AJ25" s="21">
        <f t="shared" si="15"/>
        <v>6420</v>
      </c>
    </row>
    <row r="26" spans="1:36" ht="20.25" customHeight="1">
      <c r="A26" s="15">
        <v>12</v>
      </c>
      <c r="B26" s="52" t="s">
        <v>47</v>
      </c>
      <c r="C26" s="16">
        <v>197</v>
      </c>
      <c r="D26" s="17">
        <v>6</v>
      </c>
      <c r="E26" s="54">
        <f>('[1]Grille distr GVT'!$AF13)*$D26</f>
        <v>510</v>
      </c>
      <c r="F26" s="54">
        <f>('[1]Grille distr GVT'!$AE13)*$D26</f>
        <v>672</v>
      </c>
      <c r="G26" s="18">
        <f t="shared" si="0"/>
        <v>1182</v>
      </c>
      <c r="H26" s="56">
        <f>'DEC 18'!$X26</f>
        <v>177.30000000000004</v>
      </c>
      <c r="I26" s="56">
        <f>'DEC 18'!$Y26</f>
        <v>11.82</v>
      </c>
      <c r="J26" s="56">
        <f>'DEC 18'!$Z26</f>
        <v>7.8800000000000017</v>
      </c>
      <c r="K26" s="56">
        <f>'DEC 18'!$AA26</f>
        <v>15.760000000000003</v>
      </c>
      <c r="L26" s="56">
        <f>'DEC 18'!$AB26</f>
        <v>-70.92</v>
      </c>
      <c r="M26" s="42">
        <f t="shared" si="1"/>
        <v>141.84000000000003</v>
      </c>
      <c r="N26" s="19">
        <v>0</v>
      </c>
      <c r="O26" s="19">
        <v>0</v>
      </c>
      <c r="P26" s="19">
        <v>0</v>
      </c>
      <c r="Q26" s="19">
        <v>0</v>
      </c>
      <c r="R26" s="19">
        <v>0</v>
      </c>
      <c r="S26" s="9">
        <f t="shared" si="2"/>
        <v>177.29999999999998</v>
      </c>
      <c r="T26" s="10">
        <f t="shared" si="3"/>
        <v>11.82</v>
      </c>
      <c r="U26" s="11">
        <f t="shared" si="4"/>
        <v>7.88</v>
      </c>
      <c r="V26" s="11">
        <f t="shared" si="5"/>
        <v>15.76</v>
      </c>
      <c r="W26" s="11">
        <f t="shared" si="6"/>
        <v>35.46</v>
      </c>
      <c r="X26" s="12">
        <f t="shared" si="7"/>
        <v>0</v>
      </c>
      <c r="Y26" s="13">
        <f t="shared" si="7"/>
        <v>0</v>
      </c>
      <c r="Z26" s="13">
        <f t="shared" si="7"/>
        <v>0</v>
      </c>
      <c r="AA26" s="13">
        <f t="shared" si="7"/>
        <v>0</v>
      </c>
      <c r="AB26" s="14">
        <f t="shared" si="7"/>
        <v>-106.38</v>
      </c>
      <c r="AC26" s="58">
        <f t="shared" si="8"/>
        <v>-106.38</v>
      </c>
      <c r="AD26" s="20">
        <f t="shared" si="9"/>
        <v>29550</v>
      </c>
      <c r="AE26" s="20">
        <f t="shared" si="10"/>
        <v>11820</v>
      </c>
      <c r="AF26" s="21">
        <f t="shared" si="11"/>
        <v>2068.5</v>
      </c>
      <c r="AG26" s="20">
        <f t="shared" si="12"/>
        <v>9751.5</v>
      </c>
      <c r="AH26" s="21">
        <f t="shared" si="13"/>
        <v>2068.5</v>
      </c>
      <c r="AI26" s="21">
        <f t="shared" si="14"/>
        <v>1773</v>
      </c>
      <c r="AJ26" s="21">
        <f t="shared" si="15"/>
        <v>5910</v>
      </c>
    </row>
    <row r="27" spans="1:36" ht="20.25" customHeight="1">
      <c r="A27" s="4">
        <v>13</v>
      </c>
      <c r="B27" s="52" t="s">
        <v>48</v>
      </c>
      <c r="C27" s="16">
        <v>148</v>
      </c>
      <c r="D27" s="17">
        <v>6</v>
      </c>
      <c r="E27" s="54">
        <f>('[1]Grille distr GVT'!$AF14)*$D27</f>
        <v>504</v>
      </c>
      <c r="F27" s="54">
        <f>('[1]Grille distr GVT'!$AE14)*$D27</f>
        <v>384</v>
      </c>
      <c r="G27" s="18">
        <f t="shared" si="0"/>
        <v>888</v>
      </c>
      <c r="H27" s="56">
        <f>'DEC 18'!$X27</f>
        <v>133.19999999999999</v>
      </c>
      <c r="I27" s="56">
        <f>'DEC 18'!$Y27</f>
        <v>8.8799999999999972</v>
      </c>
      <c r="J27" s="56">
        <f>'DEC 18'!$Z27</f>
        <v>5.9199999999999982</v>
      </c>
      <c r="K27" s="56">
        <f>'DEC 18'!$AA27</f>
        <v>11.839999999999996</v>
      </c>
      <c r="L27" s="56">
        <f>'DEC 18'!$AB27</f>
        <v>-53.28</v>
      </c>
      <c r="M27" s="42">
        <f t="shared" si="1"/>
        <v>106.55999999999997</v>
      </c>
      <c r="N27" s="19">
        <v>0</v>
      </c>
      <c r="O27" s="19">
        <v>0</v>
      </c>
      <c r="P27" s="19">
        <v>0</v>
      </c>
      <c r="Q27" s="19">
        <v>0</v>
      </c>
      <c r="R27" s="19">
        <v>0</v>
      </c>
      <c r="S27" s="9">
        <f t="shared" si="2"/>
        <v>133.19999999999999</v>
      </c>
      <c r="T27" s="10">
        <f t="shared" si="3"/>
        <v>8.8800000000000008</v>
      </c>
      <c r="U27" s="11">
        <f t="shared" si="4"/>
        <v>5.92</v>
      </c>
      <c r="V27" s="11">
        <f t="shared" si="5"/>
        <v>11.84</v>
      </c>
      <c r="W27" s="11">
        <f t="shared" si="6"/>
        <v>26.64</v>
      </c>
      <c r="X27" s="12">
        <f t="shared" si="7"/>
        <v>0</v>
      </c>
      <c r="Y27" s="13">
        <f t="shared" si="7"/>
        <v>0</v>
      </c>
      <c r="Z27" s="13">
        <f t="shared" si="7"/>
        <v>0</v>
      </c>
      <c r="AA27" s="13">
        <f t="shared" si="7"/>
        <v>0</v>
      </c>
      <c r="AB27" s="14">
        <f t="shared" si="7"/>
        <v>-79.92</v>
      </c>
      <c r="AC27" s="58">
        <f t="shared" si="8"/>
        <v>-79.92</v>
      </c>
      <c r="AD27" s="20">
        <f t="shared" si="9"/>
        <v>22200</v>
      </c>
      <c r="AE27" s="20">
        <f t="shared" si="10"/>
        <v>8880</v>
      </c>
      <c r="AF27" s="21">
        <f t="shared" si="11"/>
        <v>1554.0000000000002</v>
      </c>
      <c r="AG27" s="20">
        <f t="shared" si="12"/>
        <v>7326</v>
      </c>
      <c r="AH27" s="21">
        <f t="shared" si="13"/>
        <v>1554.0000000000002</v>
      </c>
      <c r="AI27" s="21">
        <f t="shared" si="14"/>
        <v>1332</v>
      </c>
      <c r="AJ27" s="21">
        <f t="shared" si="15"/>
        <v>4440</v>
      </c>
    </row>
    <row r="28" spans="1:36" ht="20.25" customHeight="1">
      <c r="A28" s="15">
        <v>14</v>
      </c>
      <c r="B28" s="52" t="s">
        <v>49</v>
      </c>
      <c r="C28" s="16">
        <v>151</v>
      </c>
      <c r="D28" s="17">
        <v>6</v>
      </c>
      <c r="E28" s="54">
        <f>('[1]Grille distr GVT'!$AF15)*$D28</f>
        <v>582</v>
      </c>
      <c r="F28" s="54">
        <f>('[1]Grille distr GVT'!$AE15)*$D28</f>
        <v>324</v>
      </c>
      <c r="G28" s="18">
        <f t="shared" si="0"/>
        <v>906</v>
      </c>
      <c r="H28" s="56">
        <f>'DEC 18'!$X28</f>
        <v>135.89999999999995</v>
      </c>
      <c r="I28" s="56">
        <f>'DEC 18'!$Y28</f>
        <v>9.0599999999999969</v>
      </c>
      <c r="J28" s="56">
        <f>'DEC 18'!$Z28</f>
        <v>6.0400000000000018</v>
      </c>
      <c r="K28" s="56">
        <f>'DEC 18'!$AA28</f>
        <v>12.080000000000004</v>
      </c>
      <c r="L28" s="56">
        <f>'DEC 18'!$AB28</f>
        <v>-54.36</v>
      </c>
      <c r="M28" s="42">
        <f t="shared" si="1"/>
        <v>108.71999999999996</v>
      </c>
      <c r="N28" s="19">
        <v>0</v>
      </c>
      <c r="O28" s="19">
        <v>0</v>
      </c>
      <c r="P28" s="19">
        <v>0</v>
      </c>
      <c r="Q28" s="19">
        <v>0</v>
      </c>
      <c r="R28" s="19">
        <v>0</v>
      </c>
      <c r="S28" s="9">
        <f t="shared" si="2"/>
        <v>135.9</v>
      </c>
      <c r="T28" s="10">
        <f t="shared" si="3"/>
        <v>9.06</v>
      </c>
      <c r="U28" s="11">
        <f t="shared" si="4"/>
        <v>6.04</v>
      </c>
      <c r="V28" s="11">
        <f t="shared" si="5"/>
        <v>12.08</v>
      </c>
      <c r="W28" s="11">
        <f t="shared" si="6"/>
        <v>27.18</v>
      </c>
      <c r="X28" s="12">
        <f t="shared" si="7"/>
        <v>0</v>
      </c>
      <c r="Y28" s="13">
        <f t="shared" si="7"/>
        <v>0</v>
      </c>
      <c r="Z28" s="13">
        <f t="shared" si="7"/>
        <v>0</v>
      </c>
      <c r="AA28" s="13">
        <f t="shared" si="7"/>
        <v>0</v>
      </c>
      <c r="AB28" s="14">
        <f t="shared" si="7"/>
        <v>-81.539999999999992</v>
      </c>
      <c r="AC28" s="58">
        <f t="shared" si="8"/>
        <v>-81.539999999999992</v>
      </c>
      <c r="AD28" s="20">
        <f t="shared" si="9"/>
        <v>22650</v>
      </c>
      <c r="AE28" s="20">
        <f t="shared" si="10"/>
        <v>9060</v>
      </c>
      <c r="AF28" s="21">
        <f t="shared" si="11"/>
        <v>1585.5000000000002</v>
      </c>
      <c r="AG28" s="20">
        <f t="shared" si="12"/>
        <v>7474.5</v>
      </c>
      <c r="AH28" s="21">
        <f t="shared" si="13"/>
        <v>1585.5000000000002</v>
      </c>
      <c r="AI28" s="21">
        <f t="shared" si="14"/>
        <v>1359</v>
      </c>
      <c r="AJ28" s="21">
        <f t="shared" si="15"/>
        <v>4530</v>
      </c>
    </row>
    <row r="29" spans="1:36" ht="20.25" customHeight="1">
      <c r="A29" s="15">
        <v>15</v>
      </c>
      <c r="B29" s="52" t="s">
        <v>50</v>
      </c>
      <c r="C29" s="16">
        <v>143</v>
      </c>
      <c r="D29" s="17">
        <v>6</v>
      </c>
      <c r="E29" s="54">
        <f>('[1]Grille distr GVT'!$AF16)*$D29</f>
        <v>522</v>
      </c>
      <c r="F29" s="54">
        <f>('[1]Grille distr GVT'!$AE16)*$D29</f>
        <v>336</v>
      </c>
      <c r="G29" s="18">
        <f t="shared" si="0"/>
        <v>858</v>
      </c>
      <c r="H29" s="56">
        <f>'DEC 18'!$X29</f>
        <v>128.69999999999999</v>
      </c>
      <c r="I29" s="56">
        <f>'DEC 18'!$Y29</f>
        <v>8.5799999999999965</v>
      </c>
      <c r="J29" s="56">
        <f>'DEC 18'!$Z29</f>
        <v>5.7200000000000015</v>
      </c>
      <c r="K29" s="56">
        <f>'DEC 18'!$AA29</f>
        <v>11.440000000000003</v>
      </c>
      <c r="L29" s="56">
        <f>'DEC 18'!$AB29</f>
        <v>-51.48</v>
      </c>
      <c r="M29" s="42">
        <f t="shared" si="1"/>
        <v>102.95999999999998</v>
      </c>
      <c r="N29" s="19">
        <v>0</v>
      </c>
      <c r="O29" s="19">
        <v>0</v>
      </c>
      <c r="P29" s="19">
        <v>0</v>
      </c>
      <c r="Q29" s="19">
        <v>0</v>
      </c>
      <c r="R29" s="19">
        <v>0</v>
      </c>
      <c r="S29" s="9">
        <f t="shared" si="2"/>
        <v>128.69999999999999</v>
      </c>
      <c r="T29" s="10">
        <f t="shared" si="3"/>
        <v>8.58</v>
      </c>
      <c r="U29" s="11">
        <f t="shared" si="4"/>
        <v>5.72</v>
      </c>
      <c r="V29" s="11">
        <f t="shared" si="5"/>
        <v>11.44</v>
      </c>
      <c r="W29" s="11">
        <f t="shared" si="6"/>
        <v>25.74</v>
      </c>
      <c r="X29" s="12">
        <f t="shared" si="7"/>
        <v>0</v>
      </c>
      <c r="Y29" s="13">
        <f t="shared" si="7"/>
        <v>0</v>
      </c>
      <c r="Z29" s="13">
        <f t="shared" si="7"/>
        <v>0</v>
      </c>
      <c r="AA29" s="13">
        <f t="shared" si="7"/>
        <v>0</v>
      </c>
      <c r="AB29" s="14">
        <f t="shared" si="7"/>
        <v>-77.22</v>
      </c>
      <c r="AC29" s="58">
        <f t="shared" si="8"/>
        <v>-77.22</v>
      </c>
      <c r="AD29" s="20">
        <f t="shared" si="9"/>
        <v>21450</v>
      </c>
      <c r="AE29" s="20">
        <f t="shared" si="10"/>
        <v>8580</v>
      </c>
      <c r="AF29" s="21">
        <f t="shared" si="11"/>
        <v>1501.5000000000002</v>
      </c>
      <c r="AG29" s="20">
        <f t="shared" si="12"/>
        <v>7078.5</v>
      </c>
      <c r="AH29" s="21">
        <f t="shared" si="13"/>
        <v>1501.5000000000002</v>
      </c>
      <c r="AI29" s="21">
        <f t="shared" si="14"/>
        <v>1287</v>
      </c>
      <c r="AJ29" s="21">
        <f t="shared" si="15"/>
        <v>4290</v>
      </c>
    </row>
    <row r="30" spans="1:36" ht="20.25" customHeight="1">
      <c r="A30" s="4">
        <v>16</v>
      </c>
      <c r="B30" s="52" t="s">
        <v>51</v>
      </c>
      <c r="C30" s="16">
        <v>137</v>
      </c>
      <c r="D30" s="17">
        <v>6</v>
      </c>
      <c r="E30" s="54">
        <f>('[1]Grille distr GVT'!$AF17)*$D30</f>
        <v>450</v>
      </c>
      <c r="F30" s="54">
        <f>('[1]Grille distr GVT'!$AE17)*$D30</f>
        <v>372</v>
      </c>
      <c r="G30" s="18">
        <f t="shared" si="0"/>
        <v>822</v>
      </c>
      <c r="H30" s="56">
        <f>'DEC 18'!$X30</f>
        <v>123.30000000000003</v>
      </c>
      <c r="I30" s="56">
        <f>'DEC 18'!$Y30</f>
        <v>8.2200000000000042</v>
      </c>
      <c r="J30" s="56">
        <f>'DEC 18'!$Z30</f>
        <v>5.48</v>
      </c>
      <c r="K30" s="56">
        <f>'DEC 18'!$AA30</f>
        <v>10.96</v>
      </c>
      <c r="L30" s="56">
        <f>'DEC 18'!$AB30</f>
        <v>-49.32</v>
      </c>
      <c r="M30" s="42">
        <f t="shared" si="1"/>
        <v>98.640000000000043</v>
      </c>
      <c r="N30" s="19">
        <v>0</v>
      </c>
      <c r="O30" s="19">
        <v>0</v>
      </c>
      <c r="P30" s="19">
        <v>0</v>
      </c>
      <c r="Q30" s="19">
        <v>0</v>
      </c>
      <c r="R30" s="19">
        <v>0</v>
      </c>
      <c r="S30" s="9">
        <f t="shared" si="2"/>
        <v>123.3</v>
      </c>
      <c r="T30" s="10">
        <f t="shared" si="3"/>
        <v>8.2200000000000006</v>
      </c>
      <c r="U30" s="11">
        <f t="shared" si="4"/>
        <v>5.48</v>
      </c>
      <c r="V30" s="11">
        <f t="shared" si="5"/>
        <v>10.96</v>
      </c>
      <c r="W30" s="11">
        <f t="shared" si="6"/>
        <v>24.66</v>
      </c>
      <c r="X30" s="12">
        <f t="shared" si="7"/>
        <v>0</v>
      </c>
      <c r="Y30" s="13">
        <f t="shared" si="7"/>
        <v>0</v>
      </c>
      <c r="Z30" s="13">
        <f t="shared" si="7"/>
        <v>0</v>
      </c>
      <c r="AA30" s="13">
        <f t="shared" si="7"/>
        <v>0</v>
      </c>
      <c r="AB30" s="14">
        <f t="shared" si="7"/>
        <v>-73.98</v>
      </c>
      <c r="AC30" s="58">
        <f t="shared" si="8"/>
        <v>-73.98</v>
      </c>
      <c r="AD30" s="20">
        <f t="shared" si="9"/>
        <v>20550</v>
      </c>
      <c r="AE30" s="20">
        <f t="shared" si="10"/>
        <v>8220</v>
      </c>
      <c r="AF30" s="21">
        <f t="shared" si="11"/>
        <v>1438.5000000000002</v>
      </c>
      <c r="AG30" s="20">
        <f t="shared" si="12"/>
        <v>6781.5</v>
      </c>
      <c r="AH30" s="21">
        <f t="shared" si="13"/>
        <v>1438.5000000000002</v>
      </c>
      <c r="AI30" s="21">
        <f t="shared" si="14"/>
        <v>1233</v>
      </c>
      <c r="AJ30" s="21">
        <f t="shared" si="15"/>
        <v>4110</v>
      </c>
    </row>
    <row r="31" spans="1:36" ht="20.25" customHeight="1">
      <c r="A31" s="15">
        <v>17</v>
      </c>
      <c r="B31" s="52" t="s">
        <v>52</v>
      </c>
      <c r="C31" s="16">
        <v>184</v>
      </c>
      <c r="D31" s="17">
        <v>6</v>
      </c>
      <c r="E31" s="54">
        <f>('[1]Grille distr GVT'!$AF18)*$D31</f>
        <v>660</v>
      </c>
      <c r="F31" s="54">
        <f>('[1]Grille distr GVT'!$AE18)*$D31</f>
        <v>444</v>
      </c>
      <c r="G31" s="18">
        <f t="shared" si="0"/>
        <v>1104</v>
      </c>
      <c r="H31" s="56">
        <f>'DEC 18'!$X31</f>
        <v>165.59999999999994</v>
      </c>
      <c r="I31" s="56">
        <f>'DEC 18'!$Y31</f>
        <v>11.040000000000004</v>
      </c>
      <c r="J31" s="56">
        <f>'DEC 18'!$Z31</f>
        <v>7.3600000000000021</v>
      </c>
      <c r="K31" s="56">
        <f>'DEC 18'!$AA31</f>
        <v>14.720000000000004</v>
      </c>
      <c r="L31" s="56">
        <f>'DEC 18'!$AB31</f>
        <v>-66.239999999999995</v>
      </c>
      <c r="M31" s="42">
        <f t="shared" si="1"/>
        <v>132.47999999999996</v>
      </c>
      <c r="N31" s="19">
        <v>0</v>
      </c>
      <c r="O31" s="19">
        <v>0</v>
      </c>
      <c r="P31" s="19">
        <v>0</v>
      </c>
      <c r="Q31" s="19">
        <v>0</v>
      </c>
      <c r="R31" s="19">
        <v>0</v>
      </c>
      <c r="S31" s="9">
        <f t="shared" si="2"/>
        <v>165.6</v>
      </c>
      <c r="T31" s="10">
        <f t="shared" si="3"/>
        <v>11.040000000000001</v>
      </c>
      <c r="U31" s="11">
        <f t="shared" si="4"/>
        <v>7.36</v>
      </c>
      <c r="V31" s="11">
        <f t="shared" si="5"/>
        <v>14.72</v>
      </c>
      <c r="W31" s="11">
        <f t="shared" si="6"/>
        <v>33.119999999999997</v>
      </c>
      <c r="X31" s="12">
        <f t="shared" si="7"/>
        <v>0</v>
      </c>
      <c r="Y31" s="13">
        <f t="shared" si="7"/>
        <v>0</v>
      </c>
      <c r="Z31" s="13">
        <f t="shared" si="7"/>
        <v>0</v>
      </c>
      <c r="AA31" s="13">
        <f t="shared" si="7"/>
        <v>0</v>
      </c>
      <c r="AB31" s="14">
        <f t="shared" si="7"/>
        <v>-99.359999999999985</v>
      </c>
      <c r="AC31" s="58">
        <f t="shared" si="8"/>
        <v>-99.359999999999985</v>
      </c>
      <c r="AD31" s="20">
        <f t="shared" si="9"/>
        <v>27600</v>
      </c>
      <c r="AE31" s="20">
        <f t="shared" si="10"/>
        <v>11040</v>
      </c>
      <c r="AF31" s="21">
        <f t="shared" si="11"/>
        <v>1932.0000000000002</v>
      </c>
      <c r="AG31" s="20">
        <f t="shared" si="12"/>
        <v>9108</v>
      </c>
      <c r="AH31" s="21">
        <f t="shared" si="13"/>
        <v>1932.0000000000002</v>
      </c>
      <c r="AI31" s="21">
        <f t="shared" si="14"/>
        <v>1656</v>
      </c>
      <c r="AJ31" s="21">
        <f t="shared" si="15"/>
        <v>5520</v>
      </c>
    </row>
    <row r="32" spans="1:36" ht="20.25" customHeight="1">
      <c r="A32" s="15">
        <v>18</v>
      </c>
      <c r="B32" s="52" t="s">
        <v>53</v>
      </c>
      <c r="C32" s="16">
        <v>158</v>
      </c>
      <c r="D32" s="17">
        <v>6</v>
      </c>
      <c r="E32" s="54">
        <f>('[1]Grille distr GVT'!$AF19)*$D32</f>
        <v>600</v>
      </c>
      <c r="F32" s="54">
        <f>('[1]Grille distr GVT'!$AE19)*$D32</f>
        <v>348</v>
      </c>
      <c r="G32" s="18">
        <f t="shared" si="0"/>
        <v>948</v>
      </c>
      <c r="H32" s="56">
        <f>'DEC 18'!$X32</f>
        <v>142.19999999999999</v>
      </c>
      <c r="I32" s="56">
        <f>'DEC 18'!$Y32</f>
        <v>9.48</v>
      </c>
      <c r="J32" s="56">
        <f>'DEC 18'!$Z32</f>
        <v>6.32</v>
      </c>
      <c r="K32" s="56">
        <f>'DEC 18'!$AA32</f>
        <v>12.64</v>
      </c>
      <c r="L32" s="56">
        <f>'DEC 18'!$AB32</f>
        <v>-56.879999999999995</v>
      </c>
      <c r="M32" s="42">
        <f t="shared" si="1"/>
        <v>113.75999999999999</v>
      </c>
      <c r="N32" s="19">
        <v>0</v>
      </c>
      <c r="O32" s="19">
        <v>0</v>
      </c>
      <c r="P32" s="19">
        <v>0</v>
      </c>
      <c r="Q32" s="19">
        <v>0</v>
      </c>
      <c r="R32" s="19">
        <v>0</v>
      </c>
      <c r="S32" s="9">
        <f t="shared" si="2"/>
        <v>142.19999999999999</v>
      </c>
      <c r="T32" s="10">
        <f t="shared" si="3"/>
        <v>9.48</v>
      </c>
      <c r="U32" s="11">
        <f t="shared" si="4"/>
        <v>6.32</v>
      </c>
      <c r="V32" s="11">
        <f t="shared" si="5"/>
        <v>12.64</v>
      </c>
      <c r="W32" s="11">
        <f t="shared" si="6"/>
        <v>28.439999999999998</v>
      </c>
      <c r="X32" s="12">
        <f t="shared" si="7"/>
        <v>0</v>
      </c>
      <c r="Y32" s="13">
        <f t="shared" si="7"/>
        <v>0</v>
      </c>
      <c r="Z32" s="13">
        <f t="shared" si="7"/>
        <v>0</v>
      </c>
      <c r="AA32" s="13">
        <f t="shared" si="7"/>
        <v>0</v>
      </c>
      <c r="AB32" s="14">
        <f t="shared" si="7"/>
        <v>-85.32</v>
      </c>
      <c r="AC32" s="58">
        <f t="shared" si="8"/>
        <v>-85.32</v>
      </c>
      <c r="AD32" s="20">
        <f t="shared" si="9"/>
        <v>23700</v>
      </c>
      <c r="AE32" s="20">
        <f t="shared" si="10"/>
        <v>9480</v>
      </c>
      <c r="AF32" s="21">
        <f t="shared" si="11"/>
        <v>1659.0000000000002</v>
      </c>
      <c r="AG32" s="20">
        <f t="shared" si="12"/>
        <v>7821</v>
      </c>
      <c r="AH32" s="21">
        <f t="shared" si="13"/>
        <v>1659.0000000000002</v>
      </c>
      <c r="AI32" s="21">
        <f t="shared" si="14"/>
        <v>1422</v>
      </c>
      <c r="AJ32" s="21">
        <f t="shared" si="15"/>
        <v>4740</v>
      </c>
    </row>
    <row r="33" spans="1:36" ht="20.25" customHeight="1">
      <c r="A33" s="4">
        <v>19</v>
      </c>
      <c r="B33" s="52" t="s">
        <v>54</v>
      </c>
      <c r="C33" s="16">
        <v>197</v>
      </c>
      <c r="D33" s="17">
        <v>6</v>
      </c>
      <c r="E33" s="54">
        <f>('[1]Grille distr GVT'!$AF20)*$D33</f>
        <v>612</v>
      </c>
      <c r="F33" s="54">
        <f>('[1]Grille distr GVT'!$AE20)*$D33</f>
        <v>570</v>
      </c>
      <c r="G33" s="18">
        <f t="shared" si="0"/>
        <v>1182</v>
      </c>
      <c r="H33" s="56">
        <f>'DEC 18'!$X33</f>
        <v>177.30000000000004</v>
      </c>
      <c r="I33" s="56">
        <f>'DEC 18'!$Y33</f>
        <v>11.82</v>
      </c>
      <c r="J33" s="56">
        <f>'DEC 18'!$Z33</f>
        <v>7.8800000000000017</v>
      </c>
      <c r="K33" s="56">
        <f>'DEC 18'!$AA33</f>
        <v>15.760000000000003</v>
      </c>
      <c r="L33" s="56">
        <f>'DEC 18'!$AB33</f>
        <v>-70.92</v>
      </c>
      <c r="M33" s="42">
        <f t="shared" si="1"/>
        <v>141.84000000000003</v>
      </c>
      <c r="N33" s="19">
        <v>0</v>
      </c>
      <c r="O33" s="19">
        <v>0</v>
      </c>
      <c r="P33" s="19">
        <v>0</v>
      </c>
      <c r="Q33" s="19">
        <v>0</v>
      </c>
      <c r="R33" s="19">
        <v>0</v>
      </c>
      <c r="S33" s="9">
        <f t="shared" si="2"/>
        <v>177.29999999999998</v>
      </c>
      <c r="T33" s="10">
        <f t="shared" si="3"/>
        <v>11.82</v>
      </c>
      <c r="U33" s="11">
        <f t="shared" si="4"/>
        <v>7.88</v>
      </c>
      <c r="V33" s="11">
        <f t="shared" si="5"/>
        <v>15.76</v>
      </c>
      <c r="W33" s="11">
        <f t="shared" si="6"/>
        <v>35.46</v>
      </c>
      <c r="X33" s="12">
        <f t="shared" si="7"/>
        <v>0</v>
      </c>
      <c r="Y33" s="13">
        <f t="shared" si="7"/>
        <v>0</v>
      </c>
      <c r="Z33" s="13">
        <f t="shared" si="7"/>
        <v>0</v>
      </c>
      <c r="AA33" s="13">
        <f t="shared" si="7"/>
        <v>0</v>
      </c>
      <c r="AB33" s="14">
        <f t="shared" si="7"/>
        <v>-106.38</v>
      </c>
      <c r="AC33" s="58">
        <f t="shared" si="8"/>
        <v>-106.38</v>
      </c>
      <c r="AD33" s="20">
        <f t="shared" si="9"/>
        <v>29550</v>
      </c>
      <c r="AE33" s="20">
        <f t="shared" si="10"/>
        <v>11820</v>
      </c>
      <c r="AF33" s="21">
        <f t="shared" si="11"/>
        <v>2068.5</v>
      </c>
      <c r="AG33" s="20">
        <f t="shared" si="12"/>
        <v>9751.5</v>
      </c>
      <c r="AH33" s="21">
        <f t="shared" si="13"/>
        <v>2068.5</v>
      </c>
      <c r="AI33" s="21">
        <f t="shared" si="14"/>
        <v>1773</v>
      </c>
      <c r="AJ33" s="21">
        <f t="shared" si="15"/>
        <v>5910</v>
      </c>
    </row>
    <row r="34" spans="1:36" ht="20.25" customHeight="1">
      <c r="A34" s="15">
        <v>20</v>
      </c>
      <c r="B34" s="52" t="s">
        <v>55</v>
      </c>
      <c r="C34" s="16">
        <v>130</v>
      </c>
      <c r="D34" s="17">
        <v>6</v>
      </c>
      <c r="E34" s="54">
        <f>('[1]Grille distr GVT'!$AF21)*$D34</f>
        <v>426</v>
      </c>
      <c r="F34" s="54">
        <f>('[1]Grille distr GVT'!$AE21)*$D34</f>
        <v>354</v>
      </c>
      <c r="G34" s="18">
        <f t="shared" si="0"/>
        <v>780</v>
      </c>
      <c r="H34" s="56">
        <f>'DEC 18'!$X34</f>
        <v>117</v>
      </c>
      <c r="I34" s="56">
        <f>'DEC 18'!$Y34</f>
        <v>7.8000000000000016</v>
      </c>
      <c r="J34" s="56">
        <f>'DEC 18'!$Z34</f>
        <v>5.200000000000002</v>
      </c>
      <c r="K34" s="56">
        <f>'DEC 18'!$AA34</f>
        <v>10.400000000000004</v>
      </c>
      <c r="L34" s="56">
        <f>'DEC 18'!$AB34</f>
        <v>-46.8</v>
      </c>
      <c r="M34" s="42">
        <f t="shared" si="1"/>
        <v>93.600000000000009</v>
      </c>
      <c r="N34" s="19">
        <v>0</v>
      </c>
      <c r="O34" s="19">
        <v>0</v>
      </c>
      <c r="P34" s="19">
        <v>0</v>
      </c>
      <c r="Q34" s="19">
        <v>0</v>
      </c>
      <c r="R34" s="19">
        <v>0</v>
      </c>
      <c r="S34" s="9">
        <f t="shared" si="2"/>
        <v>117</v>
      </c>
      <c r="T34" s="10">
        <f t="shared" si="3"/>
        <v>7.8</v>
      </c>
      <c r="U34" s="11">
        <f t="shared" si="4"/>
        <v>5.2</v>
      </c>
      <c r="V34" s="11">
        <f t="shared" si="5"/>
        <v>10.4</v>
      </c>
      <c r="W34" s="11">
        <f t="shared" si="6"/>
        <v>23.4</v>
      </c>
      <c r="X34" s="12">
        <f t="shared" si="7"/>
        <v>0</v>
      </c>
      <c r="Y34" s="13">
        <f t="shared" si="7"/>
        <v>0</v>
      </c>
      <c r="Z34" s="13">
        <f t="shared" si="7"/>
        <v>0</v>
      </c>
      <c r="AA34" s="13">
        <f t="shared" si="7"/>
        <v>0</v>
      </c>
      <c r="AB34" s="14">
        <f t="shared" si="7"/>
        <v>-70.199999999999989</v>
      </c>
      <c r="AC34" s="58">
        <f t="shared" si="8"/>
        <v>-70.199999999999989</v>
      </c>
      <c r="AD34" s="20">
        <f t="shared" si="9"/>
        <v>19500</v>
      </c>
      <c r="AE34" s="20">
        <f t="shared" si="10"/>
        <v>7800</v>
      </c>
      <c r="AF34" s="21">
        <f t="shared" si="11"/>
        <v>1365.0000000000002</v>
      </c>
      <c r="AG34" s="20">
        <f t="shared" si="12"/>
        <v>6435</v>
      </c>
      <c r="AH34" s="21">
        <f t="shared" si="13"/>
        <v>1365.0000000000002</v>
      </c>
      <c r="AI34" s="21">
        <f t="shared" si="14"/>
        <v>1170</v>
      </c>
      <c r="AJ34" s="21">
        <f t="shared" si="15"/>
        <v>3900</v>
      </c>
    </row>
    <row r="35" spans="1:36" ht="20.25" customHeight="1">
      <c r="A35" s="15">
        <v>21</v>
      </c>
      <c r="B35" s="52" t="s">
        <v>56</v>
      </c>
      <c r="C35" s="16">
        <v>262</v>
      </c>
      <c r="D35" s="17">
        <v>6</v>
      </c>
      <c r="E35" s="54">
        <f>('[1]Grille distr GVT'!$AF22)*$D35</f>
        <v>816</v>
      </c>
      <c r="F35" s="54">
        <f>('[1]Grille distr GVT'!$AE22)*$D35</f>
        <v>756</v>
      </c>
      <c r="G35" s="18">
        <f t="shared" si="0"/>
        <v>1572</v>
      </c>
      <c r="H35" s="56">
        <f>'DEC 18'!$X35</f>
        <v>235.80000000000004</v>
      </c>
      <c r="I35" s="56">
        <f>'DEC 18'!$Y35</f>
        <v>15.720000000000004</v>
      </c>
      <c r="J35" s="56">
        <f>'DEC 18'!$Z35</f>
        <v>10.48</v>
      </c>
      <c r="K35" s="56">
        <f>'DEC 18'!$AA35</f>
        <v>20.96</v>
      </c>
      <c r="L35" s="56">
        <f>'DEC 18'!$AB35</f>
        <v>-94.32</v>
      </c>
      <c r="M35" s="42">
        <f t="shared" si="1"/>
        <v>188.64000000000004</v>
      </c>
      <c r="N35" s="19">
        <v>0</v>
      </c>
      <c r="O35" s="19">
        <v>0</v>
      </c>
      <c r="P35" s="19">
        <v>0</v>
      </c>
      <c r="Q35" s="19">
        <v>0</v>
      </c>
      <c r="R35" s="19">
        <v>0</v>
      </c>
      <c r="S35" s="9">
        <f t="shared" si="2"/>
        <v>235.79999999999998</v>
      </c>
      <c r="T35" s="10">
        <f t="shared" si="3"/>
        <v>15.72</v>
      </c>
      <c r="U35" s="11">
        <f t="shared" si="4"/>
        <v>10.48</v>
      </c>
      <c r="V35" s="11">
        <f t="shared" si="5"/>
        <v>20.96</v>
      </c>
      <c r="W35" s="11">
        <f t="shared" si="6"/>
        <v>47.16</v>
      </c>
      <c r="X35" s="12">
        <f t="shared" si="7"/>
        <v>0</v>
      </c>
      <c r="Y35" s="13">
        <f t="shared" si="7"/>
        <v>0</v>
      </c>
      <c r="Z35" s="13">
        <f t="shared" si="7"/>
        <v>0</v>
      </c>
      <c r="AA35" s="13">
        <f t="shared" si="7"/>
        <v>0</v>
      </c>
      <c r="AB35" s="14">
        <f t="shared" si="7"/>
        <v>-141.47999999999999</v>
      </c>
      <c r="AC35" s="58">
        <f t="shared" si="8"/>
        <v>-141.47999999999999</v>
      </c>
      <c r="AD35" s="20">
        <f t="shared" si="9"/>
        <v>39300</v>
      </c>
      <c r="AE35" s="20">
        <f t="shared" si="10"/>
        <v>15720</v>
      </c>
      <c r="AF35" s="21">
        <f t="shared" si="11"/>
        <v>2751.0000000000005</v>
      </c>
      <c r="AG35" s="20">
        <f t="shared" si="12"/>
        <v>12969</v>
      </c>
      <c r="AH35" s="21">
        <f t="shared" si="13"/>
        <v>2751.0000000000005</v>
      </c>
      <c r="AI35" s="21">
        <f t="shared" si="14"/>
        <v>2358</v>
      </c>
      <c r="AJ35" s="21">
        <f t="shared" si="15"/>
        <v>7860</v>
      </c>
    </row>
    <row r="36" spans="1:36" ht="20.25" customHeight="1">
      <c r="A36" s="4">
        <v>22</v>
      </c>
      <c r="B36" s="53" t="s">
        <v>57</v>
      </c>
      <c r="C36" s="16">
        <v>93</v>
      </c>
      <c r="D36" s="17">
        <v>6</v>
      </c>
      <c r="E36" s="54">
        <f>('[1]Grille distr GVT'!$AF23)*$D36</f>
        <v>354</v>
      </c>
      <c r="F36" s="54">
        <f>('[1]Grille distr GVT'!$AE23)*$D36</f>
        <v>204</v>
      </c>
      <c r="G36" s="18">
        <f>$E36+$F36</f>
        <v>558</v>
      </c>
      <c r="H36" s="56">
        <f>'DEC 18'!$X36</f>
        <v>83.699999999999974</v>
      </c>
      <c r="I36" s="56">
        <f>'DEC 18'!$Y36</f>
        <v>5.5800000000000018</v>
      </c>
      <c r="J36" s="56">
        <f>'DEC 18'!$Z36</f>
        <v>3.7199999999999993</v>
      </c>
      <c r="K36" s="56">
        <f>'DEC 18'!$AA36</f>
        <v>7.4399999999999986</v>
      </c>
      <c r="L36" s="56">
        <f>'DEC 18'!$AB36</f>
        <v>-33.479999999999997</v>
      </c>
      <c r="M36" s="42">
        <f t="shared" si="1"/>
        <v>66.95999999999998</v>
      </c>
      <c r="N36" s="19">
        <v>0</v>
      </c>
      <c r="O36" s="19">
        <v>0</v>
      </c>
      <c r="P36" s="19">
        <v>0</v>
      </c>
      <c r="Q36" s="19">
        <v>0</v>
      </c>
      <c r="R36" s="19">
        <v>0</v>
      </c>
      <c r="S36" s="9">
        <f t="shared" si="2"/>
        <v>83.7</v>
      </c>
      <c r="T36" s="10">
        <f t="shared" si="3"/>
        <v>5.58</v>
      </c>
      <c r="U36" s="11">
        <f t="shared" si="4"/>
        <v>3.72</v>
      </c>
      <c r="V36" s="11">
        <f t="shared" si="5"/>
        <v>7.44</v>
      </c>
      <c r="W36" s="11">
        <f t="shared" si="6"/>
        <v>16.739999999999998</v>
      </c>
      <c r="X36" s="12">
        <f t="shared" si="7"/>
        <v>0</v>
      </c>
      <c r="Y36" s="13">
        <f t="shared" si="7"/>
        <v>0</v>
      </c>
      <c r="Z36" s="13">
        <f t="shared" si="7"/>
        <v>0</v>
      </c>
      <c r="AA36" s="13">
        <f t="shared" si="7"/>
        <v>0</v>
      </c>
      <c r="AB36" s="14">
        <f t="shared" si="7"/>
        <v>-50.22</v>
      </c>
      <c r="AC36" s="58">
        <f t="shared" si="8"/>
        <v>-50.22</v>
      </c>
      <c r="AD36" s="20">
        <f t="shared" si="9"/>
        <v>13950</v>
      </c>
      <c r="AE36" s="20">
        <f t="shared" si="10"/>
        <v>5580</v>
      </c>
      <c r="AF36" s="21">
        <f t="shared" si="11"/>
        <v>976.50000000000011</v>
      </c>
      <c r="AG36" s="20">
        <f t="shared" si="12"/>
        <v>4603.5</v>
      </c>
      <c r="AH36" s="21">
        <f t="shared" si="13"/>
        <v>976.50000000000011</v>
      </c>
      <c r="AI36" s="21">
        <f t="shared" si="14"/>
        <v>837</v>
      </c>
      <c r="AJ36" s="21">
        <f t="shared" si="15"/>
        <v>2790</v>
      </c>
    </row>
    <row r="37" spans="1:36" ht="20.25" customHeight="1">
      <c r="A37" s="15">
        <v>23</v>
      </c>
      <c r="B37" s="52" t="s">
        <v>58</v>
      </c>
      <c r="C37" s="16">
        <v>132</v>
      </c>
      <c r="D37" s="17">
        <v>6</v>
      </c>
      <c r="E37" s="54">
        <f>('[1]Grille distr GVT'!$AF24)*$D37</f>
        <v>510</v>
      </c>
      <c r="F37" s="54">
        <f>('[1]Grille distr GVT'!$AE24)*$D37</f>
        <v>282</v>
      </c>
      <c r="G37" s="18">
        <f t="shared" si="0"/>
        <v>792</v>
      </c>
      <c r="H37" s="56">
        <f>'DEC 18'!$X37</f>
        <v>118.80000000000003</v>
      </c>
      <c r="I37" s="56">
        <f>'DEC 18'!$Y37</f>
        <v>7.9200000000000017</v>
      </c>
      <c r="J37" s="56">
        <f>'DEC 18'!$Z37</f>
        <v>5.2799999999999985</v>
      </c>
      <c r="K37" s="56">
        <f>'DEC 18'!$AA37</f>
        <v>10.559999999999997</v>
      </c>
      <c r="L37" s="56">
        <f>'DEC 18'!$AB37</f>
        <v>-47.519999999999996</v>
      </c>
      <c r="M37" s="42">
        <f t="shared" si="1"/>
        <v>95.040000000000035</v>
      </c>
      <c r="N37" s="19">
        <v>0</v>
      </c>
      <c r="O37" s="19">
        <v>0</v>
      </c>
      <c r="P37" s="19">
        <v>0</v>
      </c>
      <c r="Q37" s="19">
        <v>0</v>
      </c>
      <c r="R37" s="19">
        <v>0</v>
      </c>
      <c r="S37" s="9">
        <f t="shared" si="2"/>
        <v>118.8</v>
      </c>
      <c r="T37" s="10">
        <f t="shared" si="3"/>
        <v>7.92</v>
      </c>
      <c r="U37" s="11">
        <f t="shared" si="4"/>
        <v>5.28</v>
      </c>
      <c r="V37" s="11">
        <f t="shared" si="5"/>
        <v>10.56</v>
      </c>
      <c r="W37" s="11">
        <f t="shared" si="6"/>
        <v>23.759999999999998</v>
      </c>
      <c r="X37" s="12">
        <f t="shared" si="7"/>
        <v>0</v>
      </c>
      <c r="Y37" s="13">
        <f t="shared" si="7"/>
        <v>0</v>
      </c>
      <c r="Z37" s="13">
        <f t="shared" si="7"/>
        <v>0</v>
      </c>
      <c r="AA37" s="13">
        <f t="shared" si="7"/>
        <v>0</v>
      </c>
      <c r="AB37" s="14">
        <f t="shared" si="7"/>
        <v>-71.28</v>
      </c>
      <c r="AC37" s="58">
        <f t="shared" si="8"/>
        <v>-71.28</v>
      </c>
      <c r="AD37" s="20">
        <f t="shared" si="9"/>
        <v>19800</v>
      </c>
      <c r="AE37" s="20">
        <f t="shared" si="10"/>
        <v>7920</v>
      </c>
      <c r="AF37" s="21">
        <f t="shared" si="11"/>
        <v>1386.0000000000002</v>
      </c>
      <c r="AG37" s="20">
        <f t="shared" si="12"/>
        <v>6534</v>
      </c>
      <c r="AH37" s="21">
        <f t="shared" si="13"/>
        <v>1386.0000000000002</v>
      </c>
      <c r="AI37" s="21">
        <f t="shared" si="14"/>
        <v>1188</v>
      </c>
      <c r="AJ37" s="21">
        <f t="shared" si="15"/>
        <v>3960</v>
      </c>
    </row>
    <row r="38" spans="1:36" ht="22.5" customHeight="1">
      <c r="A38" s="15"/>
      <c r="B38" s="22" t="s">
        <v>25</v>
      </c>
      <c r="C38" s="23">
        <f>SUM(C15:C37)</f>
        <v>3701</v>
      </c>
      <c r="D38" s="24">
        <f>AVERAGE(D15:D37)</f>
        <v>6</v>
      </c>
      <c r="E38" s="23">
        <f t="shared" ref="E38:AJ38" si="16">SUM(E15:E37)</f>
        <v>11916</v>
      </c>
      <c r="F38" s="23">
        <f t="shared" si="16"/>
        <v>10290</v>
      </c>
      <c r="G38" s="23">
        <f t="shared" si="16"/>
        <v>22206</v>
      </c>
      <c r="H38" s="23">
        <f t="shared" si="16"/>
        <v>3330.9</v>
      </c>
      <c r="I38" s="23">
        <f t="shared" si="16"/>
        <v>222.06</v>
      </c>
      <c r="J38" s="23">
        <f t="shared" si="16"/>
        <v>148.03999999999996</v>
      </c>
      <c r="K38" s="23">
        <f t="shared" si="16"/>
        <v>296.07999999999993</v>
      </c>
      <c r="L38" s="23">
        <f t="shared" si="16"/>
        <v>-1332.36</v>
      </c>
      <c r="M38" s="23">
        <f t="shared" si="16"/>
        <v>2664.7200000000003</v>
      </c>
      <c r="N38" s="23">
        <f t="shared" si="16"/>
        <v>0</v>
      </c>
      <c r="O38" s="23">
        <f t="shared" si="16"/>
        <v>0</v>
      </c>
      <c r="P38" s="23">
        <f t="shared" si="16"/>
        <v>0</v>
      </c>
      <c r="Q38" s="23">
        <f t="shared" si="16"/>
        <v>0</v>
      </c>
      <c r="R38" s="23">
        <f t="shared" si="16"/>
        <v>0</v>
      </c>
      <c r="S38" s="25">
        <f t="shared" si="16"/>
        <v>3330.9</v>
      </c>
      <c r="T38" s="26">
        <f t="shared" si="16"/>
        <v>222.06</v>
      </c>
      <c r="U38" s="27">
        <f t="shared" si="16"/>
        <v>148.03999999999996</v>
      </c>
      <c r="V38" s="28">
        <f t="shared" si="16"/>
        <v>296.07999999999993</v>
      </c>
      <c r="W38" s="28">
        <f t="shared" si="16"/>
        <v>666.18</v>
      </c>
      <c r="X38" s="28">
        <f t="shared" si="16"/>
        <v>0</v>
      </c>
      <c r="Y38" s="28">
        <f t="shared" si="16"/>
        <v>0</v>
      </c>
      <c r="Z38" s="28">
        <f t="shared" si="16"/>
        <v>0</v>
      </c>
      <c r="AA38" s="28">
        <f t="shared" si="16"/>
        <v>0</v>
      </c>
      <c r="AB38" s="28">
        <f t="shared" si="16"/>
        <v>-1998.5399999999997</v>
      </c>
      <c r="AC38" s="28">
        <f t="shared" si="16"/>
        <v>-1998.5399999999997</v>
      </c>
      <c r="AD38" s="43">
        <f t="shared" si="16"/>
        <v>555150</v>
      </c>
      <c r="AE38" s="43">
        <f t="shared" si="16"/>
        <v>222060</v>
      </c>
      <c r="AF38" s="43">
        <f t="shared" si="16"/>
        <v>38860.5</v>
      </c>
      <c r="AG38" s="43">
        <f t="shared" si="16"/>
        <v>183199.5</v>
      </c>
      <c r="AH38" s="43">
        <f t="shared" si="16"/>
        <v>38860.5</v>
      </c>
      <c r="AI38" s="43">
        <f t="shared" si="16"/>
        <v>33309</v>
      </c>
      <c r="AJ38" s="43">
        <f t="shared" si="16"/>
        <v>111030</v>
      </c>
    </row>
    <row r="48" spans="1:36">
      <c r="D48" s="29" t="e">
        <f>D9+D10+D11+D12+D13+D14+D15+D16+#REF!+#REF!+#REF!+#REF!+#REF!+D38+D39+D40+D41+D42+D43+D44+D45+D46+31</f>
        <v>#VALUE!</v>
      </c>
    </row>
  </sheetData>
  <mergeCells count="18">
    <mergeCell ref="A13:A14"/>
    <mergeCell ref="B13:B14"/>
    <mergeCell ref="C13:C14"/>
    <mergeCell ref="D13:D14"/>
    <mergeCell ref="E13:G13"/>
    <mergeCell ref="T2:V2"/>
    <mergeCell ref="T3:V3"/>
    <mergeCell ref="T5:V5"/>
    <mergeCell ref="C10:V10"/>
    <mergeCell ref="C11:V11"/>
    <mergeCell ref="AF13:AG13"/>
    <mergeCell ref="AH13:AJ13"/>
    <mergeCell ref="H13:M13"/>
    <mergeCell ref="N13:R13"/>
    <mergeCell ref="S13:W13"/>
    <mergeCell ref="X13:AC13"/>
    <mergeCell ref="AD13:AD14"/>
    <mergeCell ref="AE13:AE14"/>
  </mergeCells>
  <pageMargins left="0.2" right="0.2" top="0.28000000000000003" bottom="0.47" header="0.2" footer="0.3"/>
  <pageSetup paperSize="9" scale="63" orientation="landscape" r:id="rId1"/>
  <colBreaks count="1" manualBreakCount="1">
    <brk id="2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NOV 18</vt:lpstr>
      <vt:lpstr>DEC 18</vt:lpstr>
      <vt:lpstr>JAN 19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2019-01-06T08:22:53Z</dcterms:modified>
</cp:coreProperties>
</file>