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00000000-0000-0000-0000-000000000000}"/>
  <workbookPr codeName="ThisWorkbook" defaultThemeVersion="124226"/>
  <bookViews>
    <workbookView xWindow="4125" yWindow="30" windowWidth="24705" windowHeight="12090"/>
  </bookViews>
  <sheets>
    <sheet name="DBS 3121" sheetId="1" r:id="rId1"/>
    <sheet name="DBS 4121" sheetId="2" r:id="rId2"/>
    <sheet name="tmp régl" sheetId="3" r:id="rId3"/>
    <sheet name="Recap" sheetId="4" r:id="rId4"/>
    <sheet name="ListOng" sheetId="5" r:id="rId5"/>
  </sheets>
  <definedNames>
    <definedName name="Z_0927F320_2C60_4FAA_B8BB_CAA6068B5632_.wvu.Cols" localSheetId="0" hidden="1">'DBS 3121'!$H:$H,'DBS 3121'!$N:$N,'DBS 3121'!$Q:$S,'DBS 3121'!$U:$AE</definedName>
    <definedName name="Z_0927F320_2C60_4FAA_B8BB_CAA6068B5632_.wvu.Cols" localSheetId="1" hidden="1">'DBS 4121'!$H:$H,'DBS 4121'!$N:$N,'DBS 4121'!$Q:$S,'DBS 4121'!$V:$AF</definedName>
    <definedName name="Z_0927F320_2C60_4FAA_B8BB_CAA6068B5632_.wvu.Cols" localSheetId="2" hidden="1">'tmp régl'!$D:$G</definedName>
    <definedName name="Z_23793126_C455_488A_90B8_2CB830FD835A_.wvu.Cols" localSheetId="0" hidden="1">'DBS 3121'!$H:$H,'DBS 3121'!$N:$N,'DBS 3121'!$Q:$S,'DBS 3121'!$U:$AE</definedName>
    <definedName name="Z_23793126_C455_488A_90B8_2CB830FD835A_.wvu.Cols" localSheetId="1" hidden="1">'DBS 4121'!$H:$H,'DBS 4121'!$N:$N,'DBS 4121'!$Q:$S,'DBS 4121'!$V:$AF</definedName>
    <definedName name="Z_23793126_C455_488A_90B8_2CB830FD835A_.wvu.Cols" localSheetId="2" hidden="1">'tmp régl'!$D:$G</definedName>
    <definedName name="Z_A199E12B_8FD2_484A_91A9_746A79E5A330_.wvu.Cols" localSheetId="0" hidden="1">'DBS 3121'!$H:$I,'DBS 3121'!$N:$N,'DBS 3121'!$Q:$S,'DBS 3121'!$U:$AE</definedName>
    <definedName name="Z_A199E12B_8FD2_484A_91A9_746A79E5A330_.wvu.Cols" localSheetId="1" hidden="1">'DBS 4121'!$H:$I,'DBS 4121'!$N:$N,'DBS 4121'!$Q:$S,'DBS 4121'!$V:$AF</definedName>
    <definedName name="Z_A199E12B_8FD2_484A_91A9_746A79E5A330_.wvu.Cols" localSheetId="2" hidden="1">'tmp régl'!$B:$B,'tmp régl'!$D:$G</definedName>
    <definedName name="Z_B1BF8D5C_C535_4672_9DD1_D1E765512F99_.wvu.Cols" localSheetId="0" hidden="1">'DBS 3121'!$H:$H,'DBS 3121'!$N:$N,'DBS 3121'!$Q:$S,'DBS 3121'!$U:$AE</definedName>
    <definedName name="Z_B1BF8D5C_C535_4672_9DD1_D1E765512F99_.wvu.Cols" localSheetId="1" hidden="1">'DBS 4121'!$H:$H,'DBS 4121'!$N:$N,'DBS 4121'!$Q:$S,'DBS 4121'!$V:$AF</definedName>
    <definedName name="Z_B1BF8D5C_C535_4672_9DD1_D1E765512F99_.wvu.Cols" localSheetId="2" hidden="1">'tmp régl'!$D:$G</definedName>
  </definedNames>
  <calcPr calcId="125725"/>
  <customWorkbookViews>
    <customWorkbookView name="admin - Affichage personnalisé" guid="{B1BF8D5C-C535-4672-9DD1-D1E765512F99}" mergeInterval="0" personalView="1" maximized="1" xWindow="1" yWindow="1" windowWidth="1920" windowHeight="850" activeSheetId="2"/>
    <customWorkbookView name="Windows User - Affichage personnalisé" guid="{23793126-C455-488A-90B8-2CB830FD835A}" mergeInterval="0" personalView="1" maximized="1" xWindow="1" yWindow="1" windowWidth="1920" windowHeight="850" activeSheetId="2"/>
    <customWorkbookView name="Matech - Affichage personnalisé" guid="{0927F320-2C60-4FAA-B8BB-CAA6068B5632}" mergeInterval="0" personalView="1" maximized="1" xWindow="1" yWindow="1" windowWidth="1680" windowHeight="859" activeSheetId="2"/>
    <customWorkbookView name="Utilisateur - Affichage personnalisé" guid="{A199E12B-8FD2-484A-91A9-746A79E5A330}" mergeInterval="0" personalView="1" maximized="1" xWindow="1" yWindow="1" windowWidth="1680" windowHeight="820" activeSheetId="2"/>
  </customWorkbookViews>
</workbook>
</file>

<file path=xl/calcChain.xml><?xml version="1.0" encoding="utf-8"?>
<calcChain xmlns="http://schemas.openxmlformats.org/spreadsheetml/2006/main">
  <c r="H4" i="3"/>
  <c r="C4"/>
  <c r="E4" s="1"/>
  <c r="H3"/>
  <c r="C3"/>
  <c r="E3" s="1"/>
  <c r="H2"/>
  <c r="C2"/>
  <c r="E2" s="1"/>
  <c r="H5"/>
  <c r="C5"/>
  <c r="E5" s="1"/>
  <c r="H53" l="1"/>
  <c r="C53"/>
  <c r="E53" s="1"/>
  <c r="H52"/>
  <c r="C52"/>
  <c r="E52" s="1"/>
  <c r="C51"/>
  <c r="E51" s="1"/>
  <c r="H46"/>
  <c r="C46"/>
  <c r="E46" s="1"/>
  <c r="H44"/>
  <c r="C44"/>
  <c r="E44" s="1"/>
  <c r="H43"/>
  <c r="C43"/>
  <c r="E43" s="1"/>
  <c r="H41"/>
  <c r="C41"/>
  <c r="E41" s="1"/>
  <c r="C40"/>
  <c r="E40" s="1"/>
  <c r="H36"/>
  <c r="C36"/>
  <c r="E36" s="1"/>
  <c r="H35"/>
  <c r="C35"/>
  <c r="E35" s="1"/>
  <c r="H34"/>
  <c r="C34"/>
  <c r="E34" s="1"/>
  <c r="H33"/>
  <c r="C33"/>
  <c r="E33" s="1"/>
  <c r="H32"/>
  <c r="C32"/>
  <c r="E32" s="1"/>
  <c r="H31"/>
  <c r="C31"/>
  <c r="E31" s="1"/>
  <c r="H30"/>
  <c r="C30"/>
  <c r="E30" s="1"/>
  <c r="H29"/>
  <c r="C29"/>
  <c r="E29" s="1"/>
  <c r="H28"/>
  <c r="C28"/>
  <c r="E28" s="1"/>
  <c r="H27"/>
  <c r="C27"/>
  <c r="E27" s="1"/>
  <c r="H26"/>
  <c r="C26"/>
  <c r="E26" s="1"/>
  <c r="H25"/>
  <c r="C25"/>
  <c r="E25" s="1"/>
  <c r="H24"/>
  <c r="C24"/>
  <c r="E24" s="1"/>
  <c r="H23"/>
  <c r="C23"/>
  <c r="E23" s="1"/>
  <c r="H22"/>
  <c r="C22"/>
  <c r="E22" s="1"/>
  <c r="H21"/>
  <c r="C21"/>
  <c r="E21" s="1"/>
  <c r="H20"/>
  <c r="C20"/>
  <c r="E20" s="1"/>
  <c r="H19"/>
  <c r="C19"/>
  <c r="E19" s="1"/>
  <c r="H18"/>
  <c r="C18"/>
  <c r="E18" s="1"/>
  <c r="H17"/>
  <c r="C17"/>
  <c r="E17" s="1"/>
  <c r="H16"/>
  <c r="C16"/>
  <c r="E16" s="1"/>
  <c r="H15"/>
  <c r="C15"/>
  <c r="E15" s="1"/>
  <c r="H14"/>
  <c r="C14"/>
  <c r="E14" s="1"/>
  <c r="H13"/>
  <c r="C13"/>
  <c r="E13" s="1"/>
  <c r="H12"/>
  <c r="C12"/>
  <c r="E12" s="1"/>
  <c r="H11"/>
  <c r="C11"/>
  <c r="E11" s="1"/>
  <c r="H10"/>
  <c r="C10"/>
  <c r="E10" s="1"/>
  <c r="H9"/>
  <c r="C9"/>
  <c r="E9" s="1"/>
  <c r="H8"/>
  <c r="C8"/>
  <c r="E8" s="1"/>
  <c r="H7"/>
  <c r="C7"/>
  <c r="E7" s="1"/>
  <c r="H6"/>
  <c r="C6"/>
  <c r="E6" s="1"/>
  <c r="AL1" i="1"/>
  <c r="AL1" i="2"/>
  <c r="H51" i="3" l="1"/>
  <c r="H40"/>
  <c r="C39"/>
  <c r="E39" s="1"/>
  <c r="C37"/>
  <c r="E37" s="1"/>
  <c r="C38"/>
  <c r="E38" s="1"/>
  <c r="H39" l="1"/>
  <c r="H37"/>
  <c r="H38"/>
  <c r="C42"/>
  <c r="E42" s="1"/>
  <c r="H42"/>
  <c r="C45" l="1"/>
  <c r="E45" s="1"/>
  <c r="H45"/>
  <c r="C47"/>
  <c r="E47" s="1"/>
  <c r="H47"/>
  <c r="C48" l="1"/>
  <c r="E48" s="1"/>
  <c r="H48"/>
  <c r="C49" l="1"/>
  <c r="E49" s="1"/>
  <c r="H49"/>
  <c r="C50" l="1"/>
  <c r="E50" s="1"/>
  <c r="H50"/>
</calcChain>
</file>

<file path=xl/sharedStrings.xml><?xml version="1.0" encoding="utf-8"?>
<sst xmlns="http://schemas.openxmlformats.org/spreadsheetml/2006/main" count="501" uniqueCount="215">
  <si>
    <t xml:space="preserve">Capa 70h-14h/j </t>
  </si>
  <si>
    <t>OF</t>
  </si>
  <si>
    <t>N° PHASE</t>
  </si>
  <si>
    <t>MACHINE</t>
  </si>
  <si>
    <t>CLIENT</t>
  </si>
  <si>
    <t>ARTICLE</t>
  </si>
  <si>
    <t>NOM PIECE</t>
  </si>
  <si>
    <t>QTÉ</t>
  </si>
  <si>
    <t>DELAI</t>
  </si>
  <si>
    <t>AU + TARD</t>
  </si>
  <si>
    <t>TMP GAMME</t>
  </si>
  <si>
    <t>NE PAS MODIFIER CETTE COLONE-TMP CORRIGÉ</t>
  </si>
  <si>
    <t>heure de fab</t>
  </si>
  <si>
    <t>heure de réglage</t>
  </si>
  <si>
    <t>DBS 4121</t>
  </si>
  <si>
    <t>*</t>
  </si>
  <si>
    <t>un mois glissant :</t>
  </si>
  <si>
    <t xml:space="preserve">Capa 50h-10h/j </t>
  </si>
  <si>
    <t>DBS 3121</t>
  </si>
  <si>
    <t>temps de réglage</t>
  </si>
  <si>
    <t xml:space="preserve">temps maxi autorisé </t>
  </si>
  <si>
    <t>diff</t>
  </si>
  <si>
    <t>TMP GLOBAL</t>
  </si>
  <si>
    <t>sem5</t>
  </si>
  <si>
    <t>du 28 au 1/2</t>
  </si>
  <si>
    <t>?</t>
  </si>
  <si>
    <t>sem6</t>
  </si>
  <si>
    <t>du 4/2 au 8/2</t>
  </si>
  <si>
    <t>sem7</t>
  </si>
  <si>
    <t>du 11/2 au 15/2</t>
  </si>
  <si>
    <t>sem8</t>
  </si>
  <si>
    <t>du 18/2 au 22/2</t>
  </si>
  <si>
    <t>sem9</t>
  </si>
  <si>
    <t>du 25/2 au 1/3</t>
  </si>
  <si>
    <t>sem10</t>
  </si>
  <si>
    <t>du 4/3 au 8/3</t>
  </si>
  <si>
    <t>sem11</t>
  </si>
  <si>
    <t>du 11/3 au 15/3</t>
  </si>
  <si>
    <t>sem12</t>
  </si>
  <si>
    <t>du 18/3 au 22/3</t>
  </si>
  <si>
    <t>sem13</t>
  </si>
  <si>
    <t>du 25/3 au 29/3</t>
  </si>
  <si>
    <t>sem14</t>
  </si>
  <si>
    <t>sem15</t>
  </si>
  <si>
    <t>sem16</t>
  </si>
  <si>
    <t>sem17</t>
  </si>
  <si>
    <t>sem18</t>
  </si>
  <si>
    <t>sem19</t>
  </si>
  <si>
    <t>sem20</t>
  </si>
  <si>
    <t>sem21</t>
  </si>
  <si>
    <t>sem22</t>
  </si>
  <si>
    <t>sem23</t>
  </si>
  <si>
    <t>sem24</t>
  </si>
  <si>
    <t>sem25</t>
  </si>
  <si>
    <t>sem26</t>
  </si>
  <si>
    <t>sem27</t>
  </si>
  <si>
    <t>sem28</t>
  </si>
  <si>
    <t>sem29</t>
  </si>
  <si>
    <t>sem30</t>
  </si>
  <si>
    <t>sem31</t>
  </si>
  <si>
    <t>sem32</t>
  </si>
  <si>
    <t>sem33</t>
  </si>
  <si>
    <t>sem34</t>
  </si>
  <si>
    <t>sem35</t>
  </si>
  <si>
    <t>sem36</t>
  </si>
  <si>
    <t>sem37</t>
  </si>
  <si>
    <t>sem38</t>
  </si>
  <si>
    <t>sem39</t>
  </si>
  <si>
    <t>sem40</t>
  </si>
  <si>
    <t>sem41</t>
  </si>
  <si>
    <t>sem42</t>
  </si>
  <si>
    <t>sem43</t>
  </si>
  <si>
    <t>sem44</t>
  </si>
  <si>
    <t>sem45</t>
  </si>
  <si>
    <t>sem46</t>
  </si>
  <si>
    <t>sem47</t>
  </si>
  <si>
    <t>sem48</t>
  </si>
  <si>
    <t>sem49</t>
  </si>
  <si>
    <t>sem50</t>
  </si>
  <si>
    <t>sem51</t>
  </si>
  <si>
    <t>sem52</t>
  </si>
  <si>
    <t>of vert</t>
  </si>
  <si>
    <t>sem1</t>
  </si>
  <si>
    <t>sem2</t>
  </si>
  <si>
    <t>sem3</t>
  </si>
  <si>
    <t>sem4</t>
  </si>
  <si>
    <t>/!\ TMP GA</t>
  </si>
  <si>
    <t>dispo</t>
  </si>
  <si>
    <t>cao plan, cfao dbs</t>
  </si>
  <si>
    <t>vf4 après</t>
  </si>
  <si>
    <t>D-11/10/19</t>
  </si>
  <si>
    <t>du 2/12 au 6/12</t>
  </si>
  <si>
    <t>du 9/12 au 13/12</t>
  </si>
  <si>
    <t>du 16/12 au 20/12</t>
  </si>
  <si>
    <t>MO1959-REP1</t>
  </si>
  <si>
    <t>MO1959-REP2</t>
  </si>
  <si>
    <t>Date matière</t>
  </si>
  <si>
    <t>Date de fin au + tard (prog &amp; ph suivante)</t>
  </si>
  <si>
    <t>Date débit / date pcs terminées ph précédente</t>
  </si>
  <si>
    <t>ETAT programmation / machine précédente / suivante</t>
  </si>
  <si>
    <r>
      <t xml:space="preserve">du 23/12 au 27/12 </t>
    </r>
    <r>
      <rPr>
        <b/>
        <sz val="12"/>
        <color rgb="FFFF0000"/>
        <rFont val="Arial"/>
        <family val="2"/>
      </rPr>
      <t>-40h</t>
    </r>
  </si>
  <si>
    <r>
      <t xml:space="preserve">du 23/12 au 27/12 </t>
    </r>
    <r>
      <rPr>
        <b/>
        <sz val="12"/>
        <color rgb="FFFF0000"/>
        <rFont val="Arial"/>
        <family val="2"/>
      </rPr>
      <t>-56h</t>
    </r>
  </si>
  <si>
    <t>1 000</t>
  </si>
  <si>
    <t>D-21/11/19</t>
  </si>
  <si>
    <t>D-22/11/19</t>
  </si>
  <si>
    <t>D-18/11/19</t>
  </si>
  <si>
    <t>cfao g</t>
  </si>
  <si>
    <t>réception ok</t>
  </si>
  <si>
    <t>stock</t>
  </si>
  <si>
    <t>Stock</t>
  </si>
  <si>
    <t>OUI-26/11/2019 ac OF83119</t>
  </si>
  <si>
    <t>OUI-26/11/2019 ac OF83118</t>
  </si>
  <si>
    <t>cfao dbs</t>
  </si>
  <si>
    <t>dde 13/12</t>
  </si>
  <si>
    <t>D</t>
  </si>
  <si>
    <t>MO1990</t>
  </si>
  <si>
    <t>ap</t>
  </si>
  <si>
    <t>OUI-28/11/2019</t>
  </si>
  <si>
    <t>D-28/11/2019</t>
  </si>
  <si>
    <t>OUI-27/11/19</t>
  </si>
  <si>
    <t>MO1993</t>
  </si>
  <si>
    <t>1 120</t>
  </si>
  <si>
    <t>OUI-03/12/19</t>
  </si>
  <si>
    <t>D-02/12/19</t>
  </si>
  <si>
    <t>D-27/11/19</t>
  </si>
  <si>
    <t>D-20/11/19</t>
  </si>
  <si>
    <t>OUI-15/10/2019</t>
  </si>
  <si>
    <t>CAPOT</t>
  </si>
  <si>
    <t>D-04/11/19</t>
  </si>
  <si>
    <t>D-20/11/2019</t>
  </si>
  <si>
    <t>D-24/10/2019</t>
  </si>
  <si>
    <t>OUI-24/10/2019</t>
  </si>
  <si>
    <t>D-29/10/2019</t>
  </si>
  <si>
    <r>
      <t xml:space="preserve">du 30/12 au 3/12 </t>
    </r>
    <r>
      <rPr>
        <b/>
        <sz val="12"/>
        <color rgb="FFFF0000"/>
        <rFont val="Arial"/>
        <family val="2"/>
      </rPr>
      <t>-40h</t>
    </r>
  </si>
  <si>
    <t>dde 4/12</t>
  </si>
  <si>
    <r>
      <t>dde 9/12-</t>
    </r>
    <r>
      <rPr>
        <b/>
        <i/>
        <sz val="11"/>
        <color rgb="FFFF0000"/>
        <rFont val="Arial"/>
        <family val="2"/>
      </rPr>
      <t>20/12</t>
    </r>
  </si>
  <si>
    <t>D-06/12/2019</t>
  </si>
  <si>
    <t>D-05/12/2019</t>
  </si>
  <si>
    <t>PATIN DE GLISSEMENT</t>
  </si>
  <si>
    <t>OUI-22/11/19</t>
  </si>
  <si>
    <t>D-19/11/19</t>
  </si>
  <si>
    <t>D-16/10/19</t>
  </si>
  <si>
    <t>OUI-28/11/2019 ac OF83161</t>
  </si>
  <si>
    <t>OUI-28/11/2019 ac OF83160</t>
  </si>
  <si>
    <t>D/28/11/2019</t>
  </si>
  <si>
    <t>du 6/1 au 10/1</t>
  </si>
  <si>
    <t>reception ok</t>
  </si>
  <si>
    <t>pc</t>
  </si>
  <si>
    <t>vf4-4 après</t>
  </si>
  <si>
    <t>dde 17/12</t>
  </si>
  <si>
    <t>dde 11/12</t>
  </si>
  <si>
    <t>matech</t>
  </si>
  <si>
    <t>cfao dbs-vf4 après</t>
  </si>
  <si>
    <r>
      <t>dde 20/12-</t>
    </r>
    <r>
      <rPr>
        <b/>
        <i/>
        <sz val="11"/>
        <color rgb="FFFF0000"/>
        <rFont val="Arial"/>
        <family val="2"/>
      </rPr>
      <t>3/12</t>
    </r>
  </si>
  <si>
    <t>d</t>
  </si>
  <si>
    <r>
      <t xml:space="preserve">du 30/12 au 3/1 </t>
    </r>
    <r>
      <rPr>
        <b/>
        <sz val="12"/>
        <color rgb="FFFF0000"/>
        <rFont val="Arial"/>
        <family val="2"/>
      </rPr>
      <t>-56h</t>
    </r>
  </si>
  <si>
    <t>a</t>
  </si>
  <si>
    <t>b</t>
  </si>
  <si>
    <t>f</t>
  </si>
  <si>
    <t>e</t>
  </si>
  <si>
    <t>r</t>
  </si>
  <si>
    <t>y</t>
  </si>
  <si>
    <t>s</t>
  </si>
  <si>
    <t>af</t>
  </si>
  <si>
    <t>gfh</t>
  </si>
  <si>
    <t>htr</t>
  </si>
  <si>
    <t>gfd</t>
  </si>
  <si>
    <t>fgtf</t>
  </si>
  <si>
    <t>fdg</t>
  </si>
  <si>
    <t>dr</t>
  </si>
  <si>
    <t>qzdf</t>
  </si>
  <si>
    <t>er</t>
  </si>
  <si>
    <t>ytiou</t>
  </si>
  <si>
    <t>rd</t>
  </si>
  <si>
    <t>z</t>
  </si>
  <si>
    <t>rc</t>
  </si>
  <si>
    <t>dfse</t>
  </si>
  <si>
    <t>ers</t>
  </si>
  <si>
    <t>erx</t>
  </si>
  <si>
    <t>hy</t>
  </si>
  <si>
    <t>fr</t>
  </si>
  <si>
    <t>sef</t>
  </si>
  <si>
    <t>sda</t>
  </si>
  <si>
    <t>grd</t>
  </si>
  <si>
    <t>ryg</t>
  </si>
  <si>
    <t>sdo</t>
  </si>
  <si>
    <t>mo53</t>
  </si>
  <si>
    <t>213*1</t>
  </si>
  <si>
    <t>CALCUL AUTO-Tmp restant</t>
  </si>
  <si>
    <t>rt</t>
  </si>
  <si>
    <t>q</t>
  </si>
  <si>
    <t>n</t>
  </si>
  <si>
    <t>h</t>
  </si>
  <si>
    <t>g</t>
  </si>
  <si>
    <t>p</t>
  </si>
  <si>
    <t>mo12</t>
  </si>
  <si>
    <t>mo63</t>
  </si>
  <si>
    <t>82-5</t>
  </si>
  <si>
    <t>46*458</t>
  </si>
  <si>
    <t>hg66</t>
  </si>
  <si>
    <t>12186i</t>
  </si>
  <si>
    <t>il53</t>
  </si>
  <si>
    <t>mo11</t>
  </si>
  <si>
    <t>mo66</t>
  </si>
  <si>
    <t>mo993</t>
  </si>
  <si>
    <t>mo569</t>
  </si>
  <si>
    <t>rdg</t>
  </si>
  <si>
    <t>fg</t>
  </si>
  <si>
    <t>sdf</t>
  </si>
  <si>
    <t>ef</t>
  </si>
  <si>
    <t>qsfe</t>
  </si>
  <si>
    <t>dfge</t>
  </si>
  <si>
    <t>ga</t>
  </si>
  <si>
    <t>fd</t>
  </si>
  <si>
    <t>gg</t>
  </si>
</sst>
</file>

<file path=xl/styles.xml><?xml version="1.0" encoding="utf-8"?>
<styleSheet xmlns="http://schemas.openxmlformats.org/spreadsheetml/2006/main">
  <numFmts count="1">
    <numFmt numFmtId="8" formatCode="#,##0.00\ &quot;€&quot;;[Red]\-#,##0.00\ &quot;€&quot;"/>
  </numFmts>
  <fonts count="17">
    <font>
      <sz val="11"/>
      <color theme="1"/>
      <name val="Calibri"/>
      <family val="2"/>
      <scheme val="minor"/>
    </font>
    <font>
      <sz val="11"/>
      <name val="Arial"/>
      <family val="2"/>
    </font>
    <font>
      <sz val="11"/>
      <color rgb="FFFF0000"/>
      <name val="Arial"/>
      <family val="2"/>
    </font>
    <font>
      <u/>
      <sz val="11"/>
      <color theme="1"/>
      <name val="Arial"/>
      <family val="2"/>
    </font>
    <font>
      <sz val="11"/>
      <color theme="1"/>
      <name val="Arial"/>
      <family val="2"/>
    </font>
    <font>
      <sz val="11"/>
      <color rgb="FF00B0F0"/>
      <name val="Arial"/>
      <family val="2"/>
    </font>
    <font>
      <b/>
      <sz val="11"/>
      <color rgb="FFFF0000"/>
      <name val="Arial"/>
      <family val="2"/>
    </font>
    <font>
      <b/>
      <sz val="12"/>
      <color rgb="FFFF0000"/>
      <name val="Arial"/>
      <family val="2"/>
    </font>
    <font>
      <b/>
      <sz val="12"/>
      <color theme="1"/>
      <name val="Arial"/>
      <family val="2"/>
    </font>
    <font>
      <b/>
      <sz val="12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8"/>
      <color rgb="FF9C0006"/>
      <name val="Calibri"/>
      <family val="2"/>
      <scheme val="minor"/>
    </font>
    <font>
      <sz val="18"/>
      <color rgb="FFEF2547"/>
      <name val="Calibri"/>
      <family val="2"/>
      <scheme val="minor"/>
    </font>
    <font>
      <u/>
      <sz val="8"/>
      <color theme="10"/>
      <name val="Arial"/>
      <family val="2"/>
    </font>
    <font>
      <b/>
      <i/>
      <sz val="11"/>
      <color rgb="FFFF000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33CC33"/>
        <bgColor indexed="64"/>
      </patternFill>
    </fill>
    <fill>
      <patternFill patternType="solid">
        <fgColor rgb="FFFFC7CE"/>
      </patternFill>
    </fill>
    <fill>
      <patternFill patternType="solid">
        <fgColor rgb="FFE7BCBB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</borders>
  <cellStyleXfs count="7792">
    <xf numFmtId="0" fontId="0" fillId="0" borderId="0"/>
    <xf numFmtId="0" fontId="4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1" fillId="0" borderId="0"/>
    <xf numFmtId="0" fontId="11" fillId="0" borderId="0"/>
    <xf numFmtId="0" fontId="13" fillId="8" borderId="0" applyNumberFormat="0" applyBorder="0" applyProtection="0">
      <alignment horizontal="center" vertical="center"/>
    </xf>
    <xf numFmtId="0" fontId="14" fillId="9" borderId="1">
      <alignment horizontal="center" vertical="center"/>
    </xf>
    <xf numFmtId="0" fontId="11" fillId="0" borderId="0"/>
    <xf numFmtId="0" fontId="15" fillId="0" borderId="0" applyNumberFormat="0" applyFill="0" applyBorder="0" applyAlignment="0" applyProtection="0">
      <alignment vertical="top"/>
      <protection locked="0"/>
    </xf>
    <xf numFmtId="0" fontId="12" fillId="0" borderId="0"/>
    <xf numFmtId="0" fontId="12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2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11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11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4" fillId="0" borderId="0"/>
    <xf numFmtId="0" fontId="4" fillId="0" borderId="0"/>
    <xf numFmtId="0" fontId="11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4" fillId="0" borderId="0"/>
    <xf numFmtId="0" fontId="11" fillId="0" borderId="0"/>
    <xf numFmtId="0" fontId="4" fillId="0" borderId="0"/>
    <xf numFmtId="0" fontId="4" fillId="0" borderId="0"/>
    <xf numFmtId="0" fontId="11" fillId="0" borderId="0"/>
    <xf numFmtId="0" fontId="4" fillId="0" borderId="0"/>
    <xf numFmtId="0" fontId="4" fillId="0" borderId="0"/>
    <xf numFmtId="0" fontId="11" fillId="0" borderId="0"/>
    <xf numFmtId="0" fontId="4" fillId="0" borderId="0"/>
    <xf numFmtId="0" fontId="4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2" fillId="0" borderId="0"/>
    <xf numFmtId="0" fontId="12" fillId="0" borderId="0"/>
    <xf numFmtId="0" fontId="11" fillId="0" borderId="0"/>
    <xf numFmtId="0" fontId="10" fillId="0" borderId="0"/>
    <xf numFmtId="0" fontId="12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</cellStyleXfs>
  <cellXfs count="159">
    <xf numFmtId="0" fontId="0" fillId="0" borderId="0" xfId="0"/>
    <xf numFmtId="0" fontId="2" fillId="0" borderId="0" xfId="0" applyFont="1"/>
    <xf numFmtId="0" fontId="4" fillId="0" borderId="0" xfId="0" applyFont="1" applyBorder="1" applyAlignment="1">
      <alignment horizontal="center" vertical="center"/>
    </xf>
    <xf numFmtId="0" fontId="1" fillId="0" borderId="0" xfId="0" applyFont="1" applyBorder="1"/>
    <xf numFmtId="0" fontId="1" fillId="0" borderId="0" xfId="0" applyFont="1" applyBorder="1" applyAlignment="1">
      <alignment horizontal="left"/>
    </xf>
    <xf numFmtId="0" fontId="5" fillId="0" borderId="0" xfId="0" applyFont="1" applyBorder="1"/>
    <xf numFmtId="0" fontId="4" fillId="0" borderId="0" xfId="0" applyFont="1" applyBorder="1"/>
    <xf numFmtId="0" fontId="4" fillId="0" borderId="0" xfId="0" applyFont="1" applyBorder="1" applyAlignment="1">
      <alignment horizontal="left"/>
    </xf>
    <xf numFmtId="14" fontId="4" fillId="0" borderId="0" xfId="0" applyNumberFormat="1" applyFont="1" applyBorder="1"/>
    <xf numFmtId="22" fontId="4" fillId="0" borderId="0" xfId="0" applyNumberFormat="1" applyFont="1" applyBorder="1"/>
    <xf numFmtId="0" fontId="2" fillId="0" borderId="0" xfId="0" applyFont="1" applyBorder="1"/>
    <xf numFmtId="0" fontId="4" fillId="2" borderId="0" xfId="0" applyFont="1" applyFill="1" applyBorder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8" fontId="4" fillId="0" borderId="0" xfId="0" applyNumberFormat="1" applyFont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0" fontId="3" fillId="5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0" fontId="1" fillId="0" borderId="0" xfId="0" applyFont="1" applyBorder="1" applyAlignment="1">
      <alignment horizontal="left" vertical="top"/>
    </xf>
    <xf numFmtId="0" fontId="2" fillId="0" borderId="0" xfId="0" applyFont="1" applyFill="1" applyBorder="1" applyAlignment="1">
      <alignment horizontal="left" vertical="top"/>
    </xf>
    <xf numFmtId="0" fontId="4" fillId="0" borderId="0" xfId="0" applyFont="1" applyFill="1" applyBorder="1" applyAlignment="1">
      <alignment horizontal="left" vertical="top"/>
    </xf>
    <xf numFmtId="0" fontId="2" fillId="0" borderId="0" xfId="0" applyFont="1" applyBorder="1" applyAlignment="1">
      <alignment horizontal="left" vertical="top"/>
    </xf>
    <xf numFmtId="0" fontId="1" fillId="0" borderId="0" xfId="0" applyFont="1" applyFill="1" applyBorder="1" applyAlignment="1">
      <alignment horizontal="left" vertical="top"/>
    </xf>
    <xf numFmtId="0" fontId="4" fillId="0" borderId="0" xfId="0" applyFont="1" applyBorder="1" applyAlignment="1">
      <alignment horizontal="left" vertical="top"/>
    </xf>
    <xf numFmtId="0" fontId="8" fillId="0" borderId="0" xfId="0" applyFont="1" applyBorder="1" applyAlignment="1">
      <alignment horizontal="center" vertical="center" wrapText="1"/>
    </xf>
    <xf numFmtId="0" fontId="4" fillId="2" borderId="0" xfId="0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4" fillId="4" borderId="0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left"/>
    </xf>
    <xf numFmtId="0" fontId="8" fillId="0" borderId="0" xfId="1" applyFont="1" applyBorder="1" applyAlignment="1">
      <alignment horizontal="center" vertical="center" wrapText="1"/>
    </xf>
    <xf numFmtId="0" fontId="9" fillId="0" borderId="0" xfId="990" applyFont="1" applyBorder="1" applyAlignment="1">
      <alignment horizontal="center" vertical="center" wrapText="1"/>
    </xf>
    <xf numFmtId="0" fontId="8" fillId="0" borderId="0" xfId="990" applyFont="1" applyBorder="1" applyAlignment="1">
      <alignment horizontal="center" vertical="center" wrapText="1"/>
    </xf>
    <xf numFmtId="0" fontId="4" fillId="0" borderId="2" xfId="0" applyFont="1" applyBorder="1"/>
    <xf numFmtId="0" fontId="4" fillId="0" borderId="2" xfId="0" applyFont="1" applyBorder="1" applyAlignment="1">
      <alignment horizontal="left"/>
    </xf>
    <xf numFmtId="0" fontId="1" fillId="0" borderId="2" xfId="0" applyFont="1" applyBorder="1" applyAlignment="1">
      <alignment horizontal="left"/>
    </xf>
    <xf numFmtId="0" fontId="4" fillId="0" borderId="2" xfId="0" applyFont="1" applyBorder="1" applyAlignment="1">
      <alignment horizontal="center"/>
    </xf>
    <xf numFmtId="0" fontId="4" fillId="2" borderId="2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0" fontId="2" fillId="0" borderId="2" xfId="0" applyFont="1" applyBorder="1"/>
    <xf numFmtId="14" fontId="4" fillId="0" borderId="2" xfId="0" applyNumberFormat="1" applyFont="1" applyBorder="1"/>
    <xf numFmtId="22" fontId="4" fillId="0" borderId="2" xfId="0" applyNumberFormat="1" applyFont="1" applyBorder="1"/>
    <xf numFmtId="14" fontId="4" fillId="0" borderId="2" xfId="0" applyNumberFormat="1" applyFont="1" applyBorder="1" applyAlignment="1">
      <alignment horizontal="center" vertical="center"/>
    </xf>
    <xf numFmtId="8" fontId="4" fillId="0" borderId="2" xfId="0" applyNumberFormat="1" applyFont="1" applyBorder="1" applyAlignment="1">
      <alignment horizontal="center" vertical="center"/>
    </xf>
    <xf numFmtId="0" fontId="0" fillId="0" borderId="0" xfId="0"/>
    <xf numFmtId="0" fontId="4" fillId="0" borderId="0" xfId="0" applyFont="1" applyBorder="1" applyAlignment="1">
      <alignment horizontal="center" vertical="center"/>
    </xf>
    <xf numFmtId="0" fontId="1" fillId="0" borderId="0" xfId="0" applyFont="1" applyBorder="1"/>
    <xf numFmtId="0" fontId="1" fillId="0" borderId="0" xfId="0" applyFont="1" applyBorder="1" applyAlignment="1">
      <alignment horizontal="left"/>
    </xf>
    <xf numFmtId="0" fontId="5" fillId="0" borderId="0" xfId="0" applyFont="1" applyBorder="1"/>
    <xf numFmtId="0" fontId="7" fillId="0" borderId="0" xfId="0" applyFont="1" applyBorder="1"/>
    <xf numFmtId="0" fontId="4" fillId="0" borderId="0" xfId="0" applyFont="1" applyBorder="1"/>
    <xf numFmtId="0" fontId="6" fillId="6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left"/>
    </xf>
    <xf numFmtId="14" fontId="4" fillId="0" borderId="0" xfId="0" applyNumberFormat="1" applyFont="1" applyBorder="1"/>
    <xf numFmtId="22" fontId="4" fillId="0" borderId="0" xfId="0" applyNumberFormat="1" applyFont="1" applyBorder="1"/>
    <xf numFmtId="0" fontId="4" fillId="7" borderId="0" xfId="0" applyFont="1" applyFill="1" applyBorder="1"/>
    <xf numFmtId="0" fontId="4" fillId="2" borderId="0" xfId="0" applyFont="1" applyFill="1" applyBorder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8" fontId="4" fillId="0" borderId="0" xfId="0" applyNumberFormat="1" applyFont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0" fontId="3" fillId="5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0" fontId="4" fillId="7" borderId="0" xfId="0" applyFont="1" applyFill="1" applyBorder="1" applyAlignment="1">
      <alignment horizontal="center"/>
    </xf>
    <xf numFmtId="16" fontId="4" fillId="0" borderId="0" xfId="0" applyNumberFormat="1" applyFont="1" applyBorder="1"/>
    <xf numFmtId="16" fontId="4" fillId="0" borderId="0" xfId="0" applyNumberFormat="1" applyFont="1" applyBorder="1" applyAlignment="1">
      <alignment horizontal="left"/>
    </xf>
    <xf numFmtId="16" fontId="16" fillId="0" borderId="0" xfId="0" applyNumberFormat="1" applyFont="1" applyBorder="1" applyAlignment="1">
      <alignment horizontal="left"/>
    </xf>
    <xf numFmtId="0" fontId="4" fillId="10" borderId="0" xfId="0" applyFont="1" applyFill="1" applyBorder="1" applyAlignment="1">
      <alignment horizontal="left"/>
    </xf>
    <xf numFmtId="0" fontId="4" fillId="10" borderId="0" xfId="0" applyFont="1" applyFill="1" applyBorder="1"/>
    <xf numFmtId="0" fontId="1" fillId="10" borderId="0" xfId="0" applyFont="1" applyFill="1" applyBorder="1"/>
    <xf numFmtId="0" fontId="1" fillId="10" borderId="0" xfId="0" applyFont="1" applyFill="1" applyBorder="1" applyAlignment="1">
      <alignment horizontal="left"/>
    </xf>
    <xf numFmtId="0" fontId="4" fillId="0" borderId="0" xfId="0" applyFont="1" applyBorder="1" applyAlignment="1">
      <alignment horizontal="center" vertical="top"/>
    </xf>
    <xf numFmtId="0" fontId="4" fillId="11" borderId="0" xfId="0" applyFont="1" applyFill="1" applyBorder="1"/>
    <xf numFmtId="16" fontId="4" fillId="11" borderId="0" xfId="0" applyNumberFormat="1" applyFont="1" applyFill="1" applyBorder="1"/>
    <xf numFmtId="0" fontId="1" fillId="11" borderId="0" xfId="0" applyFont="1" applyFill="1" applyBorder="1" applyAlignment="1">
      <alignment horizontal="left"/>
    </xf>
    <xf numFmtId="0" fontId="4" fillId="11" borderId="0" xfId="0" applyFont="1" applyFill="1" applyBorder="1" applyAlignment="1">
      <alignment horizontal="center"/>
    </xf>
    <xf numFmtId="0" fontId="4" fillId="11" borderId="0" xfId="0" applyFont="1" applyFill="1" applyBorder="1" applyAlignment="1">
      <alignment horizontal="left"/>
    </xf>
    <xf numFmtId="14" fontId="4" fillId="11" borderId="0" xfId="0" applyNumberFormat="1" applyFont="1" applyFill="1" applyBorder="1"/>
    <xf numFmtId="22" fontId="4" fillId="11" borderId="0" xfId="0" applyNumberFormat="1" applyFont="1" applyFill="1" applyBorder="1"/>
    <xf numFmtId="0" fontId="4" fillId="11" borderId="0" xfId="0" applyFont="1" applyFill="1" applyBorder="1" applyAlignment="1">
      <alignment horizontal="center" vertical="center"/>
    </xf>
    <xf numFmtId="14" fontId="4" fillId="11" borderId="0" xfId="0" applyNumberFormat="1" applyFont="1" applyFill="1" applyBorder="1" applyAlignment="1">
      <alignment horizontal="center" vertical="center"/>
    </xf>
    <xf numFmtId="8" fontId="4" fillId="11" borderId="0" xfId="0" applyNumberFormat="1" applyFont="1" applyFill="1" applyBorder="1" applyAlignment="1">
      <alignment horizontal="center" vertical="center"/>
    </xf>
    <xf numFmtId="16" fontId="4" fillId="11" borderId="0" xfId="0" applyNumberFormat="1" applyFont="1" applyFill="1" applyBorder="1" applyAlignment="1">
      <alignment horizontal="left"/>
    </xf>
    <xf numFmtId="14" fontId="1" fillId="0" borderId="0" xfId="0" applyNumberFormat="1" applyFont="1" applyBorder="1"/>
    <xf numFmtId="22" fontId="1" fillId="0" borderId="0" xfId="0" applyNumberFormat="1" applyFont="1" applyBorder="1"/>
    <xf numFmtId="0" fontId="1" fillId="2" borderId="0" xfId="0" applyFont="1" applyFill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8" fontId="1" fillId="0" borderId="0" xfId="0" applyNumberFormat="1" applyFont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0" fontId="0" fillId="0" borderId="0" xfId="0"/>
    <xf numFmtId="0" fontId="4" fillId="0" borderId="0" xfId="0" applyFont="1" applyBorder="1" applyAlignment="1">
      <alignment horizontal="center" vertical="center"/>
    </xf>
    <xf numFmtId="0" fontId="1" fillId="0" borderId="0" xfId="0" applyFont="1" applyBorder="1"/>
    <xf numFmtId="0" fontId="1" fillId="0" borderId="0" xfId="0" applyFont="1" applyBorder="1" applyAlignment="1">
      <alignment horizontal="left"/>
    </xf>
    <xf numFmtId="0" fontId="5" fillId="0" borderId="0" xfId="0" applyFont="1" applyBorder="1"/>
    <xf numFmtId="0" fontId="7" fillId="0" borderId="0" xfId="0" applyFont="1" applyBorder="1"/>
    <xf numFmtId="0" fontId="4" fillId="0" borderId="0" xfId="0" applyFont="1" applyBorder="1"/>
    <xf numFmtId="0" fontId="6" fillId="6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left"/>
    </xf>
    <xf numFmtId="14" fontId="4" fillId="0" borderId="0" xfId="0" applyNumberFormat="1" applyFont="1" applyBorder="1"/>
    <xf numFmtId="22" fontId="4" fillId="0" borderId="0" xfId="0" applyNumberFormat="1" applyFont="1" applyBorder="1"/>
    <xf numFmtId="0" fontId="4" fillId="7" borderId="0" xfId="0" applyFont="1" applyFill="1" applyBorder="1"/>
    <xf numFmtId="0" fontId="4" fillId="2" borderId="0" xfId="0" applyFont="1" applyFill="1" applyBorder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8" fontId="4" fillId="0" borderId="0" xfId="0" applyNumberFormat="1" applyFont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0" fontId="3" fillId="5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0" fontId="4" fillId="7" borderId="0" xfId="0" applyFont="1" applyFill="1" applyBorder="1" applyAlignment="1">
      <alignment horizontal="center"/>
    </xf>
    <xf numFmtId="0" fontId="4" fillId="5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  <xf numFmtId="16" fontId="4" fillId="0" borderId="0" xfId="0" applyNumberFormat="1" applyFont="1" applyBorder="1" applyAlignment="1">
      <alignment horizontal="left"/>
    </xf>
    <xf numFmtId="0" fontId="4" fillId="0" borderId="0" xfId="0" applyFont="1" applyFill="1" applyBorder="1" applyAlignment="1">
      <alignment horizontal="left"/>
    </xf>
    <xf numFmtId="16" fontId="16" fillId="0" borderId="0" xfId="0" applyNumberFormat="1" applyFont="1" applyBorder="1" applyAlignment="1">
      <alignment horizontal="left"/>
    </xf>
    <xf numFmtId="0" fontId="4" fillId="10" borderId="0" xfId="0" applyFont="1" applyFill="1" applyBorder="1" applyAlignment="1">
      <alignment horizontal="left"/>
    </xf>
    <xf numFmtId="0" fontId="1" fillId="10" borderId="0" xfId="0" applyFont="1" applyFill="1" applyBorder="1"/>
    <xf numFmtId="0" fontId="1" fillId="10" borderId="0" xfId="0" applyFont="1" applyFill="1" applyBorder="1" applyAlignment="1">
      <alignment horizontal="left"/>
    </xf>
    <xf numFmtId="16" fontId="4" fillId="0" borderId="0" xfId="0" applyNumberFormat="1" applyFont="1" applyFill="1" applyBorder="1" applyAlignment="1">
      <alignment horizontal="left"/>
    </xf>
    <xf numFmtId="0" fontId="4" fillId="0" borderId="0" xfId="0" applyFont="1" applyFill="1" applyBorder="1"/>
    <xf numFmtId="14" fontId="4" fillId="0" borderId="0" xfId="0" applyNumberFormat="1" applyFont="1" applyFill="1" applyBorder="1"/>
    <xf numFmtId="0" fontId="4" fillId="11" borderId="0" xfId="0" applyFont="1" applyFill="1" applyBorder="1"/>
    <xf numFmtId="0" fontId="1" fillId="11" borderId="0" xfId="0" applyFont="1" applyFill="1" applyBorder="1" applyAlignment="1">
      <alignment horizontal="left"/>
    </xf>
    <xf numFmtId="0" fontId="4" fillId="11" borderId="0" xfId="0" applyFont="1" applyFill="1" applyBorder="1" applyAlignment="1">
      <alignment horizontal="center"/>
    </xf>
    <xf numFmtId="0" fontId="4" fillId="11" borderId="0" xfId="0" applyFont="1" applyFill="1" applyBorder="1" applyAlignment="1">
      <alignment horizontal="left"/>
    </xf>
    <xf numFmtId="14" fontId="4" fillId="11" borderId="0" xfId="0" applyNumberFormat="1" applyFont="1" applyFill="1" applyBorder="1"/>
    <xf numFmtId="22" fontId="4" fillId="11" borderId="0" xfId="0" applyNumberFormat="1" applyFont="1" applyFill="1" applyBorder="1"/>
    <xf numFmtId="0" fontId="4" fillId="11" borderId="0" xfId="0" applyFont="1" applyFill="1" applyBorder="1" applyAlignment="1">
      <alignment horizontal="center" vertical="center"/>
    </xf>
    <xf numFmtId="14" fontId="4" fillId="11" borderId="0" xfId="0" applyNumberFormat="1" applyFont="1" applyFill="1" applyBorder="1" applyAlignment="1">
      <alignment horizontal="center" vertical="center"/>
    </xf>
    <xf numFmtId="8" fontId="4" fillId="11" borderId="0" xfId="0" applyNumberFormat="1" applyFont="1" applyFill="1" applyBorder="1" applyAlignment="1">
      <alignment horizontal="center" vertical="center"/>
    </xf>
    <xf numFmtId="0" fontId="1" fillId="11" borderId="0" xfId="0" applyFont="1" applyFill="1" applyBorder="1"/>
    <xf numFmtId="16" fontId="4" fillId="11" borderId="0" xfId="0" applyNumberFormat="1" applyFont="1" applyFill="1" applyBorder="1" applyAlignment="1">
      <alignment horizontal="left"/>
    </xf>
    <xf numFmtId="0" fontId="6" fillId="11" borderId="0" xfId="0" applyFont="1" applyFill="1" applyBorder="1" applyAlignment="1">
      <alignment horizontal="center" vertical="center"/>
    </xf>
    <xf numFmtId="0" fontId="4" fillId="0" borderId="2" xfId="0" applyFont="1" applyBorder="1"/>
    <xf numFmtId="0" fontId="4" fillId="12" borderId="0" xfId="0" applyFont="1" applyFill="1" applyBorder="1"/>
    <xf numFmtId="16" fontId="16" fillId="11" borderId="0" xfId="0" applyNumberFormat="1" applyFont="1" applyFill="1" applyBorder="1" applyAlignment="1">
      <alignment horizontal="left"/>
    </xf>
    <xf numFmtId="16" fontId="4" fillId="10" borderId="0" xfId="0" applyNumberFormat="1" applyFont="1" applyFill="1" applyBorder="1" applyAlignment="1">
      <alignment horizontal="left"/>
    </xf>
    <xf numFmtId="0" fontId="0" fillId="0" borderId="0" xfId="0" applyAlignment="1">
      <alignment horizontal="center"/>
    </xf>
  </cellXfs>
  <cellStyles count="7792">
    <cellStyle name="Insatisfaisant 2" xfId="40"/>
    <cellStyle name="Lien hypertexte 2" xfId="43"/>
    <cellStyle name="Normal" xfId="0" builtinId="0"/>
    <cellStyle name="Normal 10" xfId="10"/>
    <cellStyle name="Normal 10 2" xfId="51"/>
    <cellStyle name="Normal 10 3" xfId="80"/>
    <cellStyle name="Normal 10 4" xfId="93"/>
    <cellStyle name="Normal 10 5" xfId="106"/>
    <cellStyle name="Normal 10 6" xfId="131"/>
    <cellStyle name="Normal 10 7" xfId="153"/>
    <cellStyle name="Normal 10 8" xfId="205"/>
    <cellStyle name="Normal 10 9" xfId="7763"/>
    <cellStyle name="Normal 100" xfId="348"/>
    <cellStyle name="Normal 101" xfId="349"/>
    <cellStyle name="Normal 102" xfId="350"/>
    <cellStyle name="Normal 103" xfId="351"/>
    <cellStyle name="Normal 104" xfId="352"/>
    <cellStyle name="Normal 105" xfId="353"/>
    <cellStyle name="Normal 106" xfId="354"/>
    <cellStyle name="Normal 107" xfId="355"/>
    <cellStyle name="Normal 108" xfId="356"/>
    <cellStyle name="Normal 109" xfId="357"/>
    <cellStyle name="Normal 11" xfId="11"/>
    <cellStyle name="Normal 11 2" xfId="270"/>
    <cellStyle name="Normal 11 3" xfId="7775"/>
    <cellStyle name="Normal 110" xfId="358"/>
    <cellStyle name="Normal 111" xfId="359"/>
    <cellStyle name="Normal 112" xfId="360"/>
    <cellStyle name="Normal 113" xfId="361"/>
    <cellStyle name="Normal 114" xfId="362"/>
    <cellStyle name="Normal 115" xfId="363"/>
    <cellStyle name="Normal 116" xfId="364"/>
    <cellStyle name="Normal 117" xfId="365"/>
    <cellStyle name="Normal 118" xfId="366"/>
    <cellStyle name="Normal 119" xfId="367"/>
    <cellStyle name="Normal 12" xfId="12"/>
    <cellStyle name="Normal 12 2" xfId="271"/>
    <cellStyle name="Normal 12 3" xfId="7776"/>
    <cellStyle name="Normal 120" xfId="368"/>
    <cellStyle name="Normal 121" xfId="369"/>
    <cellStyle name="Normal 122" xfId="370"/>
    <cellStyle name="Normal 123" xfId="371"/>
    <cellStyle name="Normal 124" xfId="372"/>
    <cellStyle name="Normal 125" xfId="373"/>
    <cellStyle name="Normal 126" xfId="374"/>
    <cellStyle name="Normal 128" xfId="379"/>
    <cellStyle name="Normal 13" xfId="13"/>
    <cellStyle name="Normal 13 2" xfId="50"/>
    <cellStyle name="Normal 13 3" xfId="79"/>
    <cellStyle name="Normal 13 4" xfId="92"/>
    <cellStyle name="Normal 13 5" xfId="105"/>
    <cellStyle name="Normal 13 6" xfId="130"/>
    <cellStyle name="Normal 13 7" xfId="163"/>
    <cellStyle name="Normal 13 8" xfId="215"/>
    <cellStyle name="Normal 13 9" xfId="7762"/>
    <cellStyle name="Normal 14" xfId="14"/>
    <cellStyle name="Normal 14 10" xfId="990"/>
    <cellStyle name="Normal 14 10 2" xfId="3621"/>
    <cellStyle name="Normal 14 10 3" xfId="6030"/>
    <cellStyle name="Normal 14 11" xfId="691"/>
    <cellStyle name="Normal 14 11 2" xfId="3322"/>
    <cellStyle name="Normal 14 11 3" xfId="5731"/>
    <cellStyle name="Normal 14 12" xfId="871"/>
    <cellStyle name="Normal 14 12 2" xfId="3502"/>
    <cellStyle name="Normal 14 12 3" xfId="5911"/>
    <cellStyle name="Normal 14 13" xfId="1200"/>
    <cellStyle name="Normal 14 13 2" xfId="3831"/>
    <cellStyle name="Normal 14 13 3" xfId="6240"/>
    <cellStyle name="Normal 14 14" xfId="1342"/>
    <cellStyle name="Normal 14 14 2" xfId="3973"/>
    <cellStyle name="Normal 14 14 3" xfId="6382"/>
    <cellStyle name="Normal 14 15" xfId="1585"/>
    <cellStyle name="Normal 14 15 2" xfId="4216"/>
    <cellStyle name="Normal 14 15 3" xfId="6625"/>
    <cellStyle name="Normal 14 16" xfId="1756"/>
    <cellStyle name="Normal 14 16 2" xfId="4387"/>
    <cellStyle name="Normal 14 16 3" xfId="6796"/>
    <cellStyle name="Normal 14 17" xfId="1923"/>
    <cellStyle name="Normal 14 17 2" xfId="4554"/>
    <cellStyle name="Normal 14 17 3" xfId="6963"/>
    <cellStyle name="Normal 14 18" xfId="2086"/>
    <cellStyle name="Normal 14 18 2" xfId="4717"/>
    <cellStyle name="Normal 14 18 3" xfId="7126"/>
    <cellStyle name="Normal 14 19" xfId="2245"/>
    <cellStyle name="Normal 14 19 2" xfId="4876"/>
    <cellStyle name="Normal 14 19 3" xfId="7285"/>
    <cellStyle name="Normal 14 2" xfId="54"/>
    <cellStyle name="Normal 14 2 10" xfId="1578"/>
    <cellStyle name="Normal 14 2 10 2" xfId="4209"/>
    <cellStyle name="Normal 14 2 10 3" xfId="6618"/>
    <cellStyle name="Normal 14 2 11" xfId="1749"/>
    <cellStyle name="Normal 14 2 11 2" xfId="4380"/>
    <cellStyle name="Normal 14 2 11 3" xfId="6789"/>
    <cellStyle name="Normal 14 2 12" xfId="1916"/>
    <cellStyle name="Normal 14 2 12 2" xfId="4547"/>
    <cellStyle name="Normal 14 2 12 3" xfId="6956"/>
    <cellStyle name="Normal 14 2 13" xfId="2079"/>
    <cellStyle name="Normal 14 2 13 2" xfId="4710"/>
    <cellStyle name="Normal 14 2 13 3" xfId="7119"/>
    <cellStyle name="Normal 14 2 14" xfId="2238"/>
    <cellStyle name="Normal 14 2 14 2" xfId="4869"/>
    <cellStyle name="Normal 14 2 14 3" xfId="7278"/>
    <cellStyle name="Normal 14 2 15" xfId="2391"/>
    <cellStyle name="Normal 14 2 15 2" xfId="5022"/>
    <cellStyle name="Normal 14 2 15 3" xfId="7431"/>
    <cellStyle name="Normal 14 2 16" xfId="2526"/>
    <cellStyle name="Normal 14 2 16 2" xfId="5157"/>
    <cellStyle name="Normal 14 2 16 3" xfId="7566"/>
    <cellStyle name="Normal 14 2 17" xfId="2633"/>
    <cellStyle name="Normal 14 2 17 2" xfId="5264"/>
    <cellStyle name="Normal 14 2 17 3" xfId="7673"/>
    <cellStyle name="Normal 14 2 18" xfId="2750"/>
    <cellStyle name="Normal 14 2 19" xfId="2973"/>
    <cellStyle name="Normal 14 2 2" xfId="154"/>
    <cellStyle name="Normal 14 2 2 10" xfId="2242"/>
    <cellStyle name="Normal 14 2 2 10 2" xfId="4873"/>
    <cellStyle name="Normal 14 2 2 10 3" xfId="7282"/>
    <cellStyle name="Normal 14 2 2 11" xfId="2395"/>
    <cellStyle name="Normal 14 2 2 11 2" xfId="5026"/>
    <cellStyle name="Normal 14 2 2 11 3" xfId="7435"/>
    <cellStyle name="Normal 14 2 2 12" xfId="2530"/>
    <cellStyle name="Normal 14 2 2 12 2" xfId="5161"/>
    <cellStyle name="Normal 14 2 2 12 3" xfId="7570"/>
    <cellStyle name="Normal 14 2 2 13" xfId="2637"/>
    <cellStyle name="Normal 14 2 2 13 2" xfId="5268"/>
    <cellStyle name="Normal 14 2 2 13 3" xfId="7677"/>
    <cellStyle name="Normal 14 2 2 14" xfId="2709"/>
    <cellStyle name="Normal 14 2 2 14 2" xfId="5340"/>
    <cellStyle name="Normal 14 2 2 14 3" xfId="7749"/>
    <cellStyle name="Normal 14 2 2 15" xfId="2832"/>
    <cellStyle name="Normal 14 2 2 16" xfId="2763"/>
    <cellStyle name="Normal 14 2 2 2" xfId="510"/>
    <cellStyle name="Normal 14 2 2 2 2" xfId="3141"/>
    <cellStyle name="Normal 14 2 2 2 3" xfId="5550"/>
    <cellStyle name="Normal 14 2 2 3" xfId="809"/>
    <cellStyle name="Normal 14 2 2 3 2" xfId="3440"/>
    <cellStyle name="Normal 14 2 2 3 3" xfId="5849"/>
    <cellStyle name="Normal 14 2 2 4" xfId="859"/>
    <cellStyle name="Normal 14 2 2 4 2" xfId="3490"/>
    <cellStyle name="Normal 14 2 2 4 3" xfId="5899"/>
    <cellStyle name="Normal 14 2 2 5" xfId="1431"/>
    <cellStyle name="Normal 14 2 2 5 2" xfId="4062"/>
    <cellStyle name="Normal 14 2 2 5 3" xfId="6471"/>
    <cellStyle name="Normal 14 2 2 6" xfId="1582"/>
    <cellStyle name="Normal 14 2 2 6 2" xfId="4213"/>
    <cellStyle name="Normal 14 2 2 6 3" xfId="6622"/>
    <cellStyle name="Normal 14 2 2 7" xfId="1753"/>
    <cellStyle name="Normal 14 2 2 7 2" xfId="4384"/>
    <cellStyle name="Normal 14 2 2 7 3" xfId="6793"/>
    <cellStyle name="Normal 14 2 2 8" xfId="1920"/>
    <cellStyle name="Normal 14 2 2 8 2" xfId="4551"/>
    <cellStyle name="Normal 14 2 2 8 3" xfId="6960"/>
    <cellStyle name="Normal 14 2 2 9" xfId="2083"/>
    <cellStyle name="Normal 14 2 2 9 2" xfId="4714"/>
    <cellStyle name="Normal 14 2 2 9 3" xfId="7123"/>
    <cellStyle name="Normal 14 2 3" xfId="196"/>
    <cellStyle name="Normal 14 2 3 10" xfId="2021"/>
    <cellStyle name="Normal 14 2 3 10 2" xfId="4652"/>
    <cellStyle name="Normal 14 2 3 10 3" xfId="7061"/>
    <cellStyle name="Normal 14 2 3 11" xfId="2181"/>
    <cellStyle name="Normal 14 2 3 11 2" xfId="4812"/>
    <cellStyle name="Normal 14 2 3 11 3" xfId="7221"/>
    <cellStyle name="Normal 14 2 3 12" xfId="2336"/>
    <cellStyle name="Normal 14 2 3 12 2" xfId="4967"/>
    <cellStyle name="Normal 14 2 3 12 3" xfId="7376"/>
    <cellStyle name="Normal 14 2 3 13" xfId="2476"/>
    <cellStyle name="Normal 14 2 3 13 2" xfId="5107"/>
    <cellStyle name="Normal 14 2 3 13 3" xfId="7516"/>
    <cellStyle name="Normal 14 2 3 14" xfId="2596"/>
    <cellStyle name="Normal 14 2 3 14 2" xfId="5227"/>
    <cellStyle name="Normal 14 2 3 14 3" xfId="7636"/>
    <cellStyle name="Normal 14 2 3 15" xfId="2872"/>
    <cellStyle name="Normal 14 2 3 16" xfId="2722"/>
    <cellStyle name="Normal 14 2 3 2" xfId="552"/>
    <cellStyle name="Normal 14 2 3 2 2" xfId="3183"/>
    <cellStyle name="Normal 14 2 3 2 3" xfId="5592"/>
    <cellStyle name="Normal 14 2 3 3" xfId="753"/>
    <cellStyle name="Normal 14 2 3 3 2" xfId="3384"/>
    <cellStyle name="Normal 14 2 3 3 3" xfId="5793"/>
    <cellStyle name="Normal 14 2 3 4" xfId="924"/>
    <cellStyle name="Normal 14 2 3 4 2" xfId="3555"/>
    <cellStyle name="Normal 14 2 3 4 3" xfId="5964"/>
    <cellStyle name="Normal 14 2 3 5" xfId="1394"/>
    <cellStyle name="Normal 14 2 3 5 2" xfId="4025"/>
    <cellStyle name="Normal 14 2 3 5 3" xfId="6434"/>
    <cellStyle name="Normal 14 2 3 6" xfId="1146"/>
    <cellStyle name="Normal 14 2 3 6 2" xfId="3777"/>
    <cellStyle name="Normal 14 2 3 6 3" xfId="6186"/>
    <cellStyle name="Normal 14 2 3 7" xfId="1514"/>
    <cellStyle name="Normal 14 2 3 7 2" xfId="4145"/>
    <cellStyle name="Normal 14 2 3 7 3" xfId="6554"/>
    <cellStyle name="Normal 14 2 3 8" xfId="1687"/>
    <cellStyle name="Normal 14 2 3 8 2" xfId="4318"/>
    <cellStyle name="Normal 14 2 3 8 3" xfId="6727"/>
    <cellStyle name="Normal 14 2 3 9" xfId="1856"/>
    <cellStyle name="Normal 14 2 3 9 2" xfId="4487"/>
    <cellStyle name="Normal 14 2 3 9 3" xfId="6896"/>
    <cellStyle name="Normal 14 2 4" xfId="234"/>
    <cellStyle name="Normal 14 2 4 10" xfId="2240"/>
    <cellStyle name="Normal 14 2 4 10 2" xfId="4871"/>
    <cellStyle name="Normal 14 2 4 10 3" xfId="7280"/>
    <cellStyle name="Normal 14 2 4 11" xfId="2393"/>
    <cellStyle name="Normal 14 2 4 11 2" xfId="5024"/>
    <cellStyle name="Normal 14 2 4 11 3" xfId="7433"/>
    <cellStyle name="Normal 14 2 4 12" xfId="2528"/>
    <cellStyle name="Normal 14 2 4 12 2" xfId="5159"/>
    <cellStyle name="Normal 14 2 4 12 3" xfId="7568"/>
    <cellStyle name="Normal 14 2 4 13" xfId="2635"/>
    <cellStyle name="Normal 14 2 4 13 2" xfId="5266"/>
    <cellStyle name="Normal 14 2 4 13 3" xfId="7675"/>
    <cellStyle name="Normal 14 2 4 14" xfId="2707"/>
    <cellStyle name="Normal 14 2 4 14 2" xfId="5338"/>
    <cellStyle name="Normal 14 2 4 14 3" xfId="7747"/>
    <cellStyle name="Normal 14 2 4 15" xfId="2910"/>
    <cellStyle name="Normal 14 2 4 16" xfId="5386"/>
    <cellStyle name="Normal 14 2 4 2" xfId="589"/>
    <cellStyle name="Normal 14 2 4 2 2" xfId="3220"/>
    <cellStyle name="Normal 14 2 4 2 3" xfId="5629"/>
    <cellStyle name="Normal 14 2 4 3" xfId="1052"/>
    <cellStyle name="Normal 14 2 4 3 2" xfId="3683"/>
    <cellStyle name="Normal 14 2 4 3 3" xfId="6092"/>
    <cellStyle name="Normal 14 2 4 4" xfId="807"/>
    <cellStyle name="Normal 14 2 4 4 2" xfId="3438"/>
    <cellStyle name="Normal 14 2 4 4 3" xfId="5847"/>
    <cellStyle name="Normal 14 2 4 5" xfId="1429"/>
    <cellStyle name="Normal 14 2 4 5 2" xfId="4060"/>
    <cellStyle name="Normal 14 2 4 5 3" xfId="6469"/>
    <cellStyle name="Normal 14 2 4 6" xfId="1580"/>
    <cellStyle name="Normal 14 2 4 6 2" xfId="4211"/>
    <cellStyle name="Normal 14 2 4 6 3" xfId="6620"/>
    <cellStyle name="Normal 14 2 4 7" xfId="1751"/>
    <cellStyle name="Normal 14 2 4 7 2" xfId="4382"/>
    <cellStyle name="Normal 14 2 4 7 3" xfId="6791"/>
    <cellStyle name="Normal 14 2 4 8" xfId="1918"/>
    <cellStyle name="Normal 14 2 4 8 2" xfId="4549"/>
    <cellStyle name="Normal 14 2 4 8 3" xfId="6958"/>
    <cellStyle name="Normal 14 2 4 9" xfId="2081"/>
    <cellStyle name="Normal 14 2 4 9 2" xfId="4712"/>
    <cellStyle name="Normal 14 2 4 9 3" xfId="7121"/>
    <cellStyle name="Normal 14 2 5" xfId="417"/>
    <cellStyle name="Normal 14 2 5 2" xfId="3048"/>
    <cellStyle name="Normal 14 2 5 3" xfId="5457"/>
    <cellStyle name="Normal 14 2 6" xfId="981"/>
    <cellStyle name="Normal 14 2 6 2" xfId="3612"/>
    <cellStyle name="Normal 14 2 6 3" xfId="6021"/>
    <cellStyle name="Normal 14 2 7" xfId="678"/>
    <cellStyle name="Normal 14 2 7 2" xfId="3309"/>
    <cellStyle name="Normal 14 2 7 3" xfId="5718"/>
    <cellStyle name="Normal 14 2 8" xfId="647"/>
    <cellStyle name="Normal 14 2 8 2" xfId="3278"/>
    <cellStyle name="Normal 14 2 8 3" xfId="5687"/>
    <cellStyle name="Normal 14 2 9" xfId="1427"/>
    <cellStyle name="Normal 14 2 9 2" xfId="4058"/>
    <cellStyle name="Normal 14 2 9 3" xfId="6467"/>
    <cellStyle name="Normal 14 20" xfId="2397"/>
    <cellStyle name="Normal 14 20 2" xfId="5028"/>
    <cellStyle name="Normal 14 20 3" xfId="7437"/>
    <cellStyle name="Normal 14 21" xfId="2531"/>
    <cellStyle name="Normal 14 21 2" xfId="5162"/>
    <cellStyle name="Normal 14 21 3" xfId="7571"/>
    <cellStyle name="Normal 14 22" xfId="2737"/>
    <cellStyle name="Normal 14 23" xfId="2981"/>
    <cellStyle name="Normal 14 24" xfId="7766"/>
    <cellStyle name="Normal 14 3" xfId="83"/>
    <cellStyle name="Normal 14 3 10" xfId="727"/>
    <cellStyle name="Normal 14 3 10 2" xfId="3358"/>
    <cellStyle name="Normal 14 3 10 3" xfId="5767"/>
    <cellStyle name="Normal 14 3 11" xfId="1103"/>
    <cellStyle name="Normal 14 3 11 2" xfId="3734"/>
    <cellStyle name="Normal 14 3 11 3" xfId="6143"/>
    <cellStyle name="Normal 14 3 12" xfId="1451"/>
    <cellStyle name="Normal 14 3 12 2" xfId="4082"/>
    <cellStyle name="Normal 14 3 12 3" xfId="6491"/>
    <cellStyle name="Normal 14 3 13" xfId="1624"/>
    <cellStyle name="Normal 14 3 13 2" xfId="4255"/>
    <cellStyle name="Normal 14 3 13 3" xfId="6664"/>
    <cellStyle name="Normal 14 3 14" xfId="1794"/>
    <cellStyle name="Normal 14 3 14 2" xfId="4425"/>
    <cellStyle name="Normal 14 3 14 3" xfId="6834"/>
    <cellStyle name="Normal 14 3 15" xfId="1960"/>
    <cellStyle name="Normal 14 3 15 2" xfId="4591"/>
    <cellStyle name="Normal 14 3 15 3" xfId="7000"/>
    <cellStyle name="Normal 14 3 16" xfId="2122"/>
    <cellStyle name="Normal 14 3 16 2" xfId="4753"/>
    <cellStyle name="Normal 14 3 16 3" xfId="7162"/>
    <cellStyle name="Normal 14 3 17" xfId="2280"/>
    <cellStyle name="Normal 14 3 17 2" xfId="4911"/>
    <cellStyle name="Normal 14 3 17 3" xfId="7320"/>
    <cellStyle name="Normal 14 3 18" xfId="2766"/>
    <cellStyle name="Normal 14 3 19" xfId="2820"/>
    <cellStyle name="Normal 14 3 2" xfId="164"/>
    <cellStyle name="Normal 14 3 2 10" xfId="2195"/>
    <cellStyle name="Normal 14 3 2 10 2" xfId="4826"/>
    <cellStyle name="Normal 14 3 2 10 3" xfId="7235"/>
    <cellStyle name="Normal 14 3 2 11" xfId="2350"/>
    <cellStyle name="Normal 14 3 2 11 2" xfId="4981"/>
    <cellStyle name="Normal 14 3 2 11 3" xfId="7390"/>
    <cellStyle name="Normal 14 3 2 12" xfId="2487"/>
    <cellStyle name="Normal 14 3 2 12 2" xfId="5118"/>
    <cellStyle name="Normal 14 3 2 12 3" xfId="7527"/>
    <cellStyle name="Normal 14 3 2 13" xfId="2603"/>
    <cellStyle name="Normal 14 3 2 13 2" xfId="5234"/>
    <cellStyle name="Normal 14 3 2 13 3" xfId="7643"/>
    <cellStyle name="Normal 14 3 2 14" xfId="2687"/>
    <cellStyle name="Normal 14 3 2 14 2" xfId="5318"/>
    <cellStyle name="Normal 14 3 2 14 3" xfId="7727"/>
    <cellStyle name="Normal 14 3 2 15" xfId="2841"/>
    <cellStyle name="Normal 14 3 2 16" xfId="3002"/>
    <cellStyle name="Normal 14 3 2 2" xfId="520"/>
    <cellStyle name="Normal 14 3 2 2 2" xfId="3151"/>
    <cellStyle name="Normal 14 3 2 2 3" xfId="5560"/>
    <cellStyle name="Normal 14 3 2 3" xfId="1014"/>
    <cellStyle name="Normal 14 3 2 3 2" xfId="3645"/>
    <cellStyle name="Normal 14 3 2 3 3" xfId="6054"/>
    <cellStyle name="Normal 14 3 2 4" xfId="811"/>
    <cellStyle name="Normal 14 3 2 4 2" xfId="3442"/>
    <cellStyle name="Normal 14 3 2 4 3" xfId="5851"/>
    <cellStyle name="Normal 14 3 2 5" xfId="1386"/>
    <cellStyle name="Normal 14 3 2 5 2" xfId="4017"/>
    <cellStyle name="Normal 14 3 2 5 3" xfId="6426"/>
    <cellStyle name="Normal 14 3 2 6" xfId="1530"/>
    <cellStyle name="Normal 14 3 2 6 2" xfId="4161"/>
    <cellStyle name="Normal 14 3 2 6 3" xfId="6570"/>
    <cellStyle name="Normal 14 3 2 7" xfId="1702"/>
    <cellStyle name="Normal 14 3 2 7 2" xfId="4333"/>
    <cellStyle name="Normal 14 3 2 7 3" xfId="6742"/>
    <cellStyle name="Normal 14 3 2 8" xfId="1871"/>
    <cellStyle name="Normal 14 3 2 8 2" xfId="4502"/>
    <cellStyle name="Normal 14 3 2 8 3" xfId="6911"/>
    <cellStyle name="Normal 14 3 2 9" xfId="2035"/>
    <cellStyle name="Normal 14 3 2 9 2" xfId="4666"/>
    <cellStyle name="Normal 14 3 2 9 3" xfId="7075"/>
    <cellStyle name="Normal 14 3 3" xfId="206"/>
    <cellStyle name="Normal 14 3 3 10" xfId="1576"/>
    <cellStyle name="Normal 14 3 3 10 2" xfId="4207"/>
    <cellStyle name="Normal 14 3 3 10 3" xfId="6616"/>
    <cellStyle name="Normal 14 3 3 11" xfId="1747"/>
    <cellStyle name="Normal 14 3 3 11 2" xfId="4378"/>
    <cellStyle name="Normal 14 3 3 11 3" xfId="6787"/>
    <cellStyle name="Normal 14 3 3 12" xfId="1914"/>
    <cellStyle name="Normal 14 3 3 12 2" xfId="4545"/>
    <cellStyle name="Normal 14 3 3 12 3" xfId="6954"/>
    <cellStyle name="Normal 14 3 3 13" xfId="2077"/>
    <cellStyle name="Normal 14 3 3 13 2" xfId="4708"/>
    <cellStyle name="Normal 14 3 3 13 3" xfId="7117"/>
    <cellStyle name="Normal 14 3 3 14" xfId="2236"/>
    <cellStyle name="Normal 14 3 3 14 2" xfId="4867"/>
    <cellStyle name="Normal 14 3 3 14 3" xfId="7276"/>
    <cellStyle name="Normal 14 3 3 15" xfId="2882"/>
    <cellStyle name="Normal 14 3 3 16" xfId="5359"/>
    <cellStyle name="Normal 14 3 3 2" xfId="562"/>
    <cellStyle name="Normal 14 3 3 2 2" xfId="3193"/>
    <cellStyle name="Normal 14 3 3 2 3" xfId="5602"/>
    <cellStyle name="Normal 14 3 3 3" xfId="1025"/>
    <cellStyle name="Normal 14 3 3 3 2" xfId="3656"/>
    <cellStyle name="Normal 14 3 3 3 3" xfId="6065"/>
    <cellStyle name="Normal 14 3 3 4" xfId="816"/>
    <cellStyle name="Normal 14 3 3 4 2" xfId="3447"/>
    <cellStyle name="Normal 14 3 3 4 3" xfId="5856"/>
    <cellStyle name="Normal 14 3 3 5" xfId="1361"/>
    <cellStyle name="Normal 14 3 3 5 2" xfId="3992"/>
    <cellStyle name="Normal 14 3 3 5 3" xfId="6401"/>
    <cellStyle name="Normal 14 3 3 6" xfId="1266"/>
    <cellStyle name="Normal 14 3 3 6 2" xfId="3897"/>
    <cellStyle name="Normal 14 3 3 6 3" xfId="6306"/>
    <cellStyle name="Normal 14 3 3 7" xfId="716"/>
    <cellStyle name="Normal 14 3 3 7 2" xfId="3347"/>
    <cellStyle name="Normal 14 3 3 7 3" xfId="5756"/>
    <cellStyle name="Normal 14 3 3 8" xfId="1346"/>
    <cellStyle name="Normal 14 3 3 8 2" xfId="3977"/>
    <cellStyle name="Normal 14 3 3 8 3" xfId="6386"/>
    <cellStyle name="Normal 14 3 3 9" xfId="1425"/>
    <cellStyle name="Normal 14 3 3 9 2" xfId="4056"/>
    <cellStyle name="Normal 14 3 3 9 3" xfId="6465"/>
    <cellStyle name="Normal 14 3 4" xfId="243"/>
    <cellStyle name="Normal 14 3 4 10" xfId="1823"/>
    <cellStyle name="Normal 14 3 4 10 2" xfId="4454"/>
    <cellStyle name="Normal 14 3 4 10 3" xfId="6863"/>
    <cellStyle name="Normal 14 3 4 11" xfId="1989"/>
    <cellStyle name="Normal 14 3 4 11 2" xfId="4620"/>
    <cellStyle name="Normal 14 3 4 11 3" xfId="7029"/>
    <cellStyle name="Normal 14 3 4 12" xfId="2150"/>
    <cellStyle name="Normal 14 3 4 12 2" xfId="4781"/>
    <cellStyle name="Normal 14 3 4 12 3" xfId="7190"/>
    <cellStyle name="Normal 14 3 4 13" xfId="2307"/>
    <cellStyle name="Normal 14 3 4 13 2" xfId="4938"/>
    <cellStyle name="Normal 14 3 4 13 3" xfId="7347"/>
    <cellStyle name="Normal 14 3 4 14" xfId="2450"/>
    <cellStyle name="Normal 14 3 4 14 2" xfId="5081"/>
    <cellStyle name="Normal 14 3 4 14 3" xfId="7490"/>
    <cellStyle name="Normal 14 3 4 15" xfId="2919"/>
    <cellStyle name="Normal 14 3 4 16" xfId="5395"/>
    <cellStyle name="Normal 14 3 4 2" xfId="598"/>
    <cellStyle name="Normal 14 3 4 2 2" xfId="3229"/>
    <cellStyle name="Normal 14 3 4 2 3" xfId="5638"/>
    <cellStyle name="Normal 14 3 4 3" xfId="1061"/>
    <cellStyle name="Normal 14 3 4 3 2" xfId="3692"/>
    <cellStyle name="Normal 14 3 4 3 3" xfId="6101"/>
    <cellStyle name="Normal 14 3 4 4" xfId="855"/>
    <cellStyle name="Normal 14 3 4 4 2" xfId="3486"/>
    <cellStyle name="Normal 14 3 4 4 3" xfId="5895"/>
    <cellStyle name="Normal 14 3 4 5" xfId="1279"/>
    <cellStyle name="Normal 14 3 4 5 2" xfId="3910"/>
    <cellStyle name="Normal 14 3 4 5 3" xfId="6319"/>
    <cellStyle name="Normal 14 3 4 6" xfId="426"/>
    <cellStyle name="Normal 14 3 4 6 2" xfId="3057"/>
    <cellStyle name="Normal 14 3 4 6 3" xfId="5466"/>
    <cellStyle name="Normal 14 3 4 7" xfId="1145"/>
    <cellStyle name="Normal 14 3 4 7 2" xfId="3776"/>
    <cellStyle name="Normal 14 3 4 7 3" xfId="6185"/>
    <cellStyle name="Normal 14 3 4 8" xfId="1480"/>
    <cellStyle name="Normal 14 3 4 8 2" xfId="4111"/>
    <cellStyle name="Normal 14 3 4 8 3" xfId="6520"/>
    <cellStyle name="Normal 14 3 4 9" xfId="1653"/>
    <cellStyle name="Normal 14 3 4 9 2" xfId="4284"/>
    <cellStyle name="Normal 14 3 4 9 3" xfId="6693"/>
    <cellStyle name="Normal 14 3 5" xfId="439"/>
    <cellStyle name="Normal 14 3 5 2" xfId="3070"/>
    <cellStyle name="Normal 14 3 5 3" xfId="5479"/>
    <cellStyle name="Normal 14 3 6" xfId="975"/>
    <cellStyle name="Normal 14 3 6 2" xfId="3606"/>
    <cellStyle name="Normal 14 3 6 3" xfId="6015"/>
    <cellStyle name="Normal 14 3 7" xfId="665"/>
    <cellStyle name="Normal 14 3 7 2" xfId="3296"/>
    <cellStyle name="Normal 14 3 7 3" xfId="5705"/>
    <cellStyle name="Normal 14 3 8" xfId="662"/>
    <cellStyle name="Normal 14 3 8 2" xfId="3293"/>
    <cellStyle name="Normal 14 3 8 3" xfId="5702"/>
    <cellStyle name="Normal 14 3 9" xfId="1164"/>
    <cellStyle name="Normal 14 3 9 2" xfId="3795"/>
    <cellStyle name="Normal 14 3 9 3" xfId="6204"/>
    <cellStyle name="Normal 14 4" xfId="96"/>
    <cellStyle name="Normal 14 4 10" xfId="1267"/>
    <cellStyle name="Normal 14 4 10 2" xfId="3898"/>
    <cellStyle name="Normal 14 4 10 3" xfId="6307"/>
    <cellStyle name="Normal 14 4 11" xfId="717"/>
    <cellStyle name="Normal 14 4 11 2" xfId="3348"/>
    <cellStyle name="Normal 14 4 11 3" xfId="5757"/>
    <cellStyle name="Normal 14 4 12" xfId="1258"/>
    <cellStyle name="Normal 14 4 12 2" xfId="3889"/>
    <cellStyle name="Normal 14 4 12 3" xfId="6298"/>
    <cellStyle name="Normal 14 4 13" xfId="1165"/>
    <cellStyle name="Normal 14 4 13 2" xfId="3796"/>
    <cellStyle name="Normal 14 4 13 3" xfId="6205"/>
    <cellStyle name="Normal 14 4 14" xfId="707"/>
    <cellStyle name="Normal 14 4 14 2" xfId="3338"/>
    <cellStyle name="Normal 14 4 14 3" xfId="5747"/>
    <cellStyle name="Normal 14 4 15" xfId="1177"/>
    <cellStyle name="Normal 14 4 15 2" xfId="3808"/>
    <cellStyle name="Normal 14 4 15 3" xfId="6217"/>
    <cellStyle name="Normal 14 4 16" xfId="1604"/>
    <cellStyle name="Normal 14 4 16 2" xfId="4235"/>
    <cellStyle name="Normal 14 4 16 3" xfId="6644"/>
    <cellStyle name="Normal 14 4 17" xfId="1774"/>
    <cellStyle name="Normal 14 4 17 2" xfId="4405"/>
    <cellStyle name="Normal 14 4 17 3" xfId="6814"/>
    <cellStyle name="Normal 14 4 18" xfId="2777"/>
    <cellStyle name="Normal 14 4 19" xfId="2970"/>
    <cellStyle name="Normal 14 4 2" xfId="175"/>
    <cellStyle name="Normal 14 4 2 10" xfId="1700"/>
    <cellStyle name="Normal 14 4 2 10 2" xfId="4331"/>
    <cellStyle name="Normal 14 4 2 10 3" xfId="6740"/>
    <cellStyle name="Normal 14 4 2 11" xfId="1869"/>
    <cellStyle name="Normal 14 4 2 11 2" xfId="4500"/>
    <cellStyle name="Normal 14 4 2 11 3" xfId="6909"/>
    <cellStyle name="Normal 14 4 2 12" xfId="2033"/>
    <cellStyle name="Normal 14 4 2 12 2" xfId="4664"/>
    <cellStyle name="Normal 14 4 2 12 3" xfId="7073"/>
    <cellStyle name="Normal 14 4 2 13" xfId="2193"/>
    <cellStyle name="Normal 14 4 2 13 2" xfId="4824"/>
    <cellStyle name="Normal 14 4 2 13 3" xfId="7233"/>
    <cellStyle name="Normal 14 4 2 14" xfId="2348"/>
    <cellStyle name="Normal 14 4 2 14 2" xfId="4979"/>
    <cellStyle name="Normal 14 4 2 14 3" xfId="7388"/>
    <cellStyle name="Normal 14 4 2 15" xfId="2852"/>
    <cellStyle name="Normal 14 4 2 16" xfId="2992"/>
    <cellStyle name="Normal 14 4 2 2" xfId="531"/>
    <cellStyle name="Normal 14 4 2 2 2" xfId="3162"/>
    <cellStyle name="Normal 14 4 2 2 3" xfId="5571"/>
    <cellStyle name="Normal 14 4 2 3" xfId="1004"/>
    <cellStyle name="Normal 14 4 2 3 2" xfId="3635"/>
    <cellStyle name="Normal 14 4 2 3 3" xfId="6044"/>
    <cellStyle name="Normal 14 4 2 4" xfId="775"/>
    <cellStyle name="Normal 14 4 2 4 2" xfId="3406"/>
    <cellStyle name="Normal 14 4 2 4 3" xfId="5815"/>
    <cellStyle name="Normal 14 4 2 5" xfId="1195"/>
    <cellStyle name="Normal 14 4 2 5 2" xfId="3826"/>
    <cellStyle name="Normal 14 4 2 5 3" xfId="6235"/>
    <cellStyle name="Normal 14 4 2 6" xfId="1238"/>
    <cellStyle name="Normal 14 4 2 6 2" xfId="3869"/>
    <cellStyle name="Normal 14 4 2 6 3" xfId="6278"/>
    <cellStyle name="Normal 14 4 2 7" xfId="749"/>
    <cellStyle name="Normal 14 4 2 7 2" xfId="3380"/>
    <cellStyle name="Normal 14 4 2 7 3" xfId="5789"/>
    <cellStyle name="Normal 14 4 2 8" xfId="1389"/>
    <cellStyle name="Normal 14 4 2 8 2" xfId="4020"/>
    <cellStyle name="Normal 14 4 2 8 3" xfId="6429"/>
    <cellStyle name="Normal 14 4 2 9" xfId="1527"/>
    <cellStyle name="Normal 14 4 2 9 2" xfId="4158"/>
    <cellStyle name="Normal 14 4 2 9 3" xfId="6567"/>
    <cellStyle name="Normal 14 4 3" xfId="216"/>
    <cellStyle name="Normal 14 4 3 10" xfId="2250"/>
    <cellStyle name="Normal 14 4 3 10 2" xfId="4881"/>
    <cellStyle name="Normal 14 4 3 10 3" xfId="7290"/>
    <cellStyle name="Normal 14 4 3 11" xfId="2402"/>
    <cellStyle name="Normal 14 4 3 11 2" xfId="5033"/>
    <cellStyle name="Normal 14 4 3 11 3" xfId="7442"/>
    <cellStyle name="Normal 14 4 3 12" xfId="2536"/>
    <cellStyle name="Normal 14 4 3 12 2" xfId="5167"/>
    <cellStyle name="Normal 14 4 3 12 3" xfId="7576"/>
    <cellStyle name="Normal 14 4 3 13" xfId="2640"/>
    <cellStyle name="Normal 14 4 3 13 2" xfId="5271"/>
    <cellStyle name="Normal 14 4 3 13 3" xfId="7680"/>
    <cellStyle name="Normal 14 4 3 14" xfId="2711"/>
    <cellStyle name="Normal 14 4 3 14 2" xfId="5342"/>
    <cellStyle name="Normal 14 4 3 14 3" xfId="7751"/>
    <cellStyle name="Normal 14 4 3 15" xfId="2892"/>
    <cellStyle name="Normal 14 4 3 16" xfId="5368"/>
    <cellStyle name="Normal 14 4 3 2" xfId="571"/>
    <cellStyle name="Normal 14 4 3 2 2" xfId="3202"/>
    <cellStyle name="Normal 14 4 3 2 3" xfId="5611"/>
    <cellStyle name="Normal 14 4 3 3" xfId="1034"/>
    <cellStyle name="Normal 14 4 3 3 2" xfId="3665"/>
    <cellStyle name="Normal 14 4 3 3 3" xfId="6074"/>
    <cellStyle name="Normal 14 4 3 4" xfId="923"/>
    <cellStyle name="Normal 14 4 3 4 2" xfId="3554"/>
    <cellStyle name="Normal 14 4 3 4 3" xfId="5963"/>
    <cellStyle name="Normal 14 4 3 5" xfId="1337"/>
    <cellStyle name="Normal 14 4 3 5 2" xfId="3968"/>
    <cellStyle name="Normal 14 4 3 5 3" xfId="6377"/>
    <cellStyle name="Normal 14 4 3 6" xfId="1590"/>
    <cellStyle name="Normal 14 4 3 6 2" xfId="4221"/>
    <cellStyle name="Normal 14 4 3 6 3" xfId="6630"/>
    <cellStyle name="Normal 14 4 3 7" xfId="1761"/>
    <cellStyle name="Normal 14 4 3 7 2" xfId="4392"/>
    <cellStyle name="Normal 14 4 3 7 3" xfId="6801"/>
    <cellStyle name="Normal 14 4 3 8" xfId="1928"/>
    <cellStyle name="Normal 14 4 3 8 2" xfId="4559"/>
    <cellStyle name="Normal 14 4 3 8 3" xfId="6968"/>
    <cellStyle name="Normal 14 4 3 9" xfId="2091"/>
    <cellStyle name="Normal 14 4 3 9 2" xfId="4722"/>
    <cellStyle name="Normal 14 4 3 9 3" xfId="7131"/>
    <cellStyle name="Normal 14 4 4" xfId="252"/>
    <cellStyle name="Normal 14 4 4 10" xfId="2205"/>
    <cellStyle name="Normal 14 4 4 10 2" xfId="4836"/>
    <cellStyle name="Normal 14 4 4 10 3" xfId="7245"/>
    <cellStyle name="Normal 14 4 4 11" xfId="2360"/>
    <cellStyle name="Normal 14 4 4 11 2" xfId="4991"/>
    <cellStyle name="Normal 14 4 4 11 3" xfId="7400"/>
    <cellStyle name="Normal 14 4 4 12" xfId="2497"/>
    <cellStyle name="Normal 14 4 4 12 2" xfId="5128"/>
    <cellStyle name="Normal 14 4 4 12 3" xfId="7537"/>
    <cellStyle name="Normal 14 4 4 13" xfId="2612"/>
    <cellStyle name="Normal 14 4 4 13 2" xfId="5243"/>
    <cellStyle name="Normal 14 4 4 13 3" xfId="7652"/>
    <cellStyle name="Normal 14 4 4 14" xfId="2693"/>
    <cellStyle name="Normal 14 4 4 14 2" xfId="5324"/>
    <cellStyle name="Normal 14 4 4 14 3" xfId="7733"/>
    <cellStyle name="Normal 14 4 4 15" xfId="2928"/>
    <cellStyle name="Normal 14 4 4 16" xfId="5404"/>
    <cellStyle name="Normal 14 4 4 2" xfId="607"/>
    <cellStyle name="Normal 14 4 4 2 2" xfId="3238"/>
    <cellStyle name="Normal 14 4 4 2 3" xfId="5647"/>
    <cellStyle name="Normal 14 4 4 3" xfId="1070"/>
    <cellStyle name="Normal 14 4 4 3 2" xfId="3701"/>
    <cellStyle name="Normal 14 4 4 3 3" xfId="6110"/>
    <cellStyle name="Normal 14 4 4 4" xfId="745"/>
    <cellStyle name="Normal 14 4 4 4 2" xfId="3376"/>
    <cellStyle name="Normal 14 4 4 4 3" xfId="5785"/>
    <cellStyle name="Normal 14 4 4 5" xfId="1375"/>
    <cellStyle name="Normal 14 4 4 5 2" xfId="4006"/>
    <cellStyle name="Normal 14 4 4 5 3" xfId="6415"/>
    <cellStyle name="Normal 14 4 4 6" xfId="1542"/>
    <cellStyle name="Normal 14 4 4 6 2" xfId="4173"/>
    <cellStyle name="Normal 14 4 4 6 3" xfId="6582"/>
    <cellStyle name="Normal 14 4 4 7" xfId="1714"/>
    <cellStyle name="Normal 14 4 4 7 2" xfId="4345"/>
    <cellStyle name="Normal 14 4 4 7 3" xfId="6754"/>
    <cellStyle name="Normal 14 4 4 8" xfId="1882"/>
    <cellStyle name="Normal 14 4 4 8 2" xfId="4513"/>
    <cellStyle name="Normal 14 4 4 8 3" xfId="6922"/>
    <cellStyle name="Normal 14 4 4 9" xfId="2045"/>
    <cellStyle name="Normal 14 4 4 9 2" xfId="4676"/>
    <cellStyle name="Normal 14 4 4 9 3" xfId="7085"/>
    <cellStyle name="Normal 14 4 5" xfId="452"/>
    <cellStyle name="Normal 14 4 5 2" xfId="3083"/>
    <cellStyle name="Normal 14 4 5 3" xfId="5492"/>
    <cellStyle name="Normal 14 4 6" xfId="972"/>
    <cellStyle name="Normal 14 4 6 2" xfId="3603"/>
    <cellStyle name="Normal 14 4 6 3" xfId="6012"/>
    <cellStyle name="Normal 14 4 7" xfId="661"/>
    <cellStyle name="Normal 14 4 7 2" xfId="3292"/>
    <cellStyle name="Normal 14 4 7 3" xfId="5701"/>
    <cellStyle name="Normal 14 4 8" xfId="781"/>
    <cellStyle name="Normal 14 4 8 2" xfId="3412"/>
    <cellStyle name="Normal 14 4 8 3" xfId="5821"/>
    <cellStyle name="Normal 14 4 9" xfId="1104"/>
    <cellStyle name="Normal 14 4 9 2" xfId="3735"/>
    <cellStyle name="Normal 14 4 9 3" xfId="6144"/>
    <cellStyle name="Normal 14 5" xfId="108"/>
    <cellStyle name="Normal 14 5 10" xfId="433"/>
    <cellStyle name="Normal 14 5 10 2" xfId="3064"/>
    <cellStyle name="Normal 14 5 10 3" xfId="5473"/>
    <cellStyle name="Normal 14 5 11" xfId="697"/>
    <cellStyle name="Normal 14 5 11 2" xfId="3328"/>
    <cellStyle name="Normal 14 5 11 3" xfId="5737"/>
    <cellStyle name="Normal 14 5 12" xfId="1231"/>
    <cellStyle name="Normal 14 5 12 2" xfId="3862"/>
    <cellStyle name="Normal 14 5 12 3" xfId="6271"/>
    <cellStyle name="Normal 14 5 13" xfId="1405"/>
    <cellStyle name="Normal 14 5 13 2" xfId="4036"/>
    <cellStyle name="Normal 14 5 13 3" xfId="6445"/>
    <cellStyle name="Normal 14 5 14" xfId="1556"/>
    <cellStyle name="Normal 14 5 14 2" xfId="4187"/>
    <cellStyle name="Normal 14 5 14 3" xfId="6596"/>
    <cellStyle name="Normal 14 5 15" xfId="1728"/>
    <cellStyle name="Normal 14 5 15 2" xfId="4359"/>
    <cellStyle name="Normal 14 5 15 3" xfId="6768"/>
    <cellStyle name="Normal 14 5 16" xfId="1896"/>
    <cellStyle name="Normal 14 5 16 2" xfId="4527"/>
    <cellStyle name="Normal 14 5 16 3" xfId="6936"/>
    <cellStyle name="Normal 14 5 17" xfId="2059"/>
    <cellStyle name="Normal 14 5 17 2" xfId="4690"/>
    <cellStyle name="Normal 14 5 17 3" xfId="7099"/>
    <cellStyle name="Normal 14 5 18" xfId="2788"/>
    <cellStyle name="Normal 14 5 19" xfId="2746"/>
    <cellStyle name="Normal 14 5 2" xfId="185"/>
    <cellStyle name="Normal 14 5 2 10" xfId="1849"/>
    <cellStyle name="Normal 14 5 2 10 2" xfId="4480"/>
    <cellStyle name="Normal 14 5 2 10 3" xfId="6889"/>
    <cellStyle name="Normal 14 5 2 11" xfId="2014"/>
    <cellStyle name="Normal 14 5 2 11 2" xfId="4645"/>
    <cellStyle name="Normal 14 5 2 11 3" xfId="7054"/>
    <cellStyle name="Normal 14 5 2 12" xfId="2174"/>
    <cellStyle name="Normal 14 5 2 12 2" xfId="4805"/>
    <cellStyle name="Normal 14 5 2 12 3" xfId="7214"/>
    <cellStyle name="Normal 14 5 2 13" xfId="2331"/>
    <cellStyle name="Normal 14 5 2 13 2" xfId="4962"/>
    <cellStyle name="Normal 14 5 2 13 3" xfId="7371"/>
    <cellStyle name="Normal 14 5 2 14" xfId="2473"/>
    <cellStyle name="Normal 14 5 2 14 2" xfId="5104"/>
    <cellStyle name="Normal 14 5 2 14 3" xfId="7513"/>
    <cellStyle name="Normal 14 5 2 15" xfId="2862"/>
    <cellStyle name="Normal 14 5 2 16" xfId="2983"/>
    <cellStyle name="Normal 14 5 2 2" xfId="541"/>
    <cellStyle name="Normal 14 5 2 2 2" xfId="3172"/>
    <cellStyle name="Normal 14 5 2 2 3" xfId="5581"/>
    <cellStyle name="Normal 14 5 2 3" xfId="995"/>
    <cellStyle name="Normal 14 5 2 3 2" xfId="3626"/>
    <cellStyle name="Normal 14 5 2 3 3" xfId="6035"/>
    <cellStyle name="Normal 14 5 2 4" xfId="804"/>
    <cellStyle name="Normal 14 5 2 4 2" xfId="3435"/>
    <cellStyle name="Normal 14 5 2 4 3" xfId="5844"/>
    <cellStyle name="Normal 14 5 2 5" xfId="1155"/>
    <cellStyle name="Normal 14 5 2 5 2" xfId="3786"/>
    <cellStyle name="Normal 14 5 2 5 3" xfId="6195"/>
    <cellStyle name="Normal 14 5 2 6" xfId="1189"/>
    <cellStyle name="Normal 14 5 2 6 2" xfId="3820"/>
    <cellStyle name="Normal 14 5 2 6 3" xfId="6229"/>
    <cellStyle name="Normal 14 5 2 7" xfId="1356"/>
    <cellStyle name="Normal 14 5 2 7 2" xfId="3987"/>
    <cellStyle name="Normal 14 5 2 7 3" xfId="6396"/>
    <cellStyle name="Normal 14 5 2 8" xfId="1506"/>
    <cellStyle name="Normal 14 5 2 8 2" xfId="4137"/>
    <cellStyle name="Normal 14 5 2 8 3" xfId="6546"/>
    <cellStyle name="Normal 14 5 2 9" xfId="1679"/>
    <cellStyle name="Normal 14 5 2 9 2" xfId="4310"/>
    <cellStyle name="Normal 14 5 2 9 3" xfId="6719"/>
    <cellStyle name="Normal 14 5 3" xfId="225"/>
    <cellStyle name="Normal 14 5 3 10" xfId="1152"/>
    <cellStyle name="Normal 14 5 3 10 2" xfId="3783"/>
    <cellStyle name="Normal 14 5 3 10 3" xfId="6192"/>
    <cellStyle name="Normal 14 5 3 11" xfId="383"/>
    <cellStyle name="Normal 14 5 3 11 2" xfId="3014"/>
    <cellStyle name="Normal 14 5 3 11 3" xfId="5423"/>
    <cellStyle name="Normal 14 5 3 12" xfId="699"/>
    <cellStyle name="Normal 14 5 3 12 2" xfId="3330"/>
    <cellStyle name="Normal 14 5 3 12 3" xfId="5739"/>
    <cellStyle name="Normal 14 5 3 13" xfId="1419"/>
    <cellStyle name="Normal 14 5 3 13 2" xfId="4050"/>
    <cellStyle name="Normal 14 5 3 13 3" xfId="6459"/>
    <cellStyle name="Normal 14 5 3 14" xfId="1570"/>
    <cellStyle name="Normal 14 5 3 14 2" xfId="4201"/>
    <cellStyle name="Normal 14 5 3 14 3" xfId="6610"/>
    <cellStyle name="Normal 14 5 3 15" xfId="2901"/>
    <cellStyle name="Normal 14 5 3 16" xfId="5377"/>
    <cellStyle name="Normal 14 5 3 2" xfId="580"/>
    <cellStyle name="Normal 14 5 3 2 2" xfId="3211"/>
    <cellStyle name="Normal 14 5 3 2 3" xfId="5620"/>
    <cellStyle name="Normal 14 5 3 3" xfId="1043"/>
    <cellStyle name="Normal 14 5 3 3 2" xfId="3674"/>
    <cellStyle name="Normal 14 5 3 3 3" xfId="6083"/>
    <cellStyle name="Normal 14 5 3 4" xfId="723"/>
    <cellStyle name="Normal 14 5 3 4 2" xfId="3354"/>
    <cellStyle name="Normal 14 5 3 4 3" xfId="5763"/>
    <cellStyle name="Normal 14 5 3 5" xfId="1154"/>
    <cellStyle name="Normal 14 5 3 5 2" xfId="3785"/>
    <cellStyle name="Normal 14 5 3 5 3" xfId="6194"/>
    <cellStyle name="Normal 14 5 3 6" xfId="1188"/>
    <cellStyle name="Normal 14 5 3 6 2" xfId="3819"/>
    <cellStyle name="Normal 14 5 3 6 3" xfId="6228"/>
    <cellStyle name="Normal 14 5 3 7" xfId="1248"/>
    <cellStyle name="Normal 14 5 3 7 2" xfId="3879"/>
    <cellStyle name="Normal 14 5 3 7 3" xfId="6288"/>
    <cellStyle name="Normal 14 5 3 8" xfId="487"/>
    <cellStyle name="Normal 14 5 3 8 2" xfId="3118"/>
    <cellStyle name="Normal 14 5 3 8 3" xfId="5527"/>
    <cellStyle name="Normal 14 5 3 9" xfId="755"/>
    <cellStyle name="Normal 14 5 3 9 2" xfId="3386"/>
    <cellStyle name="Normal 14 5 3 9 3" xfId="5795"/>
    <cellStyle name="Normal 14 5 4" xfId="261"/>
    <cellStyle name="Normal 14 5 4 10" xfId="2067"/>
    <cellStyle name="Normal 14 5 4 10 2" xfId="4698"/>
    <cellStyle name="Normal 14 5 4 10 3" xfId="7107"/>
    <cellStyle name="Normal 14 5 4 11" xfId="2226"/>
    <cellStyle name="Normal 14 5 4 11 2" xfId="4857"/>
    <cellStyle name="Normal 14 5 4 11 3" xfId="7266"/>
    <cellStyle name="Normal 14 5 4 12" xfId="2380"/>
    <cellStyle name="Normal 14 5 4 12 2" xfId="5011"/>
    <cellStyle name="Normal 14 5 4 12 3" xfId="7420"/>
    <cellStyle name="Normal 14 5 4 13" xfId="2516"/>
    <cellStyle name="Normal 14 5 4 13 2" xfId="5147"/>
    <cellStyle name="Normal 14 5 4 13 3" xfId="7556"/>
    <cellStyle name="Normal 14 5 4 14" xfId="2626"/>
    <cellStyle name="Normal 14 5 4 14 2" xfId="5257"/>
    <cellStyle name="Normal 14 5 4 14 3" xfId="7666"/>
    <cellStyle name="Normal 14 5 4 15" xfId="2937"/>
    <cellStyle name="Normal 14 5 4 16" xfId="5413"/>
    <cellStyle name="Normal 14 5 4 2" xfId="616"/>
    <cellStyle name="Normal 14 5 4 2 2" xfId="3247"/>
    <cellStyle name="Normal 14 5 4 2 3" xfId="5656"/>
    <cellStyle name="Normal 14 5 4 3" xfId="1079"/>
    <cellStyle name="Normal 14 5 4 3 2" xfId="3710"/>
    <cellStyle name="Normal 14 5 4 3 3" xfId="6119"/>
    <cellStyle name="Normal 14 5 4 4" xfId="930"/>
    <cellStyle name="Normal 14 5 4 4 2" xfId="3561"/>
    <cellStyle name="Normal 14 5 4 4 3" xfId="5970"/>
    <cellStyle name="Normal 14 5 4 5" xfId="1159"/>
    <cellStyle name="Normal 14 5 4 5 2" xfId="3790"/>
    <cellStyle name="Normal 14 5 4 5 3" xfId="6199"/>
    <cellStyle name="Normal 14 5 4 6" xfId="1414"/>
    <cellStyle name="Normal 14 5 4 6 2" xfId="4045"/>
    <cellStyle name="Normal 14 5 4 6 3" xfId="6454"/>
    <cellStyle name="Normal 14 5 4 7" xfId="1565"/>
    <cellStyle name="Normal 14 5 4 7 2" xfId="4196"/>
    <cellStyle name="Normal 14 5 4 7 3" xfId="6605"/>
    <cellStyle name="Normal 14 5 4 8" xfId="1737"/>
    <cellStyle name="Normal 14 5 4 8 2" xfId="4368"/>
    <cellStyle name="Normal 14 5 4 8 3" xfId="6777"/>
    <cellStyle name="Normal 14 5 4 9" xfId="1904"/>
    <cellStyle name="Normal 14 5 4 9 2" xfId="4535"/>
    <cellStyle name="Normal 14 5 4 9 3" xfId="6944"/>
    <cellStyle name="Normal 14 5 5" xfId="464"/>
    <cellStyle name="Normal 14 5 5 2" xfId="3095"/>
    <cellStyle name="Normal 14 5 5 3" xfId="5504"/>
    <cellStyle name="Normal 14 5 6" xfId="764"/>
    <cellStyle name="Normal 14 5 6 2" xfId="3395"/>
    <cellStyle name="Normal 14 5 6 3" xfId="5804"/>
    <cellStyle name="Normal 14 5 7" xfId="431"/>
    <cellStyle name="Normal 14 5 7 2" xfId="3062"/>
    <cellStyle name="Normal 14 5 7 3" xfId="5471"/>
    <cellStyle name="Normal 14 5 8" xfId="937"/>
    <cellStyle name="Normal 14 5 8 2" xfId="3568"/>
    <cellStyle name="Normal 14 5 8 3" xfId="5977"/>
    <cellStyle name="Normal 14 5 9" xfId="742"/>
    <cellStyle name="Normal 14 5 9 2" xfId="3373"/>
    <cellStyle name="Normal 14 5 9 3" xfId="5782"/>
    <cellStyle name="Normal 14 6" xfId="133"/>
    <cellStyle name="Normal 14 6 10" xfId="1621"/>
    <cellStyle name="Normal 14 6 10 2" xfId="4252"/>
    <cellStyle name="Normal 14 6 10 3" xfId="6661"/>
    <cellStyle name="Normal 14 6 11" xfId="1791"/>
    <cellStyle name="Normal 14 6 11 2" xfId="4422"/>
    <cellStyle name="Normal 14 6 11 3" xfId="6831"/>
    <cellStyle name="Normal 14 6 12" xfId="1957"/>
    <cellStyle name="Normal 14 6 12 2" xfId="4588"/>
    <cellStyle name="Normal 14 6 12 3" xfId="6997"/>
    <cellStyle name="Normal 14 6 13" xfId="2120"/>
    <cellStyle name="Normal 14 6 13 2" xfId="4751"/>
    <cellStyle name="Normal 14 6 13 3" xfId="7160"/>
    <cellStyle name="Normal 14 6 14" xfId="2278"/>
    <cellStyle name="Normal 14 6 14 2" xfId="4909"/>
    <cellStyle name="Normal 14 6 14 3" xfId="7318"/>
    <cellStyle name="Normal 14 6 15" xfId="2811"/>
    <cellStyle name="Normal 14 6 16" xfId="2723"/>
    <cellStyle name="Normal 14 6 2" xfId="489"/>
    <cellStyle name="Normal 14 6 2 2" xfId="3120"/>
    <cellStyle name="Normal 14 6 2 3" xfId="5529"/>
    <cellStyle name="Normal 14 6 3" xfId="953"/>
    <cellStyle name="Normal 14 6 3 2" xfId="3584"/>
    <cellStyle name="Normal 14 6 3 3" xfId="5993"/>
    <cellStyle name="Normal 14 6 4" xfId="634"/>
    <cellStyle name="Normal 14 6 4 2" xfId="3265"/>
    <cellStyle name="Normal 14 6 4 3" xfId="5674"/>
    <cellStyle name="Normal 14 6 5" xfId="813"/>
    <cellStyle name="Normal 14 6 5 2" xfId="3444"/>
    <cellStyle name="Normal 14 6 5 3" xfId="5853"/>
    <cellStyle name="Normal 14 6 6" xfId="1212"/>
    <cellStyle name="Normal 14 6 6 2" xfId="3843"/>
    <cellStyle name="Normal 14 6 6 3" xfId="6252"/>
    <cellStyle name="Normal 14 6 7" xfId="1256"/>
    <cellStyle name="Normal 14 6 7 2" xfId="3887"/>
    <cellStyle name="Normal 14 6 7 3" xfId="6296"/>
    <cellStyle name="Normal 14 6 8" xfId="1100"/>
    <cellStyle name="Normal 14 6 8 2" xfId="3731"/>
    <cellStyle name="Normal 14 6 8 3" xfId="6140"/>
    <cellStyle name="Normal 14 6 9" xfId="1448"/>
    <cellStyle name="Normal 14 6 9 2" xfId="4079"/>
    <cellStyle name="Normal 14 6 9 3" xfId="6488"/>
    <cellStyle name="Normal 14 7" xfId="145"/>
    <cellStyle name="Normal 14 7 10" xfId="1907"/>
    <cellStyle name="Normal 14 7 10 2" xfId="4538"/>
    <cellStyle name="Normal 14 7 10 3" xfId="6947"/>
    <cellStyle name="Normal 14 7 11" xfId="2070"/>
    <cellStyle name="Normal 14 7 11 2" xfId="4701"/>
    <cellStyle name="Normal 14 7 11 3" xfId="7110"/>
    <cellStyle name="Normal 14 7 12" xfId="2229"/>
    <cellStyle name="Normal 14 7 12 2" xfId="4860"/>
    <cellStyle name="Normal 14 7 12 3" xfId="7269"/>
    <cellStyle name="Normal 14 7 13" xfId="2383"/>
    <cellStyle name="Normal 14 7 13 2" xfId="5014"/>
    <cellStyle name="Normal 14 7 13 3" xfId="7423"/>
    <cellStyle name="Normal 14 7 14" xfId="2519"/>
    <cellStyle name="Normal 14 7 14 2" xfId="5150"/>
    <cellStyle name="Normal 14 7 14 3" xfId="7559"/>
    <cellStyle name="Normal 14 7 15" xfId="2823"/>
    <cellStyle name="Normal 14 7 16" xfId="3008"/>
    <cellStyle name="Normal 14 7 2" xfId="501"/>
    <cellStyle name="Normal 14 7 2 2" xfId="3132"/>
    <cellStyle name="Normal 14 7 2 3" xfId="5541"/>
    <cellStyle name="Normal 14 7 3" xfId="1017"/>
    <cellStyle name="Normal 14 7 3 2" xfId="3648"/>
    <cellStyle name="Normal 14 7 3 3" xfId="6057"/>
    <cellStyle name="Normal 14 7 4" xfId="803"/>
    <cellStyle name="Normal 14 7 4 2" xfId="3434"/>
    <cellStyle name="Normal 14 7 4 3" xfId="5843"/>
    <cellStyle name="Normal 14 7 5" xfId="1156"/>
    <cellStyle name="Normal 14 7 5 2" xfId="3787"/>
    <cellStyle name="Normal 14 7 5 3" xfId="6196"/>
    <cellStyle name="Normal 14 7 6" xfId="705"/>
    <cellStyle name="Normal 14 7 6 2" xfId="3336"/>
    <cellStyle name="Normal 14 7 6 3" xfId="5745"/>
    <cellStyle name="Normal 14 7 7" xfId="1417"/>
    <cellStyle name="Normal 14 7 7 2" xfId="4048"/>
    <cellStyle name="Normal 14 7 7 3" xfId="6457"/>
    <cellStyle name="Normal 14 7 8" xfId="1568"/>
    <cellStyle name="Normal 14 7 8 2" xfId="4199"/>
    <cellStyle name="Normal 14 7 8 3" xfId="6608"/>
    <cellStyle name="Normal 14 7 9" xfId="1740"/>
    <cellStyle name="Normal 14 7 9 2" xfId="4371"/>
    <cellStyle name="Normal 14 7 9 3" xfId="6780"/>
    <cellStyle name="Normal 14 8" xfId="129"/>
    <cellStyle name="Normal 14 8 10" xfId="1194"/>
    <cellStyle name="Normal 14 8 10 2" xfId="3825"/>
    <cellStyle name="Normal 14 8 10 3" xfId="6234"/>
    <cellStyle name="Normal 14 8 11" xfId="1380"/>
    <cellStyle name="Normal 14 8 11 2" xfId="4011"/>
    <cellStyle name="Normal 14 8 11 3" xfId="6420"/>
    <cellStyle name="Normal 14 8 12" xfId="1535"/>
    <cellStyle name="Normal 14 8 12 2" xfId="4166"/>
    <cellStyle name="Normal 14 8 12 3" xfId="6575"/>
    <cellStyle name="Normal 14 8 13" xfId="1707"/>
    <cellStyle name="Normal 14 8 13 2" xfId="4338"/>
    <cellStyle name="Normal 14 8 13 3" xfId="6747"/>
    <cellStyle name="Normal 14 8 14" xfId="1876"/>
    <cellStyle name="Normal 14 8 14 2" xfId="4507"/>
    <cellStyle name="Normal 14 8 14 3" xfId="6916"/>
    <cellStyle name="Normal 14 8 15" xfId="2807"/>
    <cellStyle name="Normal 14 8 16" xfId="2954"/>
    <cellStyle name="Normal 14 8 2" xfId="485"/>
    <cellStyle name="Normal 14 8 2 2" xfId="3116"/>
    <cellStyle name="Normal 14 8 2 3" xfId="5525"/>
    <cellStyle name="Normal 14 8 3" xfId="955"/>
    <cellStyle name="Normal 14 8 3 2" xfId="3586"/>
    <cellStyle name="Normal 14 8 3 3" xfId="5995"/>
    <cellStyle name="Normal 14 8 4" xfId="638"/>
    <cellStyle name="Normal 14 8 4 2" xfId="3269"/>
    <cellStyle name="Normal 14 8 4 3" xfId="5678"/>
    <cellStyle name="Normal 14 8 5" xfId="694"/>
    <cellStyle name="Normal 14 8 5 2" xfId="3325"/>
    <cellStyle name="Normal 14 8 5 3" xfId="5734"/>
    <cellStyle name="Normal 14 8 6" xfId="1278"/>
    <cellStyle name="Normal 14 8 6 2" xfId="3909"/>
    <cellStyle name="Normal 14 8 6 3" xfId="6318"/>
    <cellStyle name="Normal 14 8 7" xfId="679"/>
    <cellStyle name="Normal 14 8 7 2" xfId="3310"/>
    <cellStyle name="Normal 14 8 7 3" xfId="5719"/>
    <cellStyle name="Normal 14 8 8" xfId="1243"/>
    <cellStyle name="Normal 14 8 8 2" xfId="3874"/>
    <cellStyle name="Normal 14 8 8 3" xfId="6283"/>
    <cellStyle name="Normal 14 8 9" xfId="680"/>
    <cellStyle name="Normal 14 8 9 2" xfId="3311"/>
    <cellStyle name="Normal 14 8 9 3" xfId="5720"/>
    <cellStyle name="Normal 14 9" xfId="403"/>
    <cellStyle name="Normal 14 9 2" xfId="3034"/>
    <cellStyle name="Normal 14 9 3" xfId="5443"/>
    <cellStyle name="Normal 15" xfId="15"/>
    <cellStyle name="Normal 15 10" xfId="989"/>
    <cellStyle name="Normal 15 10 2" xfId="3620"/>
    <cellStyle name="Normal 15 10 3" xfId="6029"/>
    <cellStyle name="Normal 15 11" xfId="690"/>
    <cellStyle name="Normal 15 11 2" xfId="3321"/>
    <cellStyle name="Normal 15 11 3" xfId="5730"/>
    <cellStyle name="Normal 15 12" xfId="909"/>
    <cellStyle name="Normal 15 12 2" xfId="3540"/>
    <cellStyle name="Normal 15 12 3" xfId="5949"/>
    <cellStyle name="Normal 15 13" xfId="1300"/>
    <cellStyle name="Normal 15 13 2" xfId="3931"/>
    <cellStyle name="Normal 15 13 3" xfId="6340"/>
    <cellStyle name="Normal 15 14" xfId="1326"/>
    <cellStyle name="Normal 15 14 2" xfId="3957"/>
    <cellStyle name="Normal 15 14 3" xfId="6366"/>
    <cellStyle name="Normal 15 15" xfId="1610"/>
    <cellStyle name="Normal 15 15 2" xfId="4241"/>
    <cellStyle name="Normal 15 15 3" xfId="6650"/>
    <cellStyle name="Normal 15 16" xfId="1780"/>
    <cellStyle name="Normal 15 16 2" xfId="4411"/>
    <cellStyle name="Normal 15 16 3" xfId="6820"/>
    <cellStyle name="Normal 15 17" xfId="1946"/>
    <cellStyle name="Normal 15 17 2" xfId="4577"/>
    <cellStyle name="Normal 15 17 3" xfId="6986"/>
    <cellStyle name="Normal 15 18" xfId="2109"/>
    <cellStyle name="Normal 15 18 2" xfId="4740"/>
    <cellStyle name="Normal 15 18 3" xfId="7149"/>
    <cellStyle name="Normal 15 19" xfId="2267"/>
    <cellStyle name="Normal 15 19 2" xfId="4898"/>
    <cellStyle name="Normal 15 19 3" xfId="7307"/>
    <cellStyle name="Normal 15 2" xfId="55"/>
    <cellStyle name="Normal 15 2 10" xfId="1476"/>
    <cellStyle name="Normal 15 2 10 2" xfId="4107"/>
    <cellStyle name="Normal 15 2 10 3" xfId="6516"/>
    <cellStyle name="Normal 15 2 11" xfId="1649"/>
    <cellStyle name="Normal 15 2 11 2" xfId="4280"/>
    <cellStyle name="Normal 15 2 11 3" xfId="6689"/>
    <cellStyle name="Normal 15 2 12" xfId="1819"/>
    <cellStyle name="Normal 15 2 12 2" xfId="4450"/>
    <cellStyle name="Normal 15 2 12 3" xfId="6859"/>
    <cellStyle name="Normal 15 2 13" xfId="1985"/>
    <cellStyle name="Normal 15 2 13 2" xfId="4616"/>
    <cellStyle name="Normal 15 2 13 3" xfId="7025"/>
    <cellStyle name="Normal 15 2 14" xfId="2146"/>
    <cellStyle name="Normal 15 2 14 2" xfId="4777"/>
    <cellStyle name="Normal 15 2 14 3" xfId="7186"/>
    <cellStyle name="Normal 15 2 15" xfId="2303"/>
    <cellStyle name="Normal 15 2 15 2" xfId="4934"/>
    <cellStyle name="Normal 15 2 15 3" xfId="7343"/>
    <cellStyle name="Normal 15 2 16" xfId="2446"/>
    <cellStyle name="Normal 15 2 16 2" xfId="5077"/>
    <cellStyle name="Normal 15 2 16 3" xfId="7486"/>
    <cellStyle name="Normal 15 2 17" xfId="2573"/>
    <cellStyle name="Normal 15 2 17 2" xfId="5204"/>
    <cellStyle name="Normal 15 2 17 3" xfId="7613"/>
    <cellStyle name="Normal 15 2 18" xfId="2751"/>
    <cellStyle name="Normal 15 2 19" xfId="2972"/>
    <cellStyle name="Normal 15 2 2" xfId="155"/>
    <cellStyle name="Normal 15 2 2 10" xfId="2118"/>
    <cellStyle name="Normal 15 2 2 10 2" xfId="4749"/>
    <cellStyle name="Normal 15 2 2 10 3" xfId="7158"/>
    <cellStyle name="Normal 15 2 2 11" xfId="2276"/>
    <cellStyle name="Normal 15 2 2 11 2" xfId="4907"/>
    <cellStyle name="Normal 15 2 2 11 3" xfId="7316"/>
    <cellStyle name="Normal 15 2 2 12" xfId="2426"/>
    <cellStyle name="Normal 15 2 2 12 2" xfId="5057"/>
    <cellStyle name="Normal 15 2 2 12 3" xfId="7466"/>
    <cellStyle name="Normal 15 2 2 13" xfId="2557"/>
    <cellStyle name="Normal 15 2 2 13 2" xfId="5188"/>
    <cellStyle name="Normal 15 2 2 13 3" xfId="7597"/>
    <cellStyle name="Normal 15 2 2 14" xfId="2658"/>
    <cellStyle name="Normal 15 2 2 14 2" xfId="5289"/>
    <cellStyle name="Normal 15 2 2 14 3" xfId="7698"/>
    <cellStyle name="Normal 15 2 2 15" xfId="2833"/>
    <cellStyle name="Normal 15 2 2 16" xfId="2748"/>
    <cellStyle name="Normal 15 2 2 2" xfId="511"/>
    <cellStyle name="Normal 15 2 2 2 2" xfId="3142"/>
    <cellStyle name="Normal 15 2 2 2 3" xfId="5551"/>
    <cellStyle name="Normal 15 2 2 3" xfId="789"/>
    <cellStyle name="Normal 15 2 2 3 2" xfId="3420"/>
    <cellStyle name="Normal 15 2 2 3 3" xfId="5829"/>
    <cellStyle name="Normal 15 2 2 4" xfId="776"/>
    <cellStyle name="Normal 15 2 2 4 2" xfId="3407"/>
    <cellStyle name="Normal 15 2 2 4 3" xfId="5816"/>
    <cellStyle name="Normal 15 2 2 5" xfId="1290"/>
    <cellStyle name="Normal 15 2 2 5 2" xfId="3921"/>
    <cellStyle name="Normal 15 2 2 5 3" xfId="6330"/>
    <cellStyle name="Normal 15 2 2 6" xfId="1446"/>
    <cellStyle name="Normal 15 2 2 6 2" xfId="4077"/>
    <cellStyle name="Normal 15 2 2 6 3" xfId="6486"/>
    <cellStyle name="Normal 15 2 2 7" xfId="1619"/>
    <cellStyle name="Normal 15 2 2 7 2" xfId="4250"/>
    <cellStyle name="Normal 15 2 2 7 3" xfId="6659"/>
    <cellStyle name="Normal 15 2 2 8" xfId="1789"/>
    <cellStyle name="Normal 15 2 2 8 2" xfId="4420"/>
    <cellStyle name="Normal 15 2 2 8 3" xfId="6829"/>
    <cellStyle name="Normal 15 2 2 9" xfId="1955"/>
    <cellStyle name="Normal 15 2 2 9 2" xfId="4586"/>
    <cellStyle name="Normal 15 2 2 9 3" xfId="6995"/>
    <cellStyle name="Normal 15 2 3" xfId="197"/>
    <cellStyle name="Normal 15 2 3 10" xfId="1875"/>
    <cellStyle name="Normal 15 2 3 10 2" xfId="4506"/>
    <cellStyle name="Normal 15 2 3 10 3" xfId="6915"/>
    <cellStyle name="Normal 15 2 3 11" xfId="2039"/>
    <cellStyle name="Normal 15 2 3 11 2" xfId="4670"/>
    <cellStyle name="Normal 15 2 3 11 3" xfId="7079"/>
    <cellStyle name="Normal 15 2 3 12" xfId="2199"/>
    <cellStyle name="Normal 15 2 3 12 2" xfId="4830"/>
    <cellStyle name="Normal 15 2 3 12 3" xfId="7239"/>
    <cellStyle name="Normal 15 2 3 13" xfId="2354"/>
    <cellStyle name="Normal 15 2 3 13 2" xfId="4985"/>
    <cellStyle name="Normal 15 2 3 13 3" xfId="7394"/>
    <cellStyle name="Normal 15 2 3 14" xfId="2491"/>
    <cellStyle name="Normal 15 2 3 14 2" xfId="5122"/>
    <cellStyle name="Normal 15 2 3 14 3" xfId="7531"/>
    <cellStyle name="Normal 15 2 3 15" xfId="2873"/>
    <cellStyle name="Normal 15 2 3 16" xfId="2726"/>
    <cellStyle name="Normal 15 2 3 2" xfId="553"/>
    <cellStyle name="Normal 15 2 3 2 2" xfId="3184"/>
    <cellStyle name="Normal 15 2 3 2 3" xfId="5593"/>
    <cellStyle name="Normal 15 2 3 3" xfId="740"/>
    <cellStyle name="Normal 15 2 3 3 2" xfId="3371"/>
    <cellStyle name="Normal 15 2 3 3 3" xfId="5780"/>
    <cellStyle name="Normal 15 2 3 4" xfId="887"/>
    <cellStyle name="Normal 15 2 3 4 2" xfId="3518"/>
    <cellStyle name="Normal 15 2 3 4 3" xfId="5927"/>
    <cellStyle name="Normal 15 2 3 5" xfId="1253"/>
    <cellStyle name="Normal 15 2 3 5 2" xfId="3884"/>
    <cellStyle name="Normal 15 2 3 5 3" xfId="6293"/>
    <cellStyle name="Normal 15 2 3 6" xfId="834"/>
    <cellStyle name="Normal 15 2 3 6 2" xfId="3465"/>
    <cellStyle name="Normal 15 2 3 6 3" xfId="5874"/>
    <cellStyle name="Normal 15 2 3 7" xfId="1381"/>
    <cellStyle name="Normal 15 2 3 7 2" xfId="4012"/>
    <cellStyle name="Normal 15 2 3 7 3" xfId="6421"/>
    <cellStyle name="Normal 15 2 3 8" xfId="1534"/>
    <cellStyle name="Normal 15 2 3 8 2" xfId="4165"/>
    <cellStyle name="Normal 15 2 3 8 3" xfId="6574"/>
    <cellStyle name="Normal 15 2 3 9" xfId="1706"/>
    <cellStyle name="Normal 15 2 3 9 2" xfId="4337"/>
    <cellStyle name="Normal 15 2 3 9 3" xfId="6746"/>
    <cellStyle name="Normal 15 2 4" xfId="235"/>
    <cellStyle name="Normal 15 2 4 10" xfId="1655"/>
    <cellStyle name="Normal 15 2 4 10 2" xfId="4286"/>
    <cellStyle name="Normal 15 2 4 10 3" xfId="6695"/>
    <cellStyle name="Normal 15 2 4 11" xfId="1825"/>
    <cellStyle name="Normal 15 2 4 11 2" xfId="4456"/>
    <cellStyle name="Normal 15 2 4 11 3" xfId="6865"/>
    <cellStyle name="Normal 15 2 4 12" xfId="1991"/>
    <cellStyle name="Normal 15 2 4 12 2" xfId="4622"/>
    <cellStyle name="Normal 15 2 4 12 3" xfId="7031"/>
    <cellStyle name="Normal 15 2 4 13" xfId="2152"/>
    <cellStyle name="Normal 15 2 4 13 2" xfId="4783"/>
    <cellStyle name="Normal 15 2 4 13 3" xfId="7192"/>
    <cellStyle name="Normal 15 2 4 14" xfId="2309"/>
    <cellStyle name="Normal 15 2 4 14 2" xfId="4940"/>
    <cellStyle name="Normal 15 2 4 14 3" xfId="7349"/>
    <cellStyle name="Normal 15 2 4 15" xfId="2911"/>
    <cellStyle name="Normal 15 2 4 16" xfId="5387"/>
    <cellStyle name="Normal 15 2 4 2" xfId="590"/>
    <cellStyle name="Normal 15 2 4 2 2" xfId="3221"/>
    <cellStyle name="Normal 15 2 4 2 3" xfId="5630"/>
    <cellStyle name="Normal 15 2 4 3" xfId="1053"/>
    <cellStyle name="Normal 15 2 4 3 2" xfId="3684"/>
    <cellStyle name="Normal 15 2 4 3 3" xfId="6093"/>
    <cellStyle name="Normal 15 2 4 4" xfId="815"/>
    <cellStyle name="Normal 15 2 4 4 2" xfId="3446"/>
    <cellStyle name="Normal 15 2 4 4 3" xfId="5855"/>
    <cellStyle name="Normal 15 2 4 5" xfId="1288"/>
    <cellStyle name="Normal 15 2 4 5 2" xfId="3919"/>
    <cellStyle name="Normal 15 2 4 5 3" xfId="6328"/>
    <cellStyle name="Normal 15 2 4 6" xfId="1444"/>
    <cellStyle name="Normal 15 2 4 6 2" xfId="4075"/>
    <cellStyle name="Normal 15 2 4 6 3" xfId="6484"/>
    <cellStyle name="Normal 15 2 4 7" xfId="649"/>
    <cellStyle name="Normal 15 2 4 7 2" xfId="3280"/>
    <cellStyle name="Normal 15 2 4 7 3" xfId="5689"/>
    <cellStyle name="Normal 15 2 4 8" xfId="1092"/>
    <cellStyle name="Normal 15 2 4 8 2" xfId="3723"/>
    <cellStyle name="Normal 15 2 4 8 3" xfId="6132"/>
    <cellStyle name="Normal 15 2 4 9" xfId="1482"/>
    <cellStyle name="Normal 15 2 4 9 2" xfId="4113"/>
    <cellStyle name="Normal 15 2 4 9 3" xfId="6522"/>
    <cellStyle name="Normal 15 2 5" xfId="418"/>
    <cellStyle name="Normal 15 2 5 2" xfId="3049"/>
    <cellStyle name="Normal 15 2 5 3" xfId="5458"/>
    <cellStyle name="Normal 15 2 6" xfId="980"/>
    <cellStyle name="Normal 15 2 6 2" xfId="3611"/>
    <cellStyle name="Normal 15 2 6 3" xfId="6020"/>
    <cellStyle name="Normal 15 2 7" xfId="677"/>
    <cellStyle name="Normal 15 2 7 2" xfId="3308"/>
    <cellStyle name="Normal 15 2 7 3" xfId="5717"/>
    <cellStyle name="Normal 15 2 8" xfId="870"/>
    <cellStyle name="Normal 15 2 8 2" xfId="3501"/>
    <cellStyle name="Normal 15 2 8 3" xfId="5910"/>
    <cellStyle name="Normal 15 2 9" xfId="1141"/>
    <cellStyle name="Normal 15 2 9 2" xfId="3772"/>
    <cellStyle name="Normal 15 2 9 3" xfId="6181"/>
    <cellStyle name="Normal 15 20" xfId="2417"/>
    <cellStyle name="Normal 15 20 2" xfId="5048"/>
    <cellStyle name="Normal 15 20 3" xfId="7457"/>
    <cellStyle name="Normal 15 21" xfId="2549"/>
    <cellStyle name="Normal 15 21 2" xfId="5180"/>
    <cellStyle name="Normal 15 21 3" xfId="7589"/>
    <cellStyle name="Normal 15 22" xfId="2738"/>
    <cellStyle name="Normal 15 23" xfId="2980"/>
    <cellStyle name="Normal 15 24" xfId="7767"/>
    <cellStyle name="Normal 15 3" xfId="84"/>
    <cellStyle name="Normal 15 3 10" xfId="430"/>
    <cellStyle name="Normal 15 3 10 2" xfId="3061"/>
    <cellStyle name="Normal 15 3 10 3" xfId="5470"/>
    <cellStyle name="Normal 15 3 11" xfId="1268"/>
    <cellStyle name="Normal 15 3 11 2" xfId="3899"/>
    <cellStyle name="Normal 15 3 11 3" xfId="6308"/>
    <cellStyle name="Normal 15 3 12" xfId="718"/>
    <cellStyle name="Normal 15 3 12 2" xfId="3349"/>
    <cellStyle name="Normal 15 3 12 3" xfId="5758"/>
    <cellStyle name="Normal 15 3 13" xfId="1235"/>
    <cellStyle name="Normal 15 3 13 2" xfId="3866"/>
    <cellStyle name="Normal 15 3 13 3" xfId="6275"/>
    <cellStyle name="Normal 15 3 14" xfId="1374"/>
    <cellStyle name="Normal 15 3 14 2" xfId="4005"/>
    <cellStyle name="Normal 15 3 14 3" xfId="6414"/>
    <cellStyle name="Normal 15 3 15" xfId="1407"/>
    <cellStyle name="Normal 15 3 15 2" xfId="4038"/>
    <cellStyle name="Normal 15 3 15 3" xfId="6447"/>
    <cellStyle name="Normal 15 3 16" xfId="1558"/>
    <cellStyle name="Normal 15 3 16 2" xfId="4189"/>
    <cellStyle name="Normal 15 3 16 3" xfId="6598"/>
    <cellStyle name="Normal 15 3 17" xfId="1730"/>
    <cellStyle name="Normal 15 3 17 2" xfId="4361"/>
    <cellStyle name="Normal 15 3 17 3" xfId="6770"/>
    <cellStyle name="Normal 15 3 18" xfId="2767"/>
    <cellStyle name="Normal 15 3 19" xfId="2828"/>
    <cellStyle name="Normal 15 3 2" xfId="165"/>
    <cellStyle name="Normal 15 3 2 10" xfId="863"/>
    <cellStyle name="Normal 15 3 2 10 2" xfId="3494"/>
    <cellStyle name="Normal 15 3 2 10 3" xfId="5903"/>
    <cellStyle name="Normal 15 3 2 11" xfId="1241"/>
    <cellStyle name="Normal 15 3 2 11 2" xfId="3872"/>
    <cellStyle name="Normal 15 3 2 11 3" xfId="6281"/>
    <cellStyle name="Normal 15 3 2 12" xfId="413"/>
    <cellStyle name="Normal 15 3 2 12 2" xfId="3044"/>
    <cellStyle name="Normal 15 3 2 12 3" xfId="5453"/>
    <cellStyle name="Normal 15 3 2 13" xfId="1387"/>
    <cellStyle name="Normal 15 3 2 13 2" xfId="4018"/>
    <cellStyle name="Normal 15 3 2 13 3" xfId="6427"/>
    <cellStyle name="Normal 15 3 2 14" xfId="1529"/>
    <cellStyle name="Normal 15 3 2 14 2" xfId="4160"/>
    <cellStyle name="Normal 15 3 2 14 3" xfId="6569"/>
    <cellStyle name="Normal 15 3 2 15" xfId="2842"/>
    <cellStyle name="Normal 15 3 2 16" xfId="2947"/>
    <cellStyle name="Normal 15 3 2 2" xfId="521"/>
    <cellStyle name="Normal 15 3 2 2 2" xfId="3152"/>
    <cellStyle name="Normal 15 3 2 2 3" xfId="5561"/>
    <cellStyle name="Normal 15 3 2 3" xfId="1013"/>
    <cellStyle name="Normal 15 3 2 3 2" xfId="3644"/>
    <cellStyle name="Normal 15 3 2 3 3" xfId="6053"/>
    <cellStyle name="Normal 15 3 2 4" xfId="801"/>
    <cellStyle name="Normal 15 3 2 4 2" xfId="3432"/>
    <cellStyle name="Normal 15 3 2 4 3" xfId="5841"/>
    <cellStyle name="Normal 15 3 2 5" xfId="1244"/>
    <cellStyle name="Normal 15 3 2 5 2" xfId="3875"/>
    <cellStyle name="Normal 15 3 2 5 3" xfId="6284"/>
    <cellStyle name="Normal 15 3 2 6" xfId="437"/>
    <cellStyle name="Normal 15 3 2 6 2" xfId="3068"/>
    <cellStyle name="Normal 15 3 2 6 3" xfId="5477"/>
    <cellStyle name="Normal 15 3 2 7" xfId="1281"/>
    <cellStyle name="Normal 15 3 2 7 2" xfId="3912"/>
    <cellStyle name="Normal 15 3 2 7 3" xfId="6321"/>
    <cellStyle name="Normal 15 3 2 8" xfId="701"/>
    <cellStyle name="Normal 15 3 2 8 2" xfId="3332"/>
    <cellStyle name="Normal 15 3 2 8 3" xfId="5741"/>
    <cellStyle name="Normal 15 3 2 9" xfId="427"/>
    <cellStyle name="Normal 15 3 2 9 2" xfId="3058"/>
    <cellStyle name="Normal 15 3 2 9 3" xfId="5467"/>
    <cellStyle name="Normal 15 3 3" xfId="207"/>
    <cellStyle name="Normal 15 3 3 10" xfId="1217"/>
    <cellStyle name="Normal 15 3 3 10 2" xfId="3848"/>
    <cellStyle name="Normal 15 3 3 10 3" xfId="6257"/>
    <cellStyle name="Normal 15 3 3 11" xfId="1283"/>
    <cellStyle name="Normal 15 3 3 11 2" xfId="3914"/>
    <cellStyle name="Normal 15 3 3 11 3" xfId="6323"/>
    <cellStyle name="Normal 15 3 3 12" xfId="698"/>
    <cellStyle name="Normal 15 3 3 12 2" xfId="3329"/>
    <cellStyle name="Normal 15 3 3 12 3" xfId="5738"/>
    <cellStyle name="Normal 15 3 3 13" xfId="627"/>
    <cellStyle name="Normal 15 3 3 13 2" xfId="3258"/>
    <cellStyle name="Normal 15 3 3 13 3" xfId="5667"/>
    <cellStyle name="Normal 15 3 3 14" xfId="1096"/>
    <cellStyle name="Normal 15 3 3 14 2" xfId="3727"/>
    <cellStyle name="Normal 15 3 3 14 3" xfId="6136"/>
    <cellStyle name="Normal 15 3 3 15" xfId="2883"/>
    <cellStyle name="Normal 15 3 3 16" xfId="5360"/>
    <cellStyle name="Normal 15 3 3 2" xfId="563"/>
    <cellStyle name="Normal 15 3 3 2 2" xfId="3194"/>
    <cellStyle name="Normal 15 3 3 2 3" xfId="5603"/>
    <cellStyle name="Normal 15 3 3 3" xfId="1026"/>
    <cellStyle name="Normal 15 3 3 3 2" xfId="3657"/>
    <cellStyle name="Normal 15 3 3 3 3" xfId="6066"/>
    <cellStyle name="Normal 15 3 3 4" xfId="796"/>
    <cellStyle name="Normal 15 3 3 4 2" xfId="3427"/>
    <cellStyle name="Normal 15 3 3 4 3" xfId="5836"/>
    <cellStyle name="Normal 15 3 3 5" xfId="1203"/>
    <cellStyle name="Normal 15 3 3 5 2" xfId="3834"/>
    <cellStyle name="Normal 15 3 3 5 3" xfId="6243"/>
    <cellStyle name="Normal 15 3 3 6" xfId="1185"/>
    <cellStyle name="Normal 15 3 3 6 2" xfId="3816"/>
    <cellStyle name="Normal 15 3 3 6 3" xfId="6225"/>
    <cellStyle name="Normal 15 3 3 7" xfId="708"/>
    <cellStyle name="Normal 15 3 3 7 2" xfId="3339"/>
    <cellStyle name="Normal 15 3 3 7 3" xfId="5748"/>
    <cellStyle name="Normal 15 3 3 8" xfId="1210"/>
    <cellStyle name="Normal 15 3 3 8 2" xfId="3841"/>
    <cellStyle name="Normal 15 3 3 8 3" xfId="6250"/>
    <cellStyle name="Normal 15 3 3 9" xfId="1292"/>
    <cellStyle name="Normal 15 3 3 9 2" xfId="3923"/>
    <cellStyle name="Normal 15 3 3 9 3" xfId="6332"/>
    <cellStyle name="Normal 15 3 4" xfId="244"/>
    <cellStyle name="Normal 15 3 4 10" xfId="2197"/>
    <cellStyle name="Normal 15 3 4 10 2" xfId="4828"/>
    <cellStyle name="Normal 15 3 4 10 3" xfId="7237"/>
    <cellStyle name="Normal 15 3 4 11" xfId="2352"/>
    <cellStyle name="Normal 15 3 4 11 2" xfId="4983"/>
    <cellStyle name="Normal 15 3 4 11 3" xfId="7392"/>
    <cellStyle name="Normal 15 3 4 12" xfId="2489"/>
    <cellStyle name="Normal 15 3 4 12 2" xfId="5120"/>
    <cellStyle name="Normal 15 3 4 12 3" xfId="7529"/>
    <cellStyle name="Normal 15 3 4 13" xfId="2605"/>
    <cellStyle name="Normal 15 3 4 13 2" xfId="5236"/>
    <cellStyle name="Normal 15 3 4 13 3" xfId="7645"/>
    <cellStyle name="Normal 15 3 4 14" xfId="2689"/>
    <cellStyle name="Normal 15 3 4 14 2" xfId="5320"/>
    <cellStyle name="Normal 15 3 4 14 3" xfId="7729"/>
    <cellStyle name="Normal 15 3 4 15" xfId="2920"/>
    <cellStyle name="Normal 15 3 4 16" xfId="5396"/>
    <cellStyle name="Normal 15 3 4 2" xfId="599"/>
    <cellStyle name="Normal 15 3 4 2 2" xfId="3230"/>
    <cellStyle name="Normal 15 3 4 2 3" xfId="5639"/>
    <cellStyle name="Normal 15 3 4 3" xfId="1062"/>
    <cellStyle name="Normal 15 3 4 3 2" xfId="3693"/>
    <cellStyle name="Normal 15 3 4 3 3" xfId="6102"/>
    <cellStyle name="Normal 15 3 4 4" xfId="773"/>
    <cellStyle name="Normal 15 3 4 4 2" xfId="3404"/>
    <cellStyle name="Normal 15 3 4 4 3" xfId="5813"/>
    <cellStyle name="Normal 15 3 4 5" xfId="1384"/>
    <cellStyle name="Normal 15 3 4 5 2" xfId="4015"/>
    <cellStyle name="Normal 15 3 4 5 3" xfId="6424"/>
    <cellStyle name="Normal 15 3 4 6" xfId="1532"/>
    <cellStyle name="Normal 15 3 4 6 2" xfId="4163"/>
    <cellStyle name="Normal 15 3 4 6 3" xfId="6572"/>
    <cellStyle name="Normal 15 3 4 7" xfId="1704"/>
    <cellStyle name="Normal 15 3 4 7 2" xfId="4335"/>
    <cellStyle name="Normal 15 3 4 7 3" xfId="6744"/>
    <cellStyle name="Normal 15 3 4 8" xfId="1873"/>
    <cellStyle name="Normal 15 3 4 8 2" xfId="4504"/>
    <cellStyle name="Normal 15 3 4 8 3" xfId="6913"/>
    <cellStyle name="Normal 15 3 4 9" xfId="2037"/>
    <cellStyle name="Normal 15 3 4 9 2" xfId="4668"/>
    <cellStyle name="Normal 15 3 4 9 3" xfId="7077"/>
    <cellStyle name="Normal 15 3 5" xfId="440"/>
    <cellStyle name="Normal 15 3 5 2" xfId="3071"/>
    <cellStyle name="Normal 15 3 5 3" xfId="5480"/>
    <cellStyle name="Normal 15 3 6" xfId="974"/>
    <cellStyle name="Normal 15 3 6 2" xfId="3605"/>
    <cellStyle name="Normal 15 3 6 3" xfId="6014"/>
    <cellStyle name="Normal 15 3 7" xfId="664"/>
    <cellStyle name="Normal 15 3 7 2" xfId="3295"/>
    <cellStyle name="Normal 15 3 7 3" xfId="5704"/>
    <cellStyle name="Normal 15 3 8" xfId="666"/>
    <cellStyle name="Normal 15 3 8 2" xfId="3297"/>
    <cellStyle name="Normal 15 3 8 3" xfId="5706"/>
    <cellStyle name="Normal 15 3 9" xfId="1310"/>
    <cellStyle name="Normal 15 3 9 2" xfId="3941"/>
    <cellStyle name="Normal 15 3 9 3" xfId="6350"/>
    <cellStyle name="Normal 15 4" xfId="97"/>
    <cellStyle name="Normal 15 4 10" xfId="1364"/>
    <cellStyle name="Normal 15 4 10 2" xfId="3995"/>
    <cellStyle name="Normal 15 4 10 3" xfId="6404"/>
    <cellStyle name="Normal 15 4 11" xfId="1148"/>
    <cellStyle name="Normal 15 4 11 2" xfId="3779"/>
    <cellStyle name="Normal 15 4 11 3" xfId="6188"/>
    <cellStyle name="Normal 15 4 12" xfId="1098"/>
    <cellStyle name="Normal 15 4 12 2" xfId="3729"/>
    <cellStyle name="Normal 15 4 12 3" xfId="6138"/>
    <cellStyle name="Normal 15 4 13" xfId="1545"/>
    <cellStyle name="Normal 15 4 13 2" xfId="4176"/>
    <cellStyle name="Normal 15 4 13 3" xfId="6585"/>
    <cellStyle name="Normal 15 4 14" xfId="1717"/>
    <cellStyle name="Normal 15 4 14 2" xfId="4348"/>
    <cellStyle name="Normal 15 4 14 3" xfId="6757"/>
    <cellStyle name="Normal 15 4 15" xfId="1885"/>
    <cellStyle name="Normal 15 4 15 2" xfId="4516"/>
    <cellStyle name="Normal 15 4 15 3" xfId="6925"/>
    <cellStyle name="Normal 15 4 16" xfId="2048"/>
    <cellStyle name="Normal 15 4 16 2" xfId="4679"/>
    <cellStyle name="Normal 15 4 16 3" xfId="7088"/>
    <cellStyle name="Normal 15 4 17" xfId="2208"/>
    <cellStyle name="Normal 15 4 17 2" xfId="4839"/>
    <cellStyle name="Normal 15 4 17 3" xfId="7248"/>
    <cellStyle name="Normal 15 4 18" xfId="2778"/>
    <cellStyle name="Normal 15 4 19" xfId="2969"/>
    <cellStyle name="Normal 15 4 2" xfId="176"/>
    <cellStyle name="Normal 15 4 2 10" xfId="2251"/>
    <cellStyle name="Normal 15 4 2 10 2" xfId="4882"/>
    <cellStyle name="Normal 15 4 2 10 3" xfId="7291"/>
    <cellStyle name="Normal 15 4 2 11" xfId="2403"/>
    <cellStyle name="Normal 15 4 2 11 2" xfId="5034"/>
    <cellStyle name="Normal 15 4 2 11 3" xfId="7443"/>
    <cellStyle name="Normal 15 4 2 12" xfId="2537"/>
    <cellStyle name="Normal 15 4 2 12 2" xfId="5168"/>
    <cellStyle name="Normal 15 4 2 12 3" xfId="7577"/>
    <cellStyle name="Normal 15 4 2 13" xfId="2641"/>
    <cellStyle name="Normal 15 4 2 13 2" xfId="5272"/>
    <cellStyle name="Normal 15 4 2 13 3" xfId="7681"/>
    <cellStyle name="Normal 15 4 2 14" xfId="2712"/>
    <cellStyle name="Normal 15 4 2 14 2" xfId="5343"/>
    <cellStyle name="Normal 15 4 2 14 3" xfId="7752"/>
    <cellStyle name="Normal 15 4 2 15" xfId="2853"/>
    <cellStyle name="Normal 15 4 2 16" xfId="2946"/>
    <cellStyle name="Normal 15 4 2 2" xfId="532"/>
    <cellStyle name="Normal 15 4 2 2 2" xfId="3163"/>
    <cellStyle name="Normal 15 4 2 2 3" xfId="5572"/>
    <cellStyle name="Normal 15 4 2 3" xfId="1003"/>
    <cellStyle name="Normal 15 4 2 3 2" xfId="3634"/>
    <cellStyle name="Normal 15 4 2 3 3" xfId="6043"/>
    <cellStyle name="Normal 15 4 2 4" xfId="925"/>
    <cellStyle name="Normal 15 4 2 4 2" xfId="3556"/>
    <cellStyle name="Normal 15 4 2 4 3" xfId="5965"/>
    <cellStyle name="Normal 15 4 2 5" xfId="1336"/>
    <cellStyle name="Normal 15 4 2 5 2" xfId="3967"/>
    <cellStyle name="Normal 15 4 2 5 3" xfId="6376"/>
    <cellStyle name="Normal 15 4 2 6" xfId="1591"/>
    <cellStyle name="Normal 15 4 2 6 2" xfId="4222"/>
    <cellStyle name="Normal 15 4 2 6 3" xfId="6631"/>
    <cellStyle name="Normal 15 4 2 7" xfId="1762"/>
    <cellStyle name="Normal 15 4 2 7 2" xfId="4393"/>
    <cellStyle name="Normal 15 4 2 7 3" xfId="6802"/>
    <cellStyle name="Normal 15 4 2 8" xfId="1929"/>
    <cellStyle name="Normal 15 4 2 8 2" xfId="4560"/>
    <cellStyle name="Normal 15 4 2 8 3" xfId="6969"/>
    <cellStyle name="Normal 15 4 2 9" xfId="2092"/>
    <cellStyle name="Normal 15 4 2 9 2" xfId="4723"/>
    <cellStyle name="Normal 15 4 2 9 3" xfId="7132"/>
    <cellStyle name="Normal 15 4 3" xfId="217"/>
    <cellStyle name="Normal 15 4 3 10" xfId="2125"/>
    <cellStyle name="Normal 15 4 3 10 2" xfId="4756"/>
    <cellStyle name="Normal 15 4 3 10 3" xfId="7165"/>
    <cellStyle name="Normal 15 4 3 11" xfId="2283"/>
    <cellStyle name="Normal 15 4 3 11 2" xfId="4914"/>
    <cellStyle name="Normal 15 4 3 11 3" xfId="7323"/>
    <cellStyle name="Normal 15 4 3 12" xfId="2430"/>
    <cellStyle name="Normal 15 4 3 12 2" xfId="5061"/>
    <cellStyle name="Normal 15 4 3 12 3" xfId="7470"/>
    <cellStyle name="Normal 15 4 3 13" xfId="2560"/>
    <cellStyle name="Normal 15 4 3 13 2" xfId="5191"/>
    <cellStyle name="Normal 15 4 3 13 3" xfId="7600"/>
    <cellStyle name="Normal 15 4 3 14" xfId="2660"/>
    <cellStyle name="Normal 15 4 3 14 2" xfId="5291"/>
    <cellStyle name="Normal 15 4 3 14 3" xfId="7700"/>
    <cellStyle name="Normal 15 4 3 15" xfId="2893"/>
    <cellStyle name="Normal 15 4 3 16" xfId="5369"/>
    <cellStyle name="Normal 15 4 3 2" xfId="572"/>
    <cellStyle name="Normal 15 4 3 2 2" xfId="3203"/>
    <cellStyle name="Normal 15 4 3 2 3" xfId="5612"/>
    <cellStyle name="Normal 15 4 3 3" xfId="1035"/>
    <cellStyle name="Normal 15 4 3 3 2" xfId="3666"/>
    <cellStyle name="Normal 15 4 3 3 3" xfId="6075"/>
    <cellStyle name="Normal 15 4 3 4" xfId="886"/>
    <cellStyle name="Normal 15 4 3 4 2" xfId="3517"/>
    <cellStyle name="Normal 15 4 3 4 3" xfId="5926"/>
    <cellStyle name="Normal 15 4 3 5" xfId="1106"/>
    <cellStyle name="Normal 15 4 3 5 2" xfId="3737"/>
    <cellStyle name="Normal 15 4 3 5 3" xfId="6146"/>
    <cellStyle name="Normal 15 4 3 6" xfId="1454"/>
    <cellStyle name="Normal 15 4 3 6 2" xfId="4085"/>
    <cellStyle name="Normal 15 4 3 6 3" xfId="6494"/>
    <cellStyle name="Normal 15 4 3 7" xfId="1627"/>
    <cellStyle name="Normal 15 4 3 7 2" xfId="4258"/>
    <cellStyle name="Normal 15 4 3 7 3" xfId="6667"/>
    <cellStyle name="Normal 15 4 3 8" xfId="1797"/>
    <cellStyle name="Normal 15 4 3 8 2" xfId="4428"/>
    <cellStyle name="Normal 15 4 3 8 3" xfId="6837"/>
    <cellStyle name="Normal 15 4 3 9" xfId="1963"/>
    <cellStyle name="Normal 15 4 3 9 2" xfId="4594"/>
    <cellStyle name="Normal 15 4 3 9 3" xfId="7003"/>
    <cellStyle name="Normal 15 4 4" xfId="253"/>
    <cellStyle name="Normal 15 4 4 10" xfId="1783"/>
    <cellStyle name="Normal 15 4 4 10 2" xfId="4414"/>
    <cellStyle name="Normal 15 4 4 10 3" xfId="6823"/>
    <cellStyle name="Normal 15 4 4 11" xfId="1949"/>
    <cellStyle name="Normal 15 4 4 11 2" xfId="4580"/>
    <cellStyle name="Normal 15 4 4 11 3" xfId="6989"/>
    <cellStyle name="Normal 15 4 4 12" xfId="2112"/>
    <cellStyle name="Normal 15 4 4 12 2" xfId="4743"/>
    <cellStyle name="Normal 15 4 4 12 3" xfId="7152"/>
    <cellStyle name="Normal 15 4 4 13" xfId="2270"/>
    <cellStyle name="Normal 15 4 4 13 2" xfId="4901"/>
    <cellStyle name="Normal 15 4 4 13 3" xfId="7310"/>
    <cellStyle name="Normal 15 4 4 14" xfId="2420"/>
    <cellStyle name="Normal 15 4 4 14 2" xfId="5051"/>
    <cellStyle name="Normal 15 4 4 14 3" xfId="7460"/>
    <cellStyle name="Normal 15 4 4 15" xfId="2929"/>
    <cellStyle name="Normal 15 4 4 16" xfId="5405"/>
    <cellStyle name="Normal 15 4 4 2" xfId="608"/>
    <cellStyle name="Normal 15 4 4 2 2" xfId="3239"/>
    <cellStyle name="Normal 15 4 4 2 3" xfId="5648"/>
    <cellStyle name="Normal 15 4 4 3" xfId="1071"/>
    <cellStyle name="Normal 15 4 4 3 2" xfId="3702"/>
    <cellStyle name="Normal 15 4 4 3 3" xfId="6111"/>
    <cellStyle name="Normal 15 4 4 4" xfId="849"/>
    <cellStyle name="Normal 15 4 4 4 2" xfId="3480"/>
    <cellStyle name="Normal 15 4 4 4 3" xfId="5889"/>
    <cellStyle name="Normal 15 4 4 5" xfId="1232"/>
    <cellStyle name="Normal 15 4 4 5 2" xfId="3863"/>
    <cellStyle name="Normal 15 4 4 5 3" xfId="6272"/>
    <cellStyle name="Normal 15 4 4 6" xfId="1264"/>
    <cellStyle name="Normal 15 4 4 6 2" xfId="3895"/>
    <cellStyle name="Normal 15 4 4 6 3" xfId="6304"/>
    <cellStyle name="Normal 15 4 4 7" xfId="714"/>
    <cellStyle name="Normal 15 4 4 7 2" xfId="3345"/>
    <cellStyle name="Normal 15 4 4 7 3" xfId="5754"/>
    <cellStyle name="Normal 15 4 4 8" xfId="1323"/>
    <cellStyle name="Normal 15 4 4 8 2" xfId="3954"/>
    <cellStyle name="Normal 15 4 4 8 3" xfId="6363"/>
    <cellStyle name="Normal 15 4 4 9" xfId="1613"/>
    <cellStyle name="Normal 15 4 4 9 2" xfId="4244"/>
    <cellStyle name="Normal 15 4 4 9 3" xfId="6653"/>
    <cellStyle name="Normal 15 4 5" xfId="453"/>
    <cellStyle name="Normal 15 4 5 2" xfId="3084"/>
    <cellStyle name="Normal 15 4 5 3" xfId="5493"/>
    <cellStyle name="Normal 15 4 6" xfId="971"/>
    <cellStyle name="Normal 15 4 6 2" xfId="3602"/>
    <cellStyle name="Normal 15 4 6 3" xfId="6011"/>
    <cellStyle name="Normal 15 4 7" xfId="660"/>
    <cellStyle name="Normal 15 4 7 2" xfId="3291"/>
    <cellStyle name="Normal 15 4 7 3" xfId="5700"/>
    <cellStyle name="Normal 15 4 8" xfId="862"/>
    <cellStyle name="Normal 15 4 8 2" xfId="3493"/>
    <cellStyle name="Normal 15 4 8 3" xfId="5902"/>
    <cellStyle name="Normal 15 4 9" xfId="692"/>
    <cellStyle name="Normal 15 4 9 2" xfId="3323"/>
    <cellStyle name="Normal 15 4 9 3" xfId="5732"/>
    <cellStyle name="Normal 15 5" xfId="109"/>
    <cellStyle name="Normal 15 5 10" xfId="1400"/>
    <cellStyle name="Normal 15 5 10 2" xfId="4031"/>
    <cellStyle name="Normal 15 5 10 3" xfId="6440"/>
    <cellStyle name="Normal 15 5 11" xfId="1487"/>
    <cellStyle name="Normal 15 5 11 2" xfId="4118"/>
    <cellStyle name="Normal 15 5 11 3" xfId="6527"/>
    <cellStyle name="Normal 15 5 12" xfId="1660"/>
    <cellStyle name="Normal 15 5 12 2" xfId="4291"/>
    <cellStyle name="Normal 15 5 12 3" xfId="6700"/>
    <cellStyle name="Normal 15 5 13" xfId="1830"/>
    <cellStyle name="Normal 15 5 13 2" xfId="4461"/>
    <cellStyle name="Normal 15 5 13 3" xfId="6870"/>
    <cellStyle name="Normal 15 5 14" xfId="1996"/>
    <cellStyle name="Normal 15 5 14 2" xfId="4627"/>
    <cellStyle name="Normal 15 5 14 3" xfId="7036"/>
    <cellStyle name="Normal 15 5 15" xfId="2157"/>
    <cellStyle name="Normal 15 5 15 2" xfId="4788"/>
    <cellStyle name="Normal 15 5 15 3" xfId="7197"/>
    <cellStyle name="Normal 15 5 16" xfId="2314"/>
    <cellStyle name="Normal 15 5 16 2" xfId="4945"/>
    <cellStyle name="Normal 15 5 16 3" xfId="7354"/>
    <cellStyle name="Normal 15 5 17" xfId="2456"/>
    <cellStyle name="Normal 15 5 17 2" xfId="5087"/>
    <cellStyle name="Normal 15 5 17 3" xfId="7496"/>
    <cellStyle name="Normal 15 5 18" xfId="2789"/>
    <cellStyle name="Normal 15 5 19" xfId="2732"/>
    <cellStyle name="Normal 15 5 2" xfId="186"/>
    <cellStyle name="Normal 15 5 2 10" xfId="2166"/>
    <cellStyle name="Normal 15 5 2 10 2" xfId="4797"/>
    <cellStyle name="Normal 15 5 2 10 3" xfId="7206"/>
    <cellStyle name="Normal 15 5 2 11" xfId="2323"/>
    <cellStyle name="Normal 15 5 2 11 2" xfId="4954"/>
    <cellStyle name="Normal 15 5 2 11 3" xfId="7363"/>
    <cellStyle name="Normal 15 5 2 12" xfId="2465"/>
    <cellStyle name="Normal 15 5 2 12 2" xfId="5096"/>
    <cellStyle name="Normal 15 5 2 12 3" xfId="7505"/>
    <cellStyle name="Normal 15 5 2 13" xfId="2587"/>
    <cellStyle name="Normal 15 5 2 13 2" xfId="5218"/>
    <cellStyle name="Normal 15 5 2 13 3" xfId="7627"/>
    <cellStyle name="Normal 15 5 2 14" xfId="2678"/>
    <cellStyle name="Normal 15 5 2 14 2" xfId="5309"/>
    <cellStyle name="Normal 15 5 2 14 3" xfId="7718"/>
    <cellStyle name="Normal 15 5 2 15" xfId="2863"/>
    <cellStyle name="Normal 15 5 2 16" xfId="2982"/>
    <cellStyle name="Normal 15 5 2 2" xfId="542"/>
    <cellStyle name="Normal 15 5 2 2 2" xfId="3173"/>
    <cellStyle name="Normal 15 5 2 2 3" xfId="5582"/>
    <cellStyle name="Normal 15 5 2 3" xfId="994"/>
    <cellStyle name="Normal 15 5 2 3 2" xfId="3625"/>
    <cellStyle name="Normal 15 5 2 3 3" xfId="6034"/>
    <cellStyle name="Normal 15 5 2 4" xfId="817"/>
    <cellStyle name="Normal 15 5 2 4 2" xfId="3448"/>
    <cellStyle name="Normal 15 5 2 4 3" xfId="5857"/>
    <cellStyle name="Normal 15 5 2 5" xfId="1438"/>
    <cellStyle name="Normal 15 5 2 5 2" xfId="4069"/>
    <cellStyle name="Normal 15 5 2 5 3" xfId="6478"/>
    <cellStyle name="Normal 15 5 2 6" xfId="1496"/>
    <cellStyle name="Normal 15 5 2 6 2" xfId="4127"/>
    <cellStyle name="Normal 15 5 2 6 3" xfId="6536"/>
    <cellStyle name="Normal 15 5 2 7" xfId="1669"/>
    <cellStyle name="Normal 15 5 2 7 2" xfId="4300"/>
    <cellStyle name="Normal 15 5 2 7 3" xfId="6709"/>
    <cellStyle name="Normal 15 5 2 8" xfId="1839"/>
    <cellStyle name="Normal 15 5 2 8 2" xfId="4470"/>
    <cellStyle name="Normal 15 5 2 8 3" xfId="6879"/>
    <cellStyle name="Normal 15 5 2 9" xfId="2005"/>
    <cellStyle name="Normal 15 5 2 9 2" xfId="4636"/>
    <cellStyle name="Normal 15 5 2 9 3" xfId="7045"/>
    <cellStyle name="Normal 15 5 3" xfId="226"/>
    <cellStyle name="Normal 15 5 3 10" xfId="2163"/>
    <cellStyle name="Normal 15 5 3 10 2" xfId="4794"/>
    <cellStyle name="Normal 15 5 3 10 3" xfId="7203"/>
    <cellStyle name="Normal 15 5 3 11" xfId="2320"/>
    <cellStyle name="Normal 15 5 3 11 2" xfId="4951"/>
    <cellStyle name="Normal 15 5 3 11 3" xfId="7360"/>
    <cellStyle name="Normal 15 5 3 12" xfId="2462"/>
    <cellStyle name="Normal 15 5 3 12 2" xfId="5093"/>
    <cellStyle name="Normal 15 5 3 12 3" xfId="7502"/>
    <cellStyle name="Normal 15 5 3 13" xfId="2584"/>
    <cellStyle name="Normal 15 5 3 13 2" xfId="5215"/>
    <cellStyle name="Normal 15 5 3 13 3" xfId="7624"/>
    <cellStyle name="Normal 15 5 3 14" xfId="2675"/>
    <cellStyle name="Normal 15 5 3 14 2" xfId="5306"/>
    <cellStyle name="Normal 15 5 3 14 3" xfId="7715"/>
    <cellStyle name="Normal 15 5 3 15" xfId="2902"/>
    <cellStyle name="Normal 15 5 3 16" xfId="5378"/>
    <cellStyle name="Normal 15 5 3 2" xfId="581"/>
    <cellStyle name="Normal 15 5 3 2 2" xfId="3212"/>
    <cellStyle name="Normal 15 5 3 2 3" xfId="5621"/>
    <cellStyle name="Normal 15 5 3 3" xfId="1044"/>
    <cellStyle name="Normal 15 5 3 3 2" xfId="3675"/>
    <cellStyle name="Normal 15 5 3 3 3" xfId="6084"/>
    <cellStyle name="Normal 15 5 3 4" xfId="728"/>
    <cellStyle name="Normal 15 5 3 4 2" xfId="3359"/>
    <cellStyle name="Normal 15 5 3 4 3" xfId="5768"/>
    <cellStyle name="Normal 15 5 3 5" xfId="1437"/>
    <cellStyle name="Normal 15 5 3 5 2" xfId="4068"/>
    <cellStyle name="Normal 15 5 3 5 3" xfId="6477"/>
    <cellStyle name="Normal 15 5 3 6" xfId="1493"/>
    <cellStyle name="Normal 15 5 3 6 2" xfId="4124"/>
    <cellStyle name="Normal 15 5 3 6 3" xfId="6533"/>
    <cellStyle name="Normal 15 5 3 7" xfId="1666"/>
    <cellStyle name="Normal 15 5 3 7 2" xfId="4297"/>
    <cellStyle name="Normal 15 5 3 7 3" xfId="6706"/>
    <cellStyle name="Normal 15 5 3 8" xfId="1836"/>
    <cellStyle name="Normal 15 5 3 8 2" xfId="4467"/>
    <cellStyle name="Normal 15 5 3 8 3" xfId="6876"/>
    <cellStyle name="Normal 15 5 3 9" xfId="2002"/>
    <cellStyle name="Normal 15 5 3 9 2" xfId="4633"/>
    <cellStyle name="Normal 15 5 3 9 3" xfId="7042"/>
    <cellStyle name="Normal 15 5 4" xfId="262"/>
    <cellStyle name="Normal 15 5 4 10" xfId="2185"/>
    <cellStyle name="Normal 15 5 4 10 2" xfId="4816"/>
    <cellStyle name="Normal 15 5 4 10 3" xfId="7225"/>
    <cellStyle name="Normal 15 5 4 11" xfId="2340"/>
    <cellStyle name="Normal 15 5 4 11 2" xfId="4971"/>
    <cellStyle name="Normal 15 5 4 11 3" xfId="7380"/>
    <cellStyle name="Normal 15 5 4 12" xfId="2479"/>
    <cellStyle name="Normal 15 5 4 12 2" xfId="5110"/>
    <cellStyle name="Normal 15 5 4 12 3" xfId="7519"/>
    <cellStyle name="Normal 15 5 4 13" xfId="2599"/>
    <cellStyle name="Normal 15 5 4 13 2" xfId="5230"/>
    <cellStyle name="Normal 15 5 4 13 3" xfId="7639"/>
    <cellStyle name="Normal 15 5 4 14" xfId="2686"/>
    <cellStyle name="Normal 15 5 4 14 2" xfId="5317"/>
    <cellStyle name="Normal 15 5 4 14 3" xfId="7726"/>
    <cellStyle name="Normal 15 5 4 15" xfId="2938"/>
    <cellStyle name="Normal 15 5 4 16" xfId="5414"/>
    <cellStyle name="Normal 15 5 4 2" xfId="617"/>
    <cellStyle name="Normal 15 5 4 2 2" xfId="3248"/>
    <cellStyle name="Normal 15 5 4 2 3" xfId="5657"/>
    <cellStyle name="Normal 15 5 4 3" xfId="1080"/>
    <cellStyle name="Normal 15 5 4 3 2" xfId="3711"/>
    <cellStyle name="Normal 15 5 4 3 3" xfId="6120"/>
    <cellStyle name="Normal 15 5 4 4" xfId="894"/>
    <cellStyle name="Normal 15 5 4 4 2" xfId="3525"/>
    <cellStyle name="Normal 15 5 4 4 3" xfId="5934"/>
    <cellStyle name="Normal 15 5 4 5" xfId="1304"/>
    <cellStyle name="Normal 15 5 4 5 2" xfId="3935"/>
    <cellStyle name="Normal 15 5 4 5 3" xfId="6344"/>
    <cellStyle name="Normal 15 5 4 6" xfId="1518"/>
    <cellStyle name="Normal 15 5 4 6 2" xfId="4149"/>
    <cellStyle name="Normal 15 5 4 6 3" xfId="6558"/>
    <cellStyle name="Normal 15 5 4 7" xfId="1691"/>
    <cellStyle name="Normal 15 5 4 7 2" xfId="4322"/>
    <cellStyle name="Normal 15 5 4 7 3" xfId="6731"/>
    <cellStyle name="Normal 15 5 4 8" xfId="1860"/>
    <cellStyle name="Normal 15 5 4 8 2" xfId="4491"/>
    <cellStyle name="Normal 15 5 4 8 3" xfId="6900"/>
    <cellStyle name="Normal 15 5 4 9" xfId="2025"/>
    <cellStyle name="Normal 15 5 4 9 2" xfId="4656"/>
    <cellStyle name="Normal 15 5 4 9 3" xfId="7065"/>
    <cellStyle name="Normal 15 5 5" xfId="465"/>
    <cellStyle name="Normal 15 5 5 2" xfId="3096"/>
    <cellStyle name="Normal 15 5 5 3" xfId="5505"/>
    <cellStyle name="Normal 15 5 6" xfId="765"/>
    <cellStyle name="Normal 15 5 6 2" xfId="3396"/>
    <cellStyle name="Normal 15 5 6 3" xfId="5805"/>
    <cellStyle name="Normal 15 5 7" xfId="432"/>
    <cellStyle name="Normal 15 5 7 2" xfId="3063"/>
    <cellStyle name="Normal 15 5 7 3" xfId="5472"/>
    <cellStyle name="Normal 15 5 8" xfId="792"/>
    <cellStyle name="Normal 15 5 8 2" xfId="3423"/>
    <cellStyle name="Normal 15 5 8 3" xfId="5832"/>
    <cellStyle name="Normal 15 5 9" xfId="832"/>
    <cellStyle name="Normal 15 5 9 2" xfId="3463"/>
    <cellStyle name="Normal 15 5 9 3" xfId="5872"/>
    <cellStyle name="Normal 15 6" xfId="134"/>
    <cellStyle name="Normal 15 6 10" xfId="2012"/>
    <cellStyle name="Normal 15 6 10 2" xfId="4643"/>
    <cellStyle name="Normal 15 6 10 3" xfId="7052"/>
    <cellStyle name="Normal 15 6 11" xfId="2173"/>
    <cellStyle name="Normal 15 6 11 2" xfId="4804"/>
    <cellStyle name="Normal 15 6 11 3" xfId="7213"/>
    <cellStyle name="Normal 15 6 12" xfId="2330"/>
    <cellStyle name="Normal 15 6 12 2" xfId="4961"/>
    <cellStyle name="Normal 15 6 12 3" xfId="7370"/>
    <cellStyle name="Normal 15 6 13" xfId="2472"/>
    <cellStyle name="Normal 15 6 13 2" xfId="5103"/>
    <cellStyle name="Normal 15 6 13 3" xfId="7512"/>
    <cellStyle name="Normal 15 6 14" xfId="2594"/>
    <cellStyle name="Normal 15 6 14 2" xfId="5225"/>
    <cellStyle name="Normal 15 6 14 3" xfId="7634"/>
    <cellStyle name="Normal 15 6 15" xfId="2812"/>
    <cellStyle name="Normal 15 6 16" xfId="2953"/>
    <cellStyle name="Normal 15 6 2" xfId="490"/>
    <cellStyle name="Normal 15 6 2 2" xfId="3121"/>
    <cellStyle name="Normal 15 6 2 3" xfId="5530"/>
    <cellStyle name="Normal 15 6 3" xfId="952"/>
    <cellStyle name="Normal 15 6 3 2" xfId="3583"/>
    <cellStyle name="Normal 15 6 3 3" xfId="5992"/>
    <cellStyle name="Normal 15 6 4" xfId="633"/>
    <cellStyle name="Normal 15 6 4 2" xfId="3264"/>
    <cellStyle name="Normal 15 6 4 3" xfId="5673"/>
    <cellStyle name="Normal 15 6 5" xfId="821"/>
    <cellStyle name="Normal 15 6 5 2" xfId="3452"/>
    <cellStyle name="Normal 15 6 5 3" xfId="5861"/>
    <cellStyle name="Normal 15 6 6" xfId="1354"/>
    <cellStyle name="Normal 15 6 6 2" xfId="3985"/>
    <cellStyle name="Normal 15 6 6 3" xfId="6394"/>
    <cellStyle name="Normal 15 6 7" xfId="1503"/>
    <cellStyle name="Normal 15 6 7 2" xfId="4134"/>
    <cellStyle name="Normal 15 6 7 3" xfId="6543"/>
    <cellStyle name="Normal 15 6 8" xfId="1676"/>
    <cellStyle name="Normal 15 6 8 2" xfId="4307"/>
    <cellStyle name="Normal 15 6 8 3" xfId="6716"/>
    <cellStyle name="Normal 15 6 9" xfId="1846"/>
    <cellStyle name="Normal 15 6 9 2" xfId="4477"/>
    <cellStyle name="Normal 15 6 9 3" xfId="6886"/>
    <cellStyle name="Normal 15 7" xfId="149"/>
    <cellStyle name="Normal 15 7 10" xfId="2000"/>
    <cellStyle name="Normal 15 7 10 2" xfId="4631"/>
    <cellStyle name="Normal 15 7 10 3" xfId="7040"/>
    <cellStyle name="Normal 15 7 11" xfId="2161"/>
    <cellStyle name="Normal 15 7 11 2" xfId="4792"/>
    <cellStyle name="Normal 15 7 11 3" xfId="7201"/>
    <cellStyle name="Normal 15 7 12" xfId="2318"/>
    <cellStyle name="Normal 15 7 12 2" xfId="4949"/>
    <cellStyle name="Normal 15 7 12 3" xfId="7358"/>
    <cellStyle name="Normal 15 7 13" xfId="2460"/>
    <cellStyle name="Normal 15 7 13 2" xfId="5091"/>
    <cellStyle name="Normal 15 7 13 3" xfId="7500"/>
    <cellStyle name="Normal 15 7 14" xfId="2583"/>
    <cellStyle name="Normal 15 7 14 2" xfId="5214"/>
    <cellStyle name="Normal 15 7 14 3" xfId="7623"/>
    <cellStyle name="Normal 15 7 15" xfId="2827"/>
    <cellStyle name="Normal 15 7 16" xfId="2891"/>
    <cellStyle name="Normal 15 7 2" xfId="505"/>
    <cellStyle name="Normal 15 7 2 2" xfId="3136"/>
    <cellStyle name="Normal 15 7 2 3" xfId="5545"/>
    <cellStyle name="Normal 15 7 3" xfId="735"/>
    <cellStyle name="Normal 15 7 3 2" xfId="3366"/>
    <cellStyle name="Normal 15 7 3 3" xfId="5775"/>
    <cellStyle name="Normal 15 7 4" xfId="908"/>
    <cellStyle name="Normal 15 7 4 2" xfId="3539"/>
    <cellStyle name="Normal 15 7 4 3" xfId="5948"/>
    <cellStyle name="Normal 15 7 5" xfId="1263"/>
    <cellStyle name="Normal 15 7 5 2" xfId="3894"/>
    <cellStyle name="Normal 15 7 5 3" xfId="6303"/>
    <cellStyle name="Normal 15 7 6" xfId="1121"/>
    <cellStyle name="Normal 15 7 6 2" xfId="3752"/>
    <cellStyle name="Normal 15 7 6 3" xfId="6161"/>
    <cellStyle name="Normal 15 7 7" xfId="1491"/>
    <cellStyle name="Normal 15 7 7 2" xfId="4122"/>
    <cellStyle name="Normal 15 7 7 3" xfId="6531"/>
    <cellStyle name="Normal 15 7 8" xfId="1664"/>
    <cellStyle name="Normal 15 7 8 2" xfId="4295"/>
    <cellStyle name="Normal 15 7 8 3" xfId="6704"/>
    <cellStyle name="Normal 15 7 9" xfId="1834"/>
    <cellStyle name="Normal 15 7 9 2" xfId="4465"/>
    <cellStyle name="Normal 15 7 9 3" xfId="6874"/>
    <cellStyle name="Normal 15 8" xfId="151"/>
    <cellStyle name="Normal 15 8 10" xfId="1693"/>
    <cellStyle name="Normal 15 8 10 2" xfId="4324"/>
    <cellStyle name="Normal 15 8 10 3" xfId="6733"/>
    <cellStyle name="Normal 15 8 11" xfId="1862"/>
    <cellStyle name="Normal 15 8 11 2" xfId="4493"/>
    <cellStyle name="Normal 15 8 11 3" xfId="6902"/>
    <cellStyle name="Normal 15 8 12" xfId="2027"/>
    <cellStyle name="Normal 15 8 12 2" xfId="4658"/>
    <cellStyle name="Normal 15 8 12 3" xfId="7067"/>
    <cellStyle name="Normal 15 8 13" xfId="2187"/>
    <cellStyle name="Normal 15 8 13 2" xfId="4818"/>
    <cellStyle name="Normal 15 8 13 3" xfId="7227"/>
    <cellStyle name="Normal 15 8 14" xfId="2342"/>
    <cellStyle name="Normal 15 8 14 2" xfId="4973"/>
    <cellStyle name="Normal 15 8 14 3" xfId="7382"/>
    <cellStyle name="Normal 15 8 15" xfId="2829"/>
    <cellStyle name="Normal 15 8 16" xfId="2808"/>
    <cellStyle name="Normal 15 8 2" xfId="507"/>
    <cellStyle name="Normal 15 8 2 2" xfId="3138"/>
    <cellStyle name="Normal 15 8 2 3" xfId="5547"/>
    <cellStyle name="Normal 15 8 3" xfId="741"/>
    <cellStyle name="Normal 15 8 3 2" xfId="3372"/>
    <cellStyle name="Normal 15 8 3 3" xfId="5781"/>
    <cellStyle name="Normal 15 8 4" xfId="788"/>
    <cellStyle name="Normal 15 8 4 2" xfId="3419"/>
    <cellStyle name="Normal 15 8 4 3" xfId="5828"/>
    <cellStyle name="Normal 15 8 5" xfId="1224"/>
    <cellStyle name="Normal 15 8 5 2" xfId="3855"/>
    <cellStyle name="Normal 15 8 5 3" xfId="6264"/>
    <cellStyle name="Normal 15 8 6" xfId="1274"/>
    <cellStyle name="Normal 15 8 6 2" xfId="3905"/>
    <cellStyle name="Normal 15 8 6 3" xfId="6314"/>
    <cellStyle name="Normal 15 8 7" xfId="636"/>
    <cellStyle name="Normal 15 8 7 2" xfId="3267"/>
    <cellStyle name="Normal 15 8 7 3" xfId="5676"/>
    <cellStyle name="Normal 15 8 8" xfId="1090"/>
    <cellStyle name="Normal 15 8 8 2" xfId="3721"/>
    <cellStyle name="Normal 15 8 8 3" xfId="6130"/>
    <cellStyle name="Normal 15 8 9" xfId="1520"/>
    <cellStyle name="Normal 15 8 9 2" xfId="4151"/>
    <cellStyle name="Normal 15 8 9 3" xfId="6560"/>
    <cellStyle name="Normal 15 9" xfId="404"/>
    <cellStyle name="Normal 15 9 2" xfId="3035"/>
    <cellStyle name="Normal 15 9 3" xfId="5444"/>
    <cellStyle name="Normal 16" xfId="16"/>
    <cellStyle name="Normal 16 10" xfId="988"/>
    <cellStyle name="Normal 16 10 2" xfId="3619"/>
    <cellStyle name="Normal 16 10 3" xfId="6028"/>
    <cellStyle name="Normal 16 11" xfId="689"/>
    <cellStyle name="Normal 16 11 2" xfId="3320"/>
    <cellStyle name="Normal 16 11 3" xfId="5729"/>
    <cellStyle name="Normal 16 12" xfId="754"/>
    <cellStyle name="Normal 16 12 2" xfId="3385"/>
    <cellStyle name="Normal 16 12 3" xfId="5794"/>
    <cellStyle name="Normal 16 13" xfId="1240"/>
    <cellStyle name="Normal 16 13 2" xfId="3871"/>
    <cellStyle name="Normal 16 13 3" xfId="6280"/>
    <cellStyle name="Normal 16 14" xfId="503"/>
    <cellStyle name="Normal 16 14 2" xfId="3134"/>
    <cellStyle name="Normal 16 14 3" xfId="5543"/>
    <cellStyle name="Normal 16 15" xfId="1227"/>
    <cellStyle name="Normal 16 15 2" xfId="3858"/>
    <cellStyle name="Normal 16 15 3" xfId="6267"/>
    <cellStyle name="Normal 16 16" xfId="1367"/>
    <cellStyle name="Normal 16 16 2" xfId="3998"/>
    <cellStyle name="Normal 16 16 3" xfId="6407"/>
    <cellStyle name="Normal 16 17" xfId="1510"/>
    <cellStyle name="Normal 16 17 2" xfId="4141"/>
    <cellStyle name="Normal 16 17 3" xfId="6550"/>
    <cellStyle name="Normal 16 18" xfId="1683"/>
    <cellStyle name="Normal 16 18 2" xfId="4314"/>
    <cellStyle name="Normal 16 18 3" xfId="6723"/>
    <cellStyle name="Normal 16 19" xfId="1853"/>
    <cellStyle name="Normal 16 19 2" xfId="4484"/>
    <cellStyle name="Normal 16 19 3" xfId="6893"/>
    <cellStyle name="Normal 16 2" xfId="56"/>
    <cellStyle name="Normal 16 2 10" xfId="1614"/>
    <cellStyle name="Normal 16 2 10 2" xfId="4245"/>
    <cellStyle name="Normal 16 2 10 3" xfId="6654"/>
    <cellStyle name="Normal 16 2 11" xfId="1784"/>
    <cellStyle name="Normal 16 2 11 2" xfId="4415"/>
    <cellStyle name="Normal 16 2 11 3" xfId="6824"/>
    <cellStyle name="Normal 16 2 12" xfId="1950"/>
    <cellStyle name="Normal 16 2 12 2" xfId="4581"/>
    <cellStyle name="Normal 16 2 12 3" xfId="6990"/>
    <cellStyle name="Normal 16 2 13" xfId="2113"/>
    <cellStyle name="Normal 16 2 13 2" xfId="4744"/>
    <cellStyle name="Normal 16 2 13 3" xfId="7153"/>
    <cellStyle name="Normal 16 2 14" xfId="2271"/>
    <cellStyle name="Normal 16 2 14 2" xfId="4902"/>
    <cellStyle name="Normal 16 2 14 3" xfId="7311"/>
    <cellStyle name="Normal 16 2 15" xfId="2421"/>
    <cellStyle name="Normal 16 2 15 2" xfId="5052"/>
    <cellStyle name="Normal 16 2 15 3" xfId="7461"/>
    <cellStyle name="Normal 16 2 16" xfId="2552"/>
    <cellStyle name="Normal 16 2 16 2" xfId="5183"/>
    <cellStyle name="Normal 16 2 16 3" xfId="7592"/>
    <cellStyle name="Normal 16 2 17" xfId="2654"/>
    <cellStyle name="Normal 16 2 17 2" xfId="5285"/>
    <cellStyle name="Normal 16 2 17 3" xfId="7694"/>
    <cellStyle name="Normal 16 2 18" xfId="2752"/>
    <cellStyle name="Normal 16 2 19" xfId="2971"/>
    <cellStyle name="Normal 16 2 2" xfId="156"/>
    <cellStyle name="Normal 16 2 2 10" xfId="2076"/>
    <cellStyle name="Normal 16 2 2 10 2" xfId="4707"/>
    <cellStyle name="Normal 16 2 2 10 3" xfId="7116"/>
    <cellStyle name="Normal 16 2 2 11" xfId="2235"/>
    <cellStyle name="Normal 16 2 2 11 2" xfId="4866"/>
    <cellStyle name="Normal 16 2 2 11 3" xfId="7275"/>
    <cellStyle name="Normal 16 2 2 12" xfId="2389"/>
    <cellStyle name="Normal 16 2 2 12 2" xfId="5020"/>
    <cellStyle name="Normal 16 2 2 12 3" xfId="7429"/>
    <cellStyle name="Normal 16 2 2 13" xfId="2524"/>
    <cellStyle name="Normal 16 2 2 13 2" xfId="5155"/>
    <cellStyle name="Normal 16 2 2 13 3" xfId="7564"/>
    <cellStyle name="Normal 16 2 2 14" xfId="2632"/>
    <cellStyle name="Normal 16 2 2 14 2" xfId="5263"/>
    <cellStyle name="Normal 16 2 2 14 3" xfId="7672"/>
    <cellStyle name="Normal 16 2 2 15" xfId="2834"/>
    <cellStyle name="Normal 16 2 2 16" xfId="2734"/>
    <cellStyle name="Normal 16 2 2 2" xfId="512"/>
    <cellStyle name="Normal 16 2 2 2 2" xfId="3143"/>
    <cellStyle name="Normal 16 2 2 2 3" xfId="5552"/>
    <cellStyle name="Normal 16 2 2 3" xfId="777"/>
    <cellStyle name="Normal 16 2 2 3 2" xfId="3408"/>
    <cellStyle name="Normal 16 2 2 3 3" xfId="5817"/>
    <cellStyle name="Normal 16 2 2 4" xfId="926"/>
    <cellStyle name="Normal 16 2 2 4 2" xfId="3557"/>
    <cellStyle name="Normal 16 2 2 4 3" xfId="5966"/>
    <cellStyle name="Normal 16 2 2 5" xfId="1395"/>
    <cellStyle name="Normal 16 2 2 5 2" xfId="4026"/>
    <cellStyle name="Normal 16 2 2 5 3" xfId="6435"/>
    <cellStyle name="Normal 16 2 2 6" xfId="1424"/>
    <cellStyle name="Normal 16 2 2 6 2" xfId="4055"/>
    <cellStyle name="Normal 16 2 2 6 3" xfId="6464"/>
    <cellStyle name="Normal 16 2 2 7" xfId="1575"/>
    <cellStyle name="Normal 16 2 2 7 2" xfId="4206"/>
    <cellStyle name="Normal 16 2 2 7 3" xfId="6615"/>
    <cellStyle name="Normal 16 2 2 8" xfId="1746"/>
    <cellStyle name="Normal 16 2 2 8 2" xfId="4377"/>
    <cellStyle name="Normal 16 2 2 8 3" xfId="6786"/>
    <cellStyle name="Normal 16 2 2 9" xfId="1913"/>
    <cellStyle name="Normal 16 2 2 9 2" xfId="4544"/>
    <cellStyle name="Normal 16 2 2 9 3" xfId="6953"/>
    <cellStyle name="Normal 16 2 3" xfId="198"/>
    <cellStyle name="Normal 16 2 3 10" xfId="2171"/>
    <cellStyle name="Normal 16 2 3 10 2" xfId="4802"/>
    <cellStyle name="Normal 16 2 3 10 3" xfId="7211"/>
    <cellStyle name="Normal 16 2 3 11" xfId="2328"/>
    <cellStyle name="Normal 16 2 3 11 2" xfId="4959"/>
    <cellStyle name="Normal 16 2 3 11 3" xfId="7368"/>
    <cellStyle name="Normal 16 2 3 12" xfId="2470"/>
    <cellStyle name="Normal 16 2 3 12 2" xfId="5101"/>
    <cellStyle name="Normal 16 2 3 12 3" xfId="7510"/>
    <cellStyle name="Normal 16 2 3 13" xfId="2592"/>
    <cellStyle name="Normal 16 2 3 13 2" xfId="5223"/>
    <cellStyle name="Normal 16 2 3 13 3" xfId="7632"/>
    <cellStyle name="Normal 16 2 3 14" xfId="2682"/>
    <cellStyle name="Normal 16 2 3 14 2" xfId="5313"/>
    <cellStyle name="Normal 16 2 3 14 3" xfId="7722"/>
    <cellStyle name="Normal 16 2 3 15" xfId="2874"/>
    <cellStyle name="Normal 16 2 3 16" xfId="2724"/>
    <cellStyle name="Normal 16 2 3 2" xfId="554"/>
    <cellStyle name="Normal 16 2 3 2 2" xfId="3185"/>
    <cellStyle name="Normal 16 2 3 2 3" xfId="5594"/>
    <cellStyle name="Normal 16 2 3 3" xfId="730"/>
    <cellStyle name="Normal 16 2 3 3 2" xfId="3361"/>
    <cellStyle name="Normal 16 2 3 3 3" xfId="5770"/>
    <cellStyle name="Normal 16 2 3 4" xfId="846"/>
    <cellStyle name="Normal 16 2 3 4 2" xfId="3477"/>
    <cellStyle name="Normal 16 2 3 4 3" xfId="5886"/>
    <cellStyle name="Normal 16 2 3 5" xfId="1352"/>
    <cellStyle name="Normal 16 2 3 5 2" xfId="3983"/>
    <cellStyle name="Normal 16 2 3 5 3" xfId="6392"/>
    <cellStyle name="Normal 16 2 3 6" xfId="1501"/>
    <cellStyle name="Normal 16 2 3 6 2" xfId="4132"/>
    <cellStyle name="Normal 16 2 3 6 3" xfId="6541"/>
    <cellStyle name="Normal 16 2 3 7" xfId="1674"/>
    <cellStyle name="Normal 16 2 3 7 2" xfId="4305"/>
    <cellStyle name="Normal 16 2 3 7 3" xfId="6714"/>
    <cellStyle name="Normal 16 2 3 8" xfId="1844"/>
    <cellStyle name="Normal 16 2 3 8 2" xfId="4475"/>
    <cellStyle name="Normal 16 2 3 8 3" xfId="6884"/>
    <cellStyle name="Normal 16 2 3 9" xfId="2010"/>
    <cellStyle name="Normal 16 2 3 9 2" xfId="4641"/>
    <cellStyle name="Normal 16 2 3 9 3" xfId="7050"/>
    <cellStyle name="Normal 16 2 4" xfId="236"/>
    <cellStyle name="Normal 16 2 4 10" xfId="693"/>
    <cellStyle name="Normal 16 2 4 10 2" xfId="3324"/>
    <cellStyle name="Normal 16 2 4 10 3" xfId="5733"/>
    <cellStyle name="Normal 16 2 4 11" xfId="893"/>
    <cellStyle name="Normal 16 2 4 11 2" xfId="3524"/>
    <cellStyle name="Normal 16 2 4 11 3" xfId="5933"/>
    <cellStyle name="Normal 16 2 4 12" xfId="648"/>
    <cellStyle name="Normal 16 2 4 12 2" xfId="3279"/>
    <cellStyle name="Normal 16 2 4 12 3" xfId="5688"/>
    <cellStyle name="Normal 16 2 4 13" xfId="1230"/>
    <cellStyle name="Normal 16 2 4 13 2" xfId="3861"/>
    <cellStyle name="Normal 16 2 4 13 3" xfId="6270"/>
    <cellStyle name="Normal 16 2 4 14" xfId="1111"/>
    <cellStyle name="Normal 16 2 4 14 2" xfId="3742"/>
    <cellStyle name="Normal 16 2 4 14 3" xfId="6151"/>
    <cellStyle name="Normal 16 2 4 15" xfId="2912"/>
    <cellStyle name="Normal 16 2 4 16" xfId="5388"/>
    <cellStyle name="Normal 16 2 4 2" xfId="591"/>
    <cellStyle name="Normal 16 2 4 2 2" xfId="3222"/>
    <cellStyle name="Normal 16 2 4 2 3" xfId="5631"/>
    <cellStyle name="Normal 16 2 4 3" xfId="1054"/>
    <cellStyle name="Normal 16 2 4 3 2" xfId="3685"/>
    <cellStyle name="Normal 16 2 4 3 3" xfId="6094"/>
    <cellStyle name="Normal 16 2 4 4" xfId="795"/>
    <cellStyle name="Normal 16 2 4 4 2" xfId="3426"/>
    <cellStyle name="Normal 16 2 4 4 3" xfId="5835"/>
    <cellStyle name="Normal 16 2 4 5" xfId="1393"/>
    <cellStyle name="Normal 16 2 4 5 2" xfId="4024"/>
    <cellStyle name="Normal 16 2 4 5 3" xfId="6433"/>
    <cellStyle name="Normal 16 2 4 6" xfId="1282"/>
    <cellStyle name="Normal 16 2 4 6 2" xfId="3913"/>
    <cellStyle name="Normal 16 2 4 6 3" xfId="6322"/>
    <cellStyle name="Normal 16 2 4 7" xfId="696"/>
    <cellStyle name="Normal 16 2 4 7 2" xfId="3327"/>
    <cellStyle name="Normal 16 2 4 7 3" xfId="5736"/>
    <cellStyle name="Normal 16 2 4 8" xfId="852"/>
    <cellStyle name="Normal 16 2 4 8 2" xfId="3483"/>
    <cellStyle name="Normal 16 2 4 8 3" xfId="5892"/>
    <cellStyle name="Normal 16 2 4 9" xfId="448"/>
    <cellStyle name="Normal 16 2 4 9 2" xfId="3079"/>
    <cellStyle name="Normal 16 2 4 9 3" xfId="5488"/>
    <cellStyle name="Normal 16 2 5" xfId="419"/>
    <cellStyle name="Normal 16 2 5 2" xfId="3050"/>
    <cellStyle name="Normal 16 2 5 3" xfId="5459"/>
    <cellStyle name="Normal 16 2 6" xfId="979"/>
    <cellStyle name="Normal 16 2 6 2" xfId="3610"/>
    <cellStyle name="Normal 16 2 6 3" xfId="6019"/>
    <cellStyle name="Normal 16 2 7" xfId="676"/>
    <cellStyle name="Normal 16 2 7 2" xfId="3307"/>
    <cellStyle name="Normal 16 2 7 3" xfId="5716"/>
    <cellStyle name="Normal 16 2 8" xfId="641"/>
    <cellStyle name="Normal 16 2 8 2" xfId="3272"/>
    <cellStyle name="Normal 16 2 8 3" xfId="5681"/>
    <cellStyle name="Normal 16 2 9" xfId="1322"/>
    <cellStyle name="Normal 16 2 9 2" xfId="3953"/>
    <cellStyle name="Normal 16 2 9 3" xfId="6362"/>
    <cellStyle name="Normal 16 20" xfId="2018"/>
    <cellStyle name="Normal 16 20 2" xfId="4649"/>
    <cellStyle name="Normal 16 20 3" xfId="7058"/>
    <cellStyle name="Normal 16 21" xfId="2178"/>
    <cellStyle name="Normal 16 21 2" xfId="4809"/>
    <cellStyle name="Normal 16 21 3" xfId="7218"/>
    <cellStyle name="Normal 16 22" xfId="2739"/>
    <cellStyle name="Normal 16 23" xfId="2979"/>
    <cellStyle name="Normal 16 24" xfId="7768"/>
    <cellStyle name="Normal 16 3" xfId="85"/>
    <cellStyle name="Normal 16 3 10" xfId="1199"/>
    <cellStyle name="Normal 16 3 10 2" xfId="3830"/>
    <cellStyle name="Normal 16 3 10 3" xfId="6239"/>
    <cellStyle name="Normal 16 3 11" xfId="1190"/>
    <cellStyle name="Normal 16 3 11 2" xfId="3821"/>
    <cellStyle name="Normal 16 3 11 3" xfId="6230"/>
    <cellStyle name="Normal 16 3 12" xfId="1209"/>
    <cellStyle name="Normal 16 3 12 2" xfId="3840"/>
    <cellStyle name="Normal 16 3 12 3" xfId="6249"/>
    <cellStyle name="Normal 16 3 13" xfId="1432"/>
    <cellStyle name="Normal 16 3 13 2" xfId="4063"/>
    <cellStyle name="Normal 16 3 13 3" xfId="6472"/>
    <cellStyle name="Normal 16 3 14" xfId="1245"/>
    <cellStyle name="Normal 16 3 14 2" xfId="3876"/>
    <cellStyle name="Normal 16 3 14 3" xfId="6285"/>
    <cellStyle name="Normal 16 3 15" xfId="1124"/>
    <cellStyle name="Normal 16 3 15 2" xfId="3755"/>
    <cellStyle name="Normal 16 3 15 3" xfId="6164"/>
    <cellStyle name="Normal 16 3 16" xfId="1512"/>
    <cellStyle name="Normal 16 3 16 2" xfId="4143"/>
    <cellStyle name="Normal 16 3 16 3" xfId="6552"/>
    <cellStyle name="Normal 16 3 17" xfId="1685"/>
    <cellStyle name="Normal 16 3 17 2" xfId="4316"/>
    <cellStyle name="Normal 16 3 17 3" xfId="6725"/>
    <cellStyle name="Normal 16 3 18" xfId="2768"/>
    <cellStyle name="Normal 16 3 19" xfId="2803"/>
    <cellStyle name="Normal 16 3 2" xfId="166"/>
    <cellStyle name="Normal 16 3 2 10" xfId="1966"/>
    <cellStyle name="Normal 16 3 2 10 2" xfId="4597"/>
    <cellStyle name="Normal 16 3 2 10 3" xfId="7006"/>
    <cellStyle name="Normal 16 3 2 11" xfId="2128"/>
    <cellStyle name="Normal 16 3 2 11 2" xfId="4759"/>
    <cellStyle name="Normal 16 3 2 11 3" xfId="7168"/>
    <cellStyle name="Normal 16 3 2 12" xfId="2286"/>
    <cellStyle name="Normal 16 3 2 12 2" xfId="4917"/>
    <cellStyle name="Normal 16 3 2 12 3" xfId="7326"/>
    <cellStyle name="Normal 16 3 2 13" xfId="2432"/>
    <cellStyle name="Normal 16 3 2 13 2" xfId="5063"/>
    <cellStyle name="Normal 16 3 2 13 3" xfId="7472"/>
    <cellStyle name="Normal 16 3 2 14" xfId="2562"/>
    <cellStyle name="Normal 16 3 2 14 2" xfId="5193"/>
    <cellStyle name="Normal 16 3 2 14 3" xfId="7602"/>
    <cellStyle name="Normal 16 3 2 15" xfId="2843"/>
    <cellStyle name="Normal 16 3 2 16" xfId="3001"/>
    <cellStyle name="Normal 16 3 2 2" xfId="522"/>
    <cellStyle name="Normal 16 3 2 2 2" xfId="3153"/>
    <cellStyle name="Normal 16 3 2 2 3" xfId="5562"/>
    <cellStyle name="Normal 16 3 2 3" xfId="1012"/>
    <cellStyle name="Normal 16 3 2 3 2" xfId="3643"/>
    <cellStyle name="Normal 16 3 2 3 3" xfId="6052"/>
    <cellStyle name="Normal 16 3 2 4" xfId="818"/>
    <cellStyle name="Normal 16 3 2 4 2" xfId="3449"/>
    <cellStyle name="Normal 16 3 2 4 3" xfId="5858"/>
    <cellStyle name="Normal 16 3 2 5" xfId="1360"/>
    <cellStyle name="Normal 16 3 2 5 2" xfId="3991"/>
    <cellStyle name="Normal 16 3 2 5 3" xfId="6400"/>
    <cellStyle name="Normal 16 3 2 6" xfId="1113"/>
    <cellStyle name="Normal 16 3 2 6 2" xfId="3744"/>
    <cellStyle name="Normal 16 3 2 6 3" xfId="6153"/>
    <cellStyle name="Normal 16 3 2 7" xfId="1457"/>
    <cellStyle name="Normal 16 3 2 7 2" xfId="4088"/>
    <cellStyle name="Normal 16 3 2 7 3" xfId="6497"/>
    <cellStyle name="Normal 16 3 2 8" xfId="1630"/>
    <cellStyle name="Normal 16 3 2 8 2" xfId="4261"/>
    <cellStyle name="Normal 16 3 2 8 3" xfId="6670"/>
    <cellStyle name="Normal 16 3 2 9" xfId="1800"/>
    <cellStyle name="Normal 16 3 2 9 2" xfId="4431"/>
    <cellStyle name="Normal 16 3 2 9 3" xfId="6840"/>
    <cellStyle name="Normal 16 3 3" xfId="208"/>
    <cellStyle name="Normal 16 3 3 10" xfId="2259"/>
    <cellStyle name="Normal 16 3 3 10 2" xfId="4890"/>
    <cellStyle name="Normal 16 3 3 10 3" xfId="7299"/>
    <cellStyle name="Normal 16 3 3 11" xfId="2410"/>
    <cellStyle name="Normal 16 3 3 11 2" xfId="5041"/>
    <cellStyle name="Normal 16 3 3 11 3" xfId="7450"/>
    <cellStyle name="Normal 16 3 3 12" xfId="2542"/>
    <cellStyle name="Normal 16 3 3 12 2" xfId="5173"/>
    <cellStyle name="Normal 16 3 3 12 3" xfId="7582"/>
    <cellStyle name="Normal 16 3 3 13" xfId="2645"/>
    <cellStyle name="Normal 16 3 3 13 2" xfId="5276"/>
    <cellStyle name="Normal 16 3 3 13 3" xfId="7685"/>
    <cellStyle name="Normal 16 3 3 14" xfId="2714"/>
    <cellStyle name="Normal 16 3 3 14 2" xfId="5345"/>
    <cellStyle name="Normal 16 3 3 14 3" xfId="7754"/>
    <cellStyle name="Normal 16 3 3 15" xfId="2884"/>
    <cellStyle name="Normal 16 3 3 16" xfId="5361"/>
    <cellStyle name="Normal 16 3 3 2" xfId="564"/>
    <cellStyle name="Normal 16 3 3 2 2" xfId="3195"/>
    <cellStyle name="Normal 16 3 3 2 3" xfId="5604"/>
    <cellStyle name="Normal 16 3 3 3" xfId="1027"/>
    <cellStyle name="Normal 16 3 3 3 2" xfId="3658"/>
    <cellStyle name="Normal 16 3 3 3 3" xfId="6067"/>
    <cellStyle name="Normal 16 3 3 4" xfId="941"/>
    <cellStyle name="Normal 16 3 3 4 2" xfId="3572"/>
    <cellStyle name="Normal 16 3 3 4 3" xfId="5981"/>
    <cellStyle name="Normal 16 3 3 5" xfId="1179"/>
    <cellStyle name="Normal 16 3 3 5 2" xfId="3810"/>
    <cellStyle name="Normal 16 3 3 5 3" xfId="6219"/>
    <cellStyle name="Normal 16 3 3 6" xfId="1599"/>
    <cellStyle name="Normal 16 3 3 6 2" xfId="4230"/>
    <cellStyle name="Normal 16 3 3 6 3" xfId="6639"/>
    <cellStyle name="Normal 16 3 3 7" xfId="1770"/>
    <cellStyle name="Normal 16 3 3 7 2" xfId="4401"/>
    <cellStyle name="Normal 16 3 3 7 3" xfId="6810"/>
    <cellStyle name="Normal 16 3 3 8" xfId="1937"/>
    <cellStyle name="Normal 16 3 3 8 2" xfId="4568"/>
    <cellStyle name="Normal 16 3 3 8 3" xfId="6977"/>
    <cellStyle name="Normal 16 3 3 9" xfId="2100"/>
    <cellStyle name="Normal 16 3 3 9 2" xfId="4731"/>
    <cellStyle name="Normal 16 3 3 9 3" xfId="7140"/>
    <cellStyle name="Normal 16 3 4" xfId="245"/>
    <cellStyle name="Normal 16 3 4 10" xfId="2031"/>
    <cellStyle name="Normal 16 3 4 10 2" xfId="4662"/>
    <cellStyle name="Normal 16 3 4 10 3" xfId="7071"/>
    <cellStyle name="Normal 16 3 4 11" xfId="2191"/>
    <cellStyle name="Normal 16 3 4 11 2" xfId="4822"/>
    <cellStyle name="Normal 16 3 4 11 3" xfId="7231"/>
    <cellStyle name="Normal 16 3 4 12" xfId="2346"/>
    <cellStyle name="Normal 16 3 4 12 2" xfId="4977"/>
    <cellStyle name="Normal 16 3 4 12 3" xfId="7386"/>
    <cellStyle name="Normal 16 3 4 13" xfId="2484"/>
    <cellStyle name="Normal 16 3 4 13 2" xfId="5115"/>
    <cellStyle name="Normal 16 3 4 13 3" xfId="7524"/>
    <cellStyle name="Normal 16 3 4 14" xfId="2602"/>
    <cellStyle name="Normal 16 3 4 14 2" xfId="5233"/>
    <cellStyle name="Normal 16 3 4 14 3" xfId="7642"/>
    <cellStyle name="Normal 16 3 4 15" xfId="2921"/>
    <cellStyle name="Normal 16 3 4 16" xfId="5397"/>
    <cellStyle name="Normal 16 3 4 2" xfId="600"/>
    <cellStyle name="Normal 16 3 4 2 2" xfId="3231"/>
    <cellStyle name="Normal 16 3 4 2 3" xfId="5640"/>
    <cellStyle name="Normal 16 3 4 3" xfId="1063"/>
    <cellStyle name="Normal 16 3 4 3 2" xfId="3694"/>
    <cellStyle name="Normal 16 3 4 3 3" xfId="6103"/>
    <cellStyle name="Normal 16 3 4 4" xfId="922"/>
    <cellStyle name="Normal 16 3 4 4 2" xfId="3553"/>
    <cellStyle name="Normal 16 3 4 4 3" xfId="5962"/>
    <cellStyle name="Normal 16 3 4 5" xfId="1242"/>
    <cellStyle name="Normal 16 3 4 5 2" xfId="3873"/>
    <cellStyle name="Normal 16 3 4 5 3" xfId="6282"/>
    <cellStyle name="Normal 16 3 4 6" xfId="669"/>
    <cellStyle name="Normal 16 3 4 6 2" xfId="3300"/>
    <cellStyle name="Normal 16 3 4 6 3" xfId="5709"/>
    <cellStyle name="Normal 16 3 4 7" xfId="1524"/>
    <cellStyle name="Normal 16 3 4 7 2" xfId="4155"/>
    <cellStyle name="Normal 16 3 4 7 3" xfId="6564"/>
    <cellStyle name="Normal 16 3 4 8" xfId="1697"/>
    <cellStyle name="Normal 16 3 4 8 2" xfId="4328"/>
    <cellStyle name="Normal 16 3 4 8 3" xfId="6737"/>
    <cellStyle name="Normal 16 3 4 9" xfId="1866"/>
    <cellStyle name="Normal 16 3 4 9 2" xfId="4497"/>
    <cellStyle name="Normal 16 3 4 9 3" xfId="6906"/>
    <cellStyle name="Normal 16 3 5" xfId="441"/>
    <cellStyle name="Normal 16 3 5 2" xfId="3072"/>
    <cellStyle name="Normal 16 3 5 3" xfId="5481"/>
    <cellStyle name="Normal 16 3 6" xfId="973"/>
    <cellStyle name="Normal 16 3 6 2" xfId="3604"/>
    <cellStyle name="Normal 16 3 6 3" xfId="6013"/>
    <cellStyle name="Normal 16 3 7" xfId="663"/>
    <cellStyle name="Normal 16 3 7 2" xfId="3294"/>
    <cellStyle name="Normal 16 3 7 3" xfId="5703"/>
    <cellStyle name="Normal 16 3 8" xfId="670"/>
    <cellStyle name="Normal 16 3 8 2" xfId="3301"/>
    <cellStyle name="Normal 16 3 8 3" xfId="5710"/>
    <cellStyle name="Normal 16 3 9" xfId="1216"/>
    <cellStyle name="Normal 16 3 9 2" xfId="3847"/>
    <cellStyle name="Normal 16 3 9 3" xfId="6256"/>
    <cellStyle name="Normal 16 4" xfId="98"/>
    <cellStyle name="Normal 16 4 10" xfId="1114"/>
    <cellStyle name="Normal 16 4 10 2" xfId="3745"/>
    <cellStyle name="Normal 16 4 10 3" xfId="6154"/>
    <cellStyle name="Normal 16 4 11" xfId="1458"/>
    <cellStyle name="Normal 16 4 11 2" xfId="4089"/>
    <cellStyle name="Normal 16 4 11 3" xfId="6498"/>
    <cellStyle name="Normal 16 4 12" xfId="1631"/>
    <cellStyle name="Normal 16 4 12 2" xfId="4262"/>
    <cellStyle name="Normal 16 4 12 3" xfId="6671"/>
    <cellStyle name="Normal 16 4 13" xfId="1801"/>
    <cellStyle name="Normal 16 4 13 2" xfId="4432"/>
    <cellStyle name="Normal 16 4 13 3" xfId="6841"/>
    <cellStyle name="Normal 16 4 14" xfId="1967"/>
    <cellStyle name="Normal 16 4 14 2" xfId="4598"/>
    <cellStyle name="Normal 16 4 14 3" xfId="7007"/>
    <cellStyle name="Normal 16 4 15" xfId="2129"/>
    <cellStyle name="Normal 16 4 15 2" xfId="4760"/>
    <cellStyle name="Normal 16 4 15 3" xfId="7169"/>
    <cellStyle name="Normal 16 4 16" xfId="2287"/>
    <cellStyle name="Normal 16 4 16 2" xfId="4918"/>
    <cellStyle name="Normal 16 4 16 3" xfId="7327"/>
    <cellStyle name="Normal 16 4 17" xfId="2433"/>
    <cellStyle name="Normal 16 4 17 2" xfId="5064"/>
    <cellStyle name="Normal 16 4 17 3" xfId="7473"/>
    <cellStyle name="Normal 16 4 18" xfId="2779"/>
    <cellStyle name="Normal 16 4 19" xfId="2968"/>
    <cellStyle name="Normal 16 4 2" xfId="177"/>
    <cellStyle name="Normal 16 4 2 10" xfId="2126"/>
    <cellStyle name="Normal 16 4 2 10 2" xfId="4757"/>
    <cellStyle name="Normal 16 4 2 10 3" xfId="7166"/>
    <cellStyle name="Normal 16 4 2 11" xfId="2284"/>
    <cellStyle name="Normal 16 4 2 11 2" xfId="4915"/>
    <cellStyle name="Normal 16 4 2 11 3" xfId="7324"/>
    <cellStyle name="Normal 16 4 2 12" xfId="2431"/>
    <cellStyle name="Normal 16 4 2 12 2" xfId="5062"/>
    <cellStyle name="Normal 16 4 2 12 3" xfId="7471"/>
    <cellStyle name="Normal 16 4 2 13" xfId="2561"/>
    <cellStyle name="Normal 16 4 2 13 2" xfId="5192"/>
    <cellStyle name="Normal 16 4 2 13 3" xfId="7601"/>
    <cellStyle name="Normal 16 4 2 14" xfId="2661"/>
    <cellStyle name="Normal 16 4 2 14 2" xfId="5292"/>
    <cellStyle name="Normal 16 4 2 14 3" xfId="7701"/>
    <cellStyle name="Normal 16 4 2 15" xfId="2854"/>
    <cellStyle name="Normal 16 4 2 16" xfId="2991"/>
    <cellStyle name="Normal 16 4 2 2" xfId="533"/>
    <cellStyle name="Normal 16 4 2 2 2" xfId="3164"/>
    <cellStyle name="Normal 16 4 2 2 3" xfId="5573"/>
    <cellStyle name="Normal 16 4 2 3" xfId="1002"/>
    <cellStyle name="Normal 16 4 2 3 2" xfId="3633"/>
    <cellStyle name="Normal 16 4 2 3 3" xfId="6042"/>
    <cellStyle name="Normal 16 4 2 4" xfId="888"/>
    <cellStyle name="Normal 16 4 2 4 2" xfId="3519"/>
    <cellStyle name="Normal 16 4 2 4 3" xfId="5928"/>
    <cellStyle name="Normal 16 4 2 5" xfId="1107"/>
    <cellStyle name="Normal 16 4 2 5 2" xfId="3738"/>
    <cellStyle name="Normal 16 4 2 5 3" xfId="6147"/>
    <cellStyle name="Normal 16 4 2 6" xfId="1455"/>
    <cellStyle name="Normal 16 4 2 6 2" xfId="4086"/>
    <cellStyle name="Normal 16 4 2 6 3" xfId="6495"/>
    <cellStyle name="Normal 16 4 2 7" xfId="1628"/>
    <cellStyle name="Normal 16 4 2 7 2" xfId="4259"/>
    <cellStyle name="Normal 16 4 2 7 3" xfId="6668"/>
    <cellStyle name="Normal 16 4 2 8" xfId="1798"/>
    <cellStyle name="Normal 16 4 2 8 2" xfId="4429"/>
    <cellStyle name="Normal 16 4 2 8 3" xfId="6838"/>
    <cellStyle name="Normal 16 4 2 9" xfId="1964"/>
    <cellStyle name="Normal 16 4 2 9 2" xfId="4595"/>
    <cellStyle name="Normal 16 4 2 9 3" xfId="7004"/>
    <cellStyle name="Normal 16 4 3" xfId="218"/>
    <cellStyle name="Normal 16 4 3 10" xfId="2217"/>
    <cellStyle name="Normal 16 4 3 10 2" xfId="4848"/>
    <cellStyle name="Normal 16 4 3 10 3" xfId="7257"/>
    <cellStyle name="Normal 16 4 3 11" xfId="2371"/>
    <cellStyle name="Normal 16 4 3 11 2" xfId="5002"/>
    <cellStyle name="Normal 16 4 3 11 3" xfId="7411"/>
    <cellStyle name="Normal 16 4 3 12" xfId="2508"/>
    <cellStyle name="Normal 16 4 3 12 2" xfId="5139"/>
    <cellStyle name="Normal 16 4 3 12 3" xfId="7548"/>
    <cellStyle name="Normal 16 4 3 13" xfId="2619"/>
    <cellStyle name="Normal 16 4 3 13 2" xfId="5250"/>
    <cellStyle name="Normal 16 4 3 13 3" xfId="7659"/>
    <cellStyle name="Normal 16 4 3 14" xfId="2699"/>
    <cellStyle name="Normal 16 4 3 14 2" xfId="5330"/>
    <cellStyle name="Normal 16 4 3 14 3" xfId="7739"/>
    <cellStyle name="Normal 16 4 3 15" xfId="2894"/>
    <cellStyle name="Normal 16 4 3 16" xfId="5370"/>
    <cellStyle name="Normal 16 4 3 2" xfId="573"/>
    <cellStyle name="Normal 16 4 3 2 2" xfId="3204"/>
    <cellStyle name="Normal 16 4 3 2 3" xfId="5613"/>
    <cellStyle name="Normal 16 4 3 3" xfId="1036"/>
    <cellStyle name="Normal 16 4 3 3 2" xfId="3667"/>
    <cellStyle name="Normal 16 4 3 3 3" xfId="6076"/>
    <cellStyle name="Normal 16 4 3 4" xfId="845"/>
    <cellStyle name="Normal 16 4 3 4 2" xfId="3476"/>
    <cellStyle name="Normal 16 4 3 4 3" xfId="5885"/>
    <cellStyle name="Normal 16 4 3 5" xfId="1358"/>
    <cellStyle name="Normal 16 4 3 5 2" xfId="3989"/>
    <cellStyle name="Normal 16 4 3 5 3" xfId="6398"/>
    <cellStyle name="Normal 16 4 3 6" xfId="1554"/>
    <cellStyle name="Normal 16 4 3 6 2" xfId="4185"/>
    <cellStyle name="Normal 16 4 3 6 3" xfId="6594"/>
    <cellStyle name="Normal 16 4 3 7" xfId="1726"/>
    <cellStyle name="Normal 16 4 3 7 2" xfId="4357"/>
    <cellStyle name="Normal 16 4 3 7 3" xfId="6766"/>
    <cellStyle name="Normal 16 4 3 8" xfId="1894"/>
    <cellStyle name="Normal 16 4 3 8 2" xfId="4525"/>
    <cellStyle name="Normal 16 4 3 8 3" xfId="6934"/>
    <cellStyle name="Normal 16 4 3 9" xfId="2057"/>
    <cellStyle name="Normal 16 4 3 9 2" xfId="4688"/>
    <cellStyle name="Normal 16 4 3 9 3" xfId="7097"/>
    <cellStyle name="Normal 16 4 4" xfId="254"/>
    <cellStyle name="Normal 16 4 4 10" xfId="2040"/>
    <cellStyle name="Normal 16 4 4 10 2" xfId="4671"/>
    <cellStyle name="Normal 16 4 4 10 3" xfId="7080"/>
    <cellStyle name="Normal 16 4 4 11" xfId="2200"/>
    <cellStyle name="Normal 16 4 4 11 2" xfId="4831"/>
    <cellStyle name="Normal 16 4 4 11 3" xfId="7240"/>
    <cellStyle name="Normal 16 4 4 12" xfId="2355"/>
    <cellStyle name="Normal 16 4 4 12 2" xfId="4986"/>
    <cellStyle name="Normal 16 4 4 12 3" xfId="7395"/>
    <cellStyle name="Normal 16 4 4 13" xfId="2492"/>
    <cellStyle name="Normal 16 4 4 13 2" xfId="5123"/>
    <cellStyle name="Normal 16 4 4 13 3" xfId="7532"/>
    <cellStyle name="Normal 16 4 4 14" xfId="2607"/>
    <cellStyle name="Normal 16 4 4 14 2" xfId="5238"/>
    <cellStyle name="Normal 16 4 4 14 3" xfId="7647"/>
    <cellStyle name="Normal 16 4 4 15" xfId="2930"/>
    <cellStyle name="Normal 16 4 4 16" xfId="5406"/>
    <cellStyle name="Normal 16 4 4 2" xfId="609"/>
    <cellStyle name="Normal 16 4 4 2 2" xfId="3240"/>
    <cellStyle name="Normal 16 4 4 2 3" xfId="5649"/>
    <cellStyle name="Normal 16 4 4 3" xfId="1072"/>
    <cellStyle name="Normal 16 4 4 3 2" xfId="3703"/>
    <cellStyle name="Normal 16 4 4 3 3" xfId="6112"/>
    <cellStyle name="Normal 16 4 4 4" xfId="824"/>
    <cellStyle name="Normal 16 4 4 4 2" xfId="3455"/>
    <cellStyle name="Normal 16 4 4 4 3" xfId="5864"/>
    <cellStyle name="Normal 16 4 4 5" xfId="1372"/>
    <cellStyle name="Normal 16 4 4 5 2" xfId="4003"/>
    <cellStyle name="Normal 16 4 4 5 3" xfId="6412"/>
    <cellStyle name="Normal 16 4 4 6" xfId="1379"/>
    <cellStyle name="Normal 16 4 4 6 2" xfId="4010"/>
    <cellStyle name="Normal 16 4 4 6 3" xfId="6419"/>
    <cellStyle name="Normal 16 4 4 7" xfId="1536"/>
    <cellStyle name="Normal 16 4 4 7 2" xfId="4167"/>
    <cellStyle name="Normal 16 4 4 7 3" xfId="6576"/>
    <cellStyle name="Normal 16 4 4 8" xfId="1708"/>
    <cellStyle name="Normal 16 4 4 8 2" xfId="4339"/>
    <cellStyle name="Normal 16 4 4 8 3" xfId="6748"/>
    <cellStyle name="Normal 16 4 4 9" xfId="1877"/>
    <cellStyle name="Normal 16 4 4 9 2" xfId="4508"/>
    <cellStyle name="Normal 16 4 4 9 3" xfId="6917"/>
    <cellStyle name="Normal 16 4 5" xfId="454"/>
    <cellStyle name="Normal 16 4 5 2" xfId="3085"/>
    <cellStyle name="Normal 16 4 5 3" xfId="5494"/>
    <cellStyle name="Normal 16 4 6" xfId="970"/>
    <cellStyle name="Normal 16 4 6 2" xfId="3601"/>
    <cellStyle name="Normal 16 4 6 3" xfId="6010"/>
    <cellStyle name="Normal 16 4 7" xfId="659"/>
    <cellStyle name="Normal 16 4 7 2" xfId="3290"/>
    <cellStyle name="Normal 16 4 7 3" xfId="5699"/>
    <cellStyle name="Normal 16 4 8" xfId="901"/>
    <cellStyle name="Normal 16 4 8 2" xfId="3532"/>
    <cellStyle name="Normal 16 4 8 3" xfId="5941"/>
    <cellStyle name="Normal 16 4 9" xfId="700"/>
    <cellStyle name="Normal 16 4 9 2" xfId="3331"/>
    <cellStyle name="Normal 16 4 9 3" xfId="5740"/>
    <cellStyle name="Normal 16 5" xfId="110"/>
    <cellStyle name="Normal 16 5 10" xfId="780"/>
    <cellStyle name="Normal 16 5 10 2" xfId="3411"/>
    <cellStyle name="Normal 16 5 10 3" xfId="5820"/>
    <cellStyle name="Normal 16 5 11" xfId="1250"/>
    <cellStyle name="Normal 16 5 11 2" xfId="3881"/>
    <cellStyle name="Normal 16 5 11 3" xfId="6290"/>
    <cellStyle name="Normal 16 5 12" xfId="561"/>
    <cellStyle name="Normal 16 5 12 2" xfId="3192"/>
    <cellStyle name="Normal 16 5 12 3" xfId="5601"/>
    <cellStyle name="Normal 16 5 13" xfId="486"/>
    <cellStyle name="Normal 16 5 13 2" xfId="3117"/>
    <cellStyle name="Normal 16 5 13 3" xfId="5526"/>
    <cellStyle name="Normal 16 5 14" xfId="869"/>
    <cellStyle name="Normal 16 5 14 2" xfId="3500"/>
    <cellStyle name="Normal 16 5 14 3" xfId="5909"/>
    <cellStyle name="Normal 16 5 15" xfId="1172"/>
    <cellStyle name="Normal 16 5 15 2" xfId="3803"/>
    <cellStyle name="Normal 16 5 15 3" xfId="6212"/>
    <cellStyle name="Normal 16 5 16" xfId="1257"/>
    <cellStyle name="Normal 16 5 16 2" xfId="3888"/>
    <cellStyle name="Normal 16 5 16 3" xfId="6297"/>
    <cellStyle name="Normal 16 5 17" xfId="1309"/>
    <cellStyle name="Normal 16 5 17 2" xfId="3940"/>
    <cellStyle name="Normal 16 5 17 3" xfId="6349"/>
    <cellStyle name="Normal 16 5 18" xfId="2790"/>
    <cellStyle name="Normal 16 5 19" xfId="2729"/>
    <cellStyle name="Normal 16 5 2" xfId="187"/>
    <cellStyle name="Normal 16 5 2 10" xfId="1790"/>
    <cellStyle name="Normal 16 5 2 10 2" xfId="4421"/>
    <cellStyle name="Normal 16 5 2 10 3" xfId="6830"/>
    <cellStyle name="Normal 16 5 2 11" xfId="1956"/>
    <cellStyle name="Normal 16 5 2 11 2" xfId="4587"/>
    <cellStyle name="Normal 16 5 2 11 3" xfId="6996"/>
    <cellStyle name="Normal 16 5 2 12" xfId="2119"/>
    <cellStyle name="Normal 16 5 2 12 2" xfId="4750"/>
    <cellStyle name="Normal 16 5 2 12 3" xfId="7159"/>
    <cellStyle name="Normal 16 5 2 13" xfId="2277"/>
    <cellStyle name="Normal 16 5 2 13 2" xfId="4908"/>
    <cellStyle name="Normal 16 5 2 13 3" xfId="7317"/>
    <cellStyle name="Normal 16 5 2 14" xfId="2427"/>
    <cellStyle name="Normal 16 5 2 14 2" xfId="5058"/>
    <cellStyle name="Normal 16 5 2 14 3" xfId="7467"/>
    <cellStyle name="Normal 16 5 2 15" xfId="2864"/>
    <cellStyle name="Normal 16 5 2 16" xfId="2881"/>
    <cellStyle name="Normal 16 5 2 2" xfId="543"/>
    <cellStyle name="Normal 16 5 2 2 2" xfId="3174"/>
    <cellStyle name="Normal 16 5 2 2 3" xfId="5583"/>
    <cellStyle name="Normal 16 5 2 3" xfId="993"/>
    <cellStyle name="Normal 16 5 2 3 2" xfId="3624"/>
    <cellStyle name="Normal 16 5 2 3 3" xfId="6033"/>
    <cellStyle name="Normal 16 5 2 4" xfId="797"/>
    <cellStyle name="Normal 16 5 2 4 2" xfId="3428"/>
    <cellStyle name="Normal 16 5 2 4 3" xfId="5837"/>
    <cellStyle name="Normal 16 5 2 5" xfId="1297"/>
    <cellStyle name="Normal 16 5 2 5 2" xfId="3928"/>
    <cellStyle name="Normal 16 5 2 5 3" xfId="6337"/>
    <cellStyle name="Normal 16 5 2 6" xfId="1237"/>
    <cellStyle name="Normal 16 5 2 6 2" xfId="3868"/>
    <cellStyle name="Normal 16 5 2 6 3" xfId="6277"/>
    <cellStyle name="Normal 16 5 2 7" xfId="774"/>
    <cellStyle name="Normal 16 5 2 7 2" xfId="3405"/>
    <cellStyle name="Normal 16 5 2 7 3" xfId="5814"/>
    <cellStyle name="Normal 16 5 2 8" xfId="1447"/>
    <cellStyle name="Normal 16 5 2 8 2" xfId="4078"/>
    <cellStyle name="Normal 16 5 2 8 3" xfId="6487"/>
    <cellStyle name="Normal 16 5 2 9" xfId="1620"/>
    <cellStyle name="Normal 16 5 2 9 2" xfId="4251"/>
    <cellStyle name="Normal 16 5 2 9 3" xfId="6660"/>
    <cellStyle name="Normal 16 5 3" xfId="227"/>
    <cellStyle name="Normal 16 5 3 10" xfId="2094"/>
    <cellStyle name="Normal 16 5 3 10 2" xfId="4725"/>
    <cellStyle name="Normal 16 5 3 10 3" xfId="7134"/>
    <cellStyle name="Normal 16 5 3 11" xfId="2253"/>
    <cellStyle name="Normal 16 5 3 11 2" xfId="4884"/>
    <cellStyle name="Normal 16 5 3 11 3" xfId="7293"/>
    <cellStyle name="Normal 16 5 3 12" xfId="2405"/>
    <cellStyle name="Normal 16 5 3 12 2" xfId="5036"/>
    <cellStyle name="Normal 16 5 3 12 3" xfId="7445"/>
    <cellStyle name="Normal 16 5 3 13" xfId="2538"/>
    <cellStyle name="Normal 16 5 3 13 2" xfId="5169"/>
    <cellStyle name="Normal 16 5 3 13 3" xfId="7578"/>
    <cellStyle name="Normal 16 5 3 14" xfId="2642"/>
    <cellStyle name="Normal 16 5 3 14 2" xfId="5273"/>
    <cellStyle name="Normal 16 5 3 14 3" xfId="7682"/>
    <cellStyle name="Normal 16 5 3 15" xfId="2903"/>
    <cellStyle name="Normal 16 5 3 16" xfId="5379"/>
    <cellStyle name="Normal 16 5 3 2" xfId="582"/>
    <cellStyle name="Normal 16 5 3 2 2" xfId="3213"/>
    <cellStyle name="Normal 16 5 3 2 3" xfId="5622"/>
    <cellStyle name="Normal 16 5 3 3" xfId="1045"/>
    <cellStyle name="Normal 16 5 3 3 2" xfId="3676"/>
    <cellStyle name="Normal 16 5 3 3 3" xfId="6085"/>
    <cellStyle name="Normal 16 5 3 4" xfId="725"/>
    <cellStyle name="Normal 16 5 3 4 2" xfId="3356"/>
    <cellStyle name="Normal 16 5 3 4 3" xfId="5765"/>
    <cellStyle name="Normal 16 5 3 5" xfId="1296"/>
    <cellStyle name="Normal 16 5 3 5 2" xfId="3927"/>
    <cellStyle name="Normal 16 5 3 5 3" xfId="6336"/>
    <cellStyle name="Normal 16 5 3 6" xfId="1334"/>
    <cellStyle name="Normal 16 5 3 6 2" xfId="3965"/>
    <cellStyle name="Normal 16 5 3 6 3" xfId="6374"/>
    <cellStyle name="Normal 16 5 3 7" xfId="1593"/>
    <cellStyle name="Normal 16 5 3 7 2" xfId="4224"/>
    <cellStyle name="Normal 16 5 3 7 3" xfId="6633"/>
    <cellStyle name="Normal 16 5 3 8" xfId="1764"/>
    <cellStyle name="Normal 16 5 3 8 2" xfId="4395"/>
    <cellStyle name="Normal 16 5 3 8 3" xfId="6804"/>
    <cellStyle name="Normal 16 5 3 9" xfId="1931"/>
    <cellStyle name="Normal 16 5 3 9 2" xfId="4562"/>
    <cellStyle name="Normal 16 5 3 9 3" xfId="6971"/>
    <cellStyle name="Normal 16 5 4" xfId="263"/>
    <cellStyle name="Normal 16 5 4 10" xfId="1851"/>
    <cellStyle name="Normal 16 5 4 10 2" xfId="4482"/>
    <cellStyle name="Normal 16 5 4 10 3" xfId="6891"/>
    <cellStyle name="Normal 16 5 4 11" xfId="2016"/>
    <cellStyle name="Normal 16 5 4 11 2" xfId="4647"/>
    <cellStyle name="Normal 16 5 4 11 3" xfId="7056"/>
    <cellStyle name="Normal 16 5 4 12" xfId="2176"/>
    <cellStyle name="Normal 16 5 4 12 2" xfId="4807"/>
    <cellStyle name="Normal 16 5 4 12 3" xfId="7216"/>
    <cellStyle name="Normal 16 5 4 13" xfId="2333"/>
    <cellStyle name="Normal 16 5 4 13 2" xfId="4964"/>
    <cellStyle name="Normal 16 5 4 13 3" xfId="7373"/>
    <cellStyle name="Normal 16 5 4 14" xfId="2474"/>
    <cellStyle name="Normal 16 5 4 14 2" xfId="5105"/>
    <cellStyle name="Normal 16 5 4 14 3" xfId="7514"/>
    <cellStyle name="Normal 16 5 4 15" xfId="2939"/>
    <cellStyle name="Normal 16 5 4 16" xfId="5415"/>
    <cellStyle name="Normal 16 5 4 2" xfId="618"/>
    <cellStyle name="Normal 16 5 4 2 2" xfId="3249"/>
    <cellStyle name="Normal 16 5 4 2 3" xfId="5658"/>
    <cellStyle name="Normal 16 5 4 3" xfId="1081"/>
    <cellStyle name="Normal 16 5 4 3 2" xfId="3712"/>
    <cellStyle name="Normal 16 5 4 3 3" xfId="6121"/>
    <cellStyle name="Normal 16 5 4 4" xfId="854"/>
    <cellStyle name="Normal 16 5 4 4 2" xfId="3485"/>
    <cellStyle name="Normal 16 5 4 4 3" xfId="5894"/>
    <cellStyle name="Normal 16 5 4 5" xfId="1173"/>
    <cellStyle name="Normal 16 5 4 5 2" xfId="3804"/>
    <cellStyle name="Normal 16 5 4 5 3" xfId="6213"/>
    <cellStyle name="Normal 16 5 4 6" xfId="1347"/>
    <cellStyle name="Normal 16 5 4 6 2" xfId="3978"/>
    <cellStyle name="Normal 16 5 4 6 3" xfId="6387"/>
    <cellStyle name="Normal 16 5 4 7" xfId="1365"/>
    <cellStyle name="Normal 16 5 4 7 2" xfId="3996"/>
    <cellStyle name="Normal 16 5 4 7 3" xfId="6405"/>
    <cellStyle name="Normal 16 5 4 8" xfId="1508"/>
    <cellStyle name="Normal 16 5 4 8 2" xfId="4139"/>
    <cellStyle name="Normal 16 5 4 8 3" xfId="6548"/>
    <cellStyle name="Normal 16 5 4 9" xfId="1681"/>
    <cellStyle name="Normal 16 5 4 9 2" xfId="4312"/>
    <cellStyle name="Normal 16 5 4 9 3" xfId="6721"/>
    <cellStyle name="Normal 16 5 5" xfId="466"/>
    <cellStyle name="Normal 16 5 5 2" xfId="3097"/>
    <cellStyle name="Normal 16 5 5 3" xfId="5506"/>
    <cellStyle name="Normal 16 5 6" xfId="763"/>
    <cellStyle name="Normal 16 5 6 2" xfId="3394"/>
    <cellStyle name="Normal 16 5 6 3" xfId="5803"/>
    <cellStyle name="Normal 16 5 7" xfId="429"/>
    <cellStyle name="Normal 16 5 7 2" xfId="3060"/>
    <cellStyle name="Normal 16 5 7 3" xfId="5469"/>
    <cellStyle name="Normal 16 5 8" xfId="812"/>
    <cellStyle name="Normal 16 5 8 2" xfId="3443"/>
    <cellStyle name="Normal 16 5 8 3" xfId="5852"/>
    <cellStyle name="Normal 16 5 9" xfId="823"/>
    <cellStyle name="Normal 16 5 9 2" xfId="3454"/>
    <cellStyle name="Normal 16 5 9 3" xfId="5863"/>
    <cellStyle name="Normal 16 6" xfId="135"/>
    <cellStyle name="Normal 16 6 10" xfId="1899"/>
    <cellStyle name="Normal 16 6 10 2" xfId="4530"/>
    <cellStyle name="Normal 16 6 10 3" xfId="6939"/>
    <cellStyle name="Normal 16 6 11" xfId="2062"/>
    <cellStyle name="Normal 16 6 11 2" xfId="4693"/>
    <cellStyle name="Normal 16 6 11 3" xfId="7102"/>
    <cellStyle name="Normal 16 6 12" xfId="2221"/>
    <cellStyle name="Normal 16 6 12 2" xfId="4852"/>
    <cellStyle name="Normal 16 6 12 3" xfId="7261"/>
    <cellStyle name="Normal 16 6 13" xfId="2375"/>
    <cellStyle name="Normal 16 6 13 2" xfId="5006"/>
    <cellStyle name="Normal 16 6 13 3" xfId="7415"/>
    <cellStyle name="Normal 16 6 14" xfId="2511"/>
    <cellStyle name="Normal 16 6 14 2" xfId="5142"/>
    <cellStyle name="Normal 16 6 14 3" xfId="7551"/>
    <cellStyle name="Normal 16 6 15" xfId="2813"/>
    <cellStyle name="Normal 16 6 16" xfId="2952"/>
    <cellStyle name="Normal 16 6 2" xfId="491"/>
    <cellStyle name="Normal 16 6 2 2" xfId="3122"/>
    <cellStyle name="Normal 16 6 2 3" xfId="5531"/>
    <cellStyle name="Normal 16 6 3" xfId="736"/>
    <cellStyle name="Normal 16 6 3 2" xfId="3367"/>
    <cellStyle name="Normal 16 6 3 3" xfId="5776"/>
    <cellStyle name="Normal 16 6 4" xfId="391"/>
    <cellStyle name="Normal 16 6 4 2" xfId="3022"/>
    <cellStyle name="Normal 16 6 4 3" xfId="5431"/>
    <cellStyle name="Normal 16 6 5" xfId="829"/>
    <cellStyle name="Normal 16 6 5 2" xfId="3460"/>
    <cellStyle name="Normal 16 6 5 3" xfId="5869"/>
    <cellStyle name="Normal 16 6 6" xfId="480"/>
    <cellStyle name="Normal 16 6 6 2" xfId="3111"/>
    <cellStyle name="Normal 16 6 6 3" xfId="5520"/>
    <cellStyle name="Normal 16 6 7" xfId="1409"/>
    <cellStyle name="Normal 16 6 7 2" xfId="4040"/>
    <cellStyle name="Normal 16 6 7 3" xfId="6449"/>
    <cellStyle name="Normal 16 6 8" xfId="1560"/>
    <cellStyle name="Normal 16 6 8 2" xfId="4191"/>
    <cellStyle name="Normal 16 6 8 3" xfId="6600"/>
    <cellStyle name="Normal 16 6 9" xfId="1732"/>
    <cellStyle name="Normal 16 6 9 2" xfId="4363"/>
    <cellStyle name="Normal 16 6 9 3" xfId="6772"/>
    <cellStyle name="Normal 16 7" xfId="143"/>
    <cellStyle name="Normal 16 7 10" xfId="1983"/>
    <cellStyle name="Normal 16 7 10 2" xfId="4614"/>
    <cellStyle name="Normal 16 7 10 3" xfId="7023"/>
    <cellStyle name="Normal 16 7 11" xfId="2144"/>
    <cellStyle name="Normal 16 7 11 2" xfId="4775"/>
    <cellStyle name="Normal 16 7 11 3" xfId="7184"/>
    <cellStyle name="Normal 16 7 12" xfId="2301"/>
    <cellStyle name="Normal 16 7 12 2" xfId="4932"/>
    <cellStyle name="Normal 16 7 12 3" xfId="7341"/>
    <cellStyle name="Normal 16 7 13" xfId="2445"/>
    <cellStyle name="Normal 16 7 13 2" xfId="5076"/>
    <cellStyle name="Normal 16 7 13 3" xfId="7485"/>
    <cellStyle name="Normal 16 7 14" xfId="2572"/>
    <cellStyle name="Normal 16 7 14 2" xfId="5203"/>
    <cellStyle name="Normal 16 7 14 3" xfId="7612"/>
    <cellStyle name="Normal 16 7 15" xfId="2821"/>
    <cellStyle name="Normal 16 7 16" xfId="3011"/>
    <cellStyle name="Normal 16 7 2" xfId="499"/>
    <cellStyle name="Normal 16 7 2 2" xfId="3130"/>
    <cellStyle name="Normal 16 7 2 3" xfId="5539"/>
    <cellStyle name="Normal 16 7 3" xfId="1021"/>
    <cellStyle name="Normal 16 7 3 2" xfId="3652"/>
    <cellStyle name="Normal 16 7 3 3" xfId="6061"/>
    <cellStyle name="Normal 16 7 4" xfId="750"/>
    <cellStyle name="Normal 16 7 4 2" xfId="3381"/>
    <cellStyle name="Normal 16 7 4 3" xfId="5790"/>
    <cellStyle name="Normal 16 7 5" xfId="1176"/>
    <cellStyle name="Normal 16 7 5 2" xfId="3807"/>
    <cellStyle name="Normal 16 7 5 3" xfId="6216"/>
    <cellStyle name="Normal 16 7 6" xfId="1139"/>
    <cellStyle name="Normal 16 7 6 2" xfId="3770"/>
    <cellStyle name="Normal 16 7 6 3" xfId="6179"/>
    <cellStyle name="Normal 16 7 7" xfId="1474"/>
    <cellStyle name="Normal 16 7 7 2" xfId="4105"/>
    <cellStyle name="Normal 16 7 7 3" xfId="6514"/>
    <cellStyle name="Normal 16 7 8" xfId="1647"/>
    <cellStyle name="Normal 16 7 8 2" xfId="4278"/>
    <cellStyle name="Normal 16 7 8 3" xfId="6687"/>
    <cellStyle name="Normal 16 7 9" xfId="1817"/>
    <cellStyle name="Normal 16 7 9 2" xfId="4448"/>
    <cellStyle name="Normal 16 7 9 3" xfId="6857"/>
    <cellStyle name="Normal 16 8" xfId="152"/>
    <cellStyle name="Normal 16 8 10" xfId="2275"/>
    <cellStyle name="Normal 16 8 10 2" xfId="4906"/>
    <cellStyle name="Normal 16 8 10 3" xfId="7315"/>
    <cellStyle name="Normal 16 8 11" xfId="2425"/>
    <cellStyle name="Normal 16 8 11 2" xfId="5056"/>
    <cellStyle name="Normal 16 8 11 3" xfId="7465"/>
    <cellStyle name="Normal 16 8 12" xfId="2556"/>
    <cellStyle name="Normal 16 8 12 2" xfId="5187"/>
    <cellStyle name="Normal 16 8 12 3" xfId="7596"/>
    <cellStyle name="Normal 16 8 13" xfId="2657"/>
    <cellStyle name="Normal 16 8 13 2" xfId="5288"/>
    <cellStyle name="Normal 16 8 13 3" xfId="7697"/>
    <cellStyle name="Normal 16 8 14" xfId="2721"/>
    <cellStyle name="Normal 16 8 14 2" xfId="5352"/>
    <cellStyle name="Normal 16 8 14 3" xfId="7761"/>
    <cellStyle name="Normal 16 8 15" xfId="2830"/>
    <cellStyle name="Normal 16 8 16" xfId="2786"/>
    <cellStyle name="Normal 16 8 2" xfId="508"/>
    <cellStyle name="Normal 16 8 2 2" xfId="3139"/>
    <cellStyle name="Normal 16 8 2 3" xfId="5548"/>
    <cellStyle name="Normal 16 8 3" xfId="890"/>
    <cellStyle name="Normal 16 8 3 2" xfId="3521"/>
    <cellStyle name="Normal 16 8 3 3" xfId="5930"/>
    <cellStyle name="Normal 16 8 4" xfId="935"/>
    <cellStyle name="Normal 16 8 4 2" xfId="3566"/>
    <cellStyle name="Normal 16 8 4 3" xfId="5975"/>
    <cellStyle name="Normal 16 8 5" xfId="1318"/>
    <cellStyle name="Normal 16 8 5 2" xfId="3949"/>
    <cellStyle name="Normal 16 8 5 3" xfId="6358"/>
    <cellStyle name="Normal 16 8 6" xfId="1618"/>
    <cellStyle name="Normal 16 8 6 2" xfId="4249"/>
    <cellStyle name="Normal 16 8 6 3" xfId="6658"/>
    <cellStyle name="Normal 16 8 7" xfId="1788"/>
    <cellStyle name="Normal 16 8 7 2" xfId="4419"/>
    <cellStyle name="Normal 16 8 7 3" xfId="6828"/>
    <cellStyle name="Normal 16 8 8" xfId="1954"/>
    <cellStyle name="Normal 16 8 8 2" xfId="4585"/>
    <cellStyle name="Normal 16 8 8 3" xfId="6994"/>
    <cellStyle name="Normal 16 8 9" xfId="2117"/>
    <cellStyle name="Normal 16 8 9 2" xfId="4748"/>
    <cellStyle name="Normal 16 8 9 3" xfId="7157"/>
    <cellStyle name="Normal 16 9" xfId="405"/>
    <cellStyle name="Normal 16 9 2" xfId="3036"/>
    <cellStyle name="Normal 16 9 3" xfId="5445"/>
    <cellStyle name="Normal 17" xfId="17"/>
    <cellStyle name="Normal 17 10" xfId="987"/>
    <cellStyle name="Normal 17 10 2" xfId="3618"/>
    <cellStyle name="Normal 17 10 3" xfId="6027"/>
    <cellStyle name="Normal 17 11" xfId="688"/>
    <cellStyle name="Normal 17 11 2" xfId="3319"/>
    <cellStyle name="Normal 17 11 3" xfId="5728"/>
    <cellStyle name="Normal 17 12" xfId="473"/>
    <cellStyle name="Normal 17 12 2" xfId="3104"/>
    <cellStyle name="Normal 17 12 3" xfId="5513"/>
    <cellStyle name="Normal 17 13" xfId="1382"/>
    <cellStyle name="Normal 17 13 2" xfId="4013"/>
    <cellStyle name="Normal 17 13 3" xfId="6422"/>
    <cellStyle name="Normal 17 14" xfId="1481"/>
    <cellStyle name="Normal 17 14 2" xfId="4112"/>
    <cellStyle name="Normal 17 14 3" xfId="6521"/>
    <cellStyle name="Normal 17 15" xfId="1654"/>
    <cellStyle name="Normal 17 15 2" xfId="4285"/>
    <cellStyle name="Normal 17 15 3" xfId="6694"/>
    <cellStyle name="Normal 17 16" xfId="1824"/>
    <cellStyle name="Normal 17 16 2" xfId="4455"/>
    <cellStyle name="Normal 17 16 3" xfId="6864"/>
    <cellStyle name="Normal 17 17" xfId="1990"/>
    <cellStyle name="Normal 17 17 2" xfId="4621"/>
    <cellStyle name="Normal 17 17 3" xfId="7030"/>
    <cellStyle name="Normal 17 18" xfId="2151"/>
    <cellStyle name="Normal 17 18 2" xfId="4782"/>
    <cellStyle name="Normal 17 18 3" xfId="7191"/>
    <cellStyle name="Normal 17 19" xfId="2308"/>
    <cellStyle name="Normal 17 19 2" xfId="4939"/>
    <cellStyle name="Normal 17 19 3" xfId="7348"/>
    <cellStyle name="Normal 17 2" xfId="57"/>
    <cellStyle name="Normal 17 2 10" xfId="1208"/>
    <cellStyle name="Normal 17 2 10 2" xfId="3839"/>
    <cellStyle name="Normal 17 2 10 3" xfId="6248"/>
    <cellStyle name="Normal 17 2 11" xfId="1149"/>
    <cellStyle name="Normal 17 2 11 2" xfId="3780"/>
    <cellStyle name="Normal 17 2 11 3" xfId="6189"/>
    <cellStyle name="Normal 17 2 12" xfId="1137"/>
    <cellStyle name="Normal 17 2 12 2" xfId="3768"/>
    <cellStyle name="Normal 17 2 12 3" xfId="6177"/>
    <cellStyle name="Normal 17 2 13" xfId="1472"/>
    <cellStyle name="Normal 17 2 13 2" xfId="4103"/>
    <cellStyle name="Normal 17 2 13 3" xfId="6512"/>
    <cellStyle name="Normal 17 2 14" xfId="1645"/>
    <cellStyle name="Normal 17 2 14 2" xfId="4276"/>
    <cellStyle name="Normal 17 2 14 3" xfId="6685"/>
    <cellStyle name="Normal 17 2 15" xfId="1815"/>
    <cellStyle name="Normal 17 2 15 2" xfId="4446"/>
    <cellStyle name="Normal 17 2 15 3" xfId="6855"/>
    <cellStyle name="Normal 17 2 16" xfId="1981"/>
    <cellStyle name="Normal 17 2 16 2" xfId="4612"/>
    <cellStyle name="Normal 17 2 16 3" xfId="7021"/>
    <cellStyle name="Normal 17 2 17" xfId="2142"/>
    <cellStyle name="Normal 17 2 17 2" xfId="4773"/>
    <cellStyle name="Normal 17 2 17 3" xfId="7182"/>
    <cellStyle name="Normal 17 2 18" xfId="2753"/>
    <cellStyle name="Normal 17 2 19" xfId="2797"/>
    <cellStyle name="Normal 17 2 2" xfId="157"/>
    <cellStyle name="Normal 17 2 2 10" xfId="1284"/>
    <cellStyle name="Normal 17 2 2 10 2" xfId="3915"/>
    <cellStyle name="Normal 17 2 2 10 3" xfId="6324"/>
    <cellStyle name="Normal 17 2 2 11" xfId="1440"/>
    <cellStyle name="Normal 17 2 2 11 2" xfId="4071"/>
    <cellStyle name="Normal 17 2 2 11 3" xfId="6480"/>
    <cellStyle name="Normal 17 2 2 12" xfId="900"/>
    <cellStyle name="Normal 17 2 2 12 2" xfId="3531"/>
    <cellStyle name="Normal 17 2 2 12 3" xfId="5940"/>
    <cellStyle name="Normal 17 2 2 13" xfId="1286"/>
    <cellStyle name="Normal 17 2 2 13 2" xfId="3917"/>
    <cellStyle name="Normal 17 2 2 13 3" xfId="6326"/>
    <cellStyle name="Normal 17 2 2 14" xfId="1442"/>
    <cellStyle name="Normal 17 2 2 14 2" xfId="4073"/>
    <cellStyle name="Normal 17 2 2 14 3" xfId="6482"/>
    <cellStyle name="Normal 17 2 2 15" xfId="2835"/>
    <cellStyle name="Normal 17 2 2 16" xfId="3010"/>
    <cellStyle name="Normal 17 2 2 2" xfId="513"/>
    <cellStyle name="Normal 17 2 2 2 2" xfId="3144"/>
    <cellStyle name="Normal 17 2 2 2 3" xfId="5553"/>
    <cellStyle name="Normal 17 2 2 3" xfId="767"/>
    <cellStyle name="Normal 17 2 2 3 2" xfId="3398"/>
    <cellStyle name="Normal 17 2 2 3 3" xfId="5807"/>
    <cellStyle name="Normal 17 2 2 4" xfId="889"/>
    <cellStyle name="Normal 17 2 2 4 2" xfId="3520"/>
    <cellStyle name="Normal 17 2 2 4 3" xfId="5929"/>
    <cellStyle name="Normal 17 2 2 5" xfId="1254"/>
    <cellStyle name="Normal 17 2 2 5 2" xfId="3885"/>
    <cellStyle name="Normal 17 2 2 5 3" xfId="6294"/>
    <cellStyle name="Normal 17 2 2 6" xfId="704"/>
    <cellStyle name="Normal 17 2 2 6 2" xfId="3335"/>
    <cellStyle name="Normal 17 2 2 6 3" xfId="5744"/>
    <cellStyle name="Normal 17 2 2 7" xfId="1276"/>
    <cellStyle name="Normal 17 2 2 7 2" xfId="3907"/>
    <cellStyle name="Normal 17 2 2 7 3" xfId="6316"/>
    <cellStyle name="Normal 17 2 2 8" xfId="397"/>
    <cellStyle name="Normal 17 2 2 8 2" xfId="3028"/>
    <cellStyle name="Normal 17 2 2 8 3" xfId="5437"/>
    <cellStyle name="Normal 17 2 2 9" xfId="1373"/>
    <cellStyle name="Normal 17 2 2 9 2" xfId="4004"/>
    <cellStyle name="Normal 17 2 2 9 3" xfId="6413"/>
    <cellStyle name="Normal 17 2 3" xfId="199"/>
    <cellStyle name="Normal 17 2 3 10" xfId="1870"/>
    <cellStyle name="Normal 17 2 3 10 2" xfId="4501"/>
    <cellStyle name="Normal 17 2 3 10 3" xfId="6910"/>
    <cellStyle name="Normal 17 2 3 11" xfId="2034"/>
    <cellStyle name="Normal 17 2 3 11 2" xfId="4665"/>
    <cellStyle name="Normal 17 2 3 11 3" xfId="7074"/>
    <cellStyle name="Normal 17 2 3 12" xfId="2194"/>
    <cellStyle name="Normal 17 2 3 12 2" xfId="4825"/>
    <cellStyle name="Normal 17 2 3 12 3" xfId="7234"/>
    <cellStyle name="Normal 17 2 3 13" xfId="2349"/>
    <cellStyle name="Normal 17 2 3 13 2" xfId="4980"/>
    <cellStyle name="Normal 17 2 3 13 3" xfId="7389"/>
    <cellStyle name="Normal 17 2 3 14" xfId="2486"/>
    <cellStyle name="Normal 17 2 3 14 2" xfId="5117"/>
    <cellStyle name="Normal 17 2 3 14 3" xfId="7526"/>
    <cellStyle name="Normal 17 2 3 15" xfId="2875"/>
    <cellStyle name="Normal 17 2 3 16" xfId="5353"/>
    <cellStyle name="Normal 17 2 3 2" xfId="555"/>
    <cellStyle name="Normal 17 2 3 2 2" xfId="3186"/>
    <cellStyle name="Normal 17 2 3 2 3" xfId="5595"/>
    <cellStyle name="Normal 17 2 3 3" xfId="731"/>
    <cellStyle name="Normal 17 2 3 3 2" xfId="3362"/>
    <cellStyle name="Normal 17 2 3 3 3" xfId="5771"/>
    <cellStyle name="Normal 17 2 3 4" xfId="760"/>
    <cellStyle name="Normal 17 2 3 4 2" xfId="3391"/>
    <cellStyle name="Normal 17 2 3 4 3" xfId="5800"/>
    <cellStyle name="Normal 17 2 3 5" xfId="1214"/>
    <cellStyle name="Normal 17 2 3 5 2" xfId="3845"/>
    <cellStyle name="Normal 17 2 3 5 3" xfId="6254"/>
    <cellStyle name="Normal 17 2 3 6" xfId="1218"/>
    <cellStyle name="Normal 17 2 3 6 2" xfId="3849"/>
    <cellStyle name="Normal 17 2 3 6 3" xfId="6258"/>
    <cellStyle name="Normal 17 2 3 7" xfId="1388"/>
    <cellStyle name="Normal 17 2 3 7 2" xfId="4019"/>
    <cellStyle name="Normal 17 2 3 7 3" xfId="6428"/>
    <cellStyle name="Normal 17 2 3 8" xfId="1528"/>
    <cellStyle name="Normal 17 2 3 8 2" xfId="4159"/>
    <cellStyle name="Normal 17 2 3 8 3" xfId="6568"/>
    <cellStyle name="Normal 17 2 3 9" xfId="1701"/>
    <cellStyle name="Normal 17 2 3 9 2" xfId="4332"/>
    <cellStyle name="Normal 17 2 3 9 3" xfId="6741"/>
    <cellStyle name="Normal 17 2 4" xfId="237"/>
    <cellStyle name="Normal 17 2 4 10" xfId="1128"/>
    <cellStyle name="Normal 17 2 4 10 2" xfId="3759"/>
    <cellStyle name="Normal 17 2 4 10 3" xfId="6168"/>
    <cellStyle name="Normal 17 2 4 11" xfId="1466"/>
    <cellStyle name="Normal 17 2 4 11 2" xfId="4097"/>
    <cellStyle name="Normal 17 2 4 11 3" xfId="6506"/>
    <cellStyle name="Normal 17 2 4 12" xfId="1639"/>
    <cellStyle name="Normal 17 2 4 12 2" xfId="4270"/>
    <cellStyle name="Normal 17 2 4 12 3" xfId="6679"/>
    <cellStyle name="Normal 17 2 4 13" xfId="1809"/>
    <cellStyle name="Normal 17 2 4 13 2" xfId="4440"/>
    <cellStyle name="Normal 17 2 4 13 3" xfId="6849"/>
    <cellStyle name="Normal 17 2 4 14" xfId="1975"/>
    <cellStyle name="Normal 17 2 4 14 2" xfId="4606"/>
    <cellStyle name="Normal 17 2 4 14 3" xfId="7015"/>
    <cellStyle name="Normal 17 2 4 15" xfId="2913"/>
    <cellStyle name="Normal 17 2 4 16" xfId="5389"/>
    <cellStyle name="Normal 17 2 4 2" xfId="592"/>
    <cellStyle name="Normal 17 2 4 2 2" xfId="3223"/>
    <cellStyle name="Normal 17 2 4 2 3" xfId="5632"/>
    <cellStyle name="Normal 17 2 4 3" xfId="1055"/>
    <cellStyle name="Normal 17 2 4 3 2" xfId="3686"/>
    <cellStyle name="Normal 17 2 4 3 3" xfId="6095"/>
    <cellStyle name="Normal 17 2 4 4" xfId="940"/>
    <cellStyle name="Normal 17 2 4 4 2" xfId="3571"/>
    <cellStyle name="Normal 17 2 4 4 3" xfId="5980"/>
    <cellStyle name="Normal 17 2 4 5" xfId="1252"/>
    <cellStyle name="Normal 17 2 4 5 2" xfId="3883"/>
    <cellStyle name="Normal 17 2 4 5 3" xfId="6292"/>
    <cellStyle name="Normal 17 2 4 6" xfId="703"/>
    <cellStyle name="Normal 17 2 4 6 2" xfId="3334"/>
    <cellStyle name="Normal 17 2 4 6 3" xfId="5743"/>
    <cellStyle name="Normal 17 2 4 7" xfId="1239"/>
    <cellStyle name="Normal 17 2 4 7 2" xfId="3870"/>
    <cellStyle name="Normal 17 2 4 7 3" xfId="6279"/>
    <cellStyle name="Normal 17 2 4 8" xfId="637"/>
    <cellStyle name="Normal 17 2 4 8 2" xfId="3268"/>
    <cellStyle name="Normal 17 2 4 8 3" xfId="5677"/>
    <cellStyle name="Normal 17 2 4 9" xfId="706"/>
    <cellStyle name="Normal 17 2 4 9 2" xfId="3337"/>
    <cellStyle name="Normal 17 2 4 9 3" xfId="5746"/>
    <cellStyle name="Normal 17 2 5" xfId="420"/>
    <cellStyle name="Normal 17 2 5 2" xfId="3051"/>
    <cellStyle name="Normal 17 2 5 3" xfId="5460"/>
    <cellStyle name="Normal 17 2 6" xfId="978"/>
    <cellStyle name="Normal 17 2 6 2" xfId="3609"/>
    <cellStyle name="Normal 17 2 6 3" xfId="6018"/>
    <cellStyle name="Normal 17 2 7" xfId="675"/>
    <cellStyle name="Normal 17 2 7 2" xfId="3306"/>
    <cellStyle name="Normal 17 2 7 3" xfId="5715"/>
    <cellStyle name="Normal 17 2 8" xfId="671"/>
    <cellStyle name="Normal 17 2 8 2" xfId="3302"/>
    <cellStyle name="Normal 17 2 8 3" xfId="5711"/>
    <cellStyle name="Normal 17 2 9" xfId="1220"/>
    <cellStyle name="Normal 17 2 9 2" xfId="3851"/>
    <cellStyle name="Normal 17 2 9 3" xfId="6260"/>
    <cellStyle name="Normal 17 20" xfId="2451"/>
    <cellStyle name="Normal 17 20 2" xfId="5082"/>
    <cellStyle name="Normal 17 20 3" xfId="7491"/>
    <cellStyle name="Normal 17 21" xfId="2577"/>
    <cellStyle name="Normal 17 21 2" xfId="5208"/>
    <cellStyle name="Normal 17 21 3" xfId="7617"/>
    <cellStyle name="Normal 17 22" xfId="2740"/>
    <cellStyle name="Normal 17 23" xfId="2978"/>
    <cellStyle name="Normal 17 24" xfId="7769"/>
    <cellStyle name="Normal 17 3" xfId="86"/>
    <cellStyle name="Normal 17 3 10" xfId="1321"/>
    <cellStyle name="Normal 17 3 10 2" xfId="3952"/>
    <cellStyle name="Normal 17 3 10 3" xfId="6361"/>
    <cellStyle name="Normal 17 3 11" xfId="1615"/>
    <cellStyle name="Normal 17 3 11 2" xfId="4246"/>
    <cellStyle name="Normal 17 3 11 3" xfId="6655"/>
    <cellStyle name="Normal 17 3 12" xfId="1785"/>
    <cellStyle name="Normal 17 3 12 2" xfId="4416"/>
    <cellStyle name="Normal 17 3 12 3" xfId="6825"/>
    <cellStyle name="Normal 17 3 13" xfId="1951"/>
    <cellStyle name="Normal 17 3 13 2" xfId="4582"/>
    <cellStyle name="Normal 17 3 13 3" xfId="6991"/>
    <cellStyle name="Normal 17 3 14" xfId="2114"/>
    <cellStyle name="Normal 17 3 14 2" xfId="4745"/>
    <cellStyle name="Normal 17 3 14 3" xfId="7154"/>
    <cellStyle name="Normal 17 3 15" xfId="2272"/>
    <cellStyle name="Normal 17 3 15 2" xfId="4903"/>
    <cellStyle name="Normal 17 3 15 3" xfId="7312"/>
    <cellStyle name="Normal 17 3 16" xfId="2422"/>
    <cellStyle name="Normal 17 3 16 2" xfId="5053"/>
    <cellStyle name="Normal 17 3 16 3" xfId="7462"/>
    <cellStyle name="Normal 17 3 17" xfId="2553"/>
    <cellStyle name="Normal 17 3 17 2" xfId="5184"/>
    <cellStyle name="Normal 17 3 17 3" xfId="7593"/>
    <cellStyle name="Normal 17 3 18" xfId="2769"/>
    <cellStyle name="Normal 17 3 19" xfId="2776"/>
    <cellStyle name="Normal 17 3 2" xfId="167"/>
    <cellStyle name="Normal 17 3 2 10" xfId="1680"/>
    <cellStyle name="Normal 17 3 2 10 2" xfId="4311"/>
    <cellStyle name="Normal 17 3 2 10 3" xfId="6720"/>
    <cellStyle name="Normal 17 3 2 11" xfId="1850"/>
    <cellStyle name="Normal 17 3 2 11 2" xfId="4481"/>
    <cellStyle name="Normal 17 3 2 11 3" xfId="6890"/>
    <cellStyle name="Normal 17 3 2 12" xfId="2015"/>
    <cellStyle name="Normal 17 3 2 12 2" xfId="4646"/>
    <cellStyle name="Normal 17 3 2 12 3" xfId="7055"/>
    <cellStyle name="Normal 17 3 2 13" xfId="2175"/>
    <cellStyle name="Normal 17 3 2 13 2" xfId="4806"/>
    <cellStyle name="Normal 17 3 2 13 3" xfId="7215"/>
    <cellStyle name="Normal 17 3 2 14" xfId="2332"/>
    <cellStyle name="Normal 17 3 2 14 2" xfId="4963"/>
    <cellStyle name="Normal 17 3 2 14 3" xfId="7372"/>
    <cellStyle name="Normal 17 3 2 15" xfId="2844"/>
    <cellStyle name="Normal 17 3 2 16" xfId="3000"/>
    <cellStyle name="Normal 17 3 2 2" xfId="523"/>
    <cellStyle name="Normal 17 3 2 2 2" xfId="3154"/>
    <cellStyle name="Normal 17 3 2 2 3" xfId="5563"/>
    <cellStyle name="Normal 17 3 2 3" xfId="1011"/>
    <cellStyle name="Normal 17 3 2 3 2" xfId="3642"/>
    <cellStyle name="Normal 17 3 2 3 3" xfId="6051"/>
    <cellStyle name="Normal 17 3 2 4" xfId="798"/>
    <cellStyle name="Normal 17 3 2 4 2" xfId="3429"/>
    <cellStyle name="Normal 17 3 2 4 3" xfId="5838"/>
    <cellStyle name="Normal 17 3 2 5" xfId="1204"/>
    <cellStyle name="Normal 17 3 2 5 2" xfId="3835"/>
    <cellStyle name="Normal 17 3 2 5 3" xfId="6244"/>
    <cellStyle name="Normal 17 3 2 6" xfId="1093"/>
    <cellStyle name="Normal 17 3 2 6 2" xfId="3724"/>
    <cellStyle name="Normal 17 3 2 6 3" xfId="6133"/>
    <cellStyle name="Normal 17 3 2 7" xfId="1183"/>
    <cellStyle name="Normal 17 3 2 7 2" xfId="3814"/>
    <cellStyle name="Normal 17 3 2 7 3" xfId="6223"/>
    <cellStyle name="Normal 17 3 2 8" xfId="1357"/>
    <cellStyle name="Normal 17 3 2 8 2" xfId="3988"/>
    <cellStyle name="Normal 17 3 2 8 3" xfId="6397"/>
    <cellStyle name="Normal 17 3 2 9" xfId="1507"/>
    <cellStyle name="Normal 17 3 2 9 2" xfId="4138"/>
    <cellStyle name="Normal 17 3 2 9 3" xfId="6547"/>
    <cellStyle name="Normal 17 3 3" xfId="209"/>
    <cellStyle name="Normal 17 3 3 10" xfId="2133"/>
    <cellStyle name="Normal 17 3 3 10 2" xfId="4764"/>
    <cellStyle name="Normal 17 3 3 10 3" xfId="7173"/>
    <cellStyle name="Normal 17 3 3 11" xfId="2291"/>
    <cellStyle name="Normal 17 3 3 11 2" xfId="4922"/>
    <cellStyle name="Normal 17 3 3 11 3" xfId="7331"/>
    <cellStyle name="Normal 17 3 3 12" xfId="2437"/>
    <cellStyle name="Normal 17 3 3 12 2" xfId="5068"/>
    <cellStyle name="Normal 17 3 3 12 3" xfId="7477"/>
    <cellStyle name="Normal 17 3 3 13" xfId="2565"/>
    <cellStyle name="Normal 17 3 3 13 2" xfId="5196"/>
    <cellStyle name="Normal 17 3 3 13 3" xfId="7605"/>
    <cellStyle name="Normal 17 3 3 14" xfId="2663"/>
    <cellStyle name="Normal 17 3 3 14 2" xfId="5294"/>
    <cellStyle name="Normal 17 3 3 14 3" xfId="7703"/>
    <cellStyle name="Normal 17 3 3 15" xfId="2885"/>
    <cellStyle name="Normal 17 3 3 16" xfId="5362"/>
    <cellStyle name="Normal 17 3 3 2" xfId="565"/>
    <cellStyle name="Normal 17 3 3 2 2" xfId="3196"/>
    <cellStyle name="Normal 17 3 3 2 3" xfId="5605"/>
    <cellStyle name="Normal 17 3 3 3" xfId="1028"/>
    <cellStyle name="Normal 17 3 3 3 2" xfId="3659"/>
    <cellStyle name="Normal 17 3 3 3 3" xfId="6068"/>
    <cellStyle name="Normal 17 3 3 4" xfId="905"/>
    <cellStyle name="Normal 17 3 3 4 2" xfId="3536"/>
    <cellStyle name="Normal 17 3 3 4 3" xfId="5945"/>
    <cellStyle name="Normal 17 3 3 5" xfId="1118"/>
    <cellStyle name="Normal 17 3 3 5 2" xfId="3749"/>
    <cellStyle name="Normal 17 3 3 5 3" xfId="6158"/>
    <cellStyle name="Normal 17 3 3 6" xfId="1462"/>
    <cellStyle name="Normal 17 3 3 6 2" xfId="4093"/>
    <cellStyle name="Normal 17 3 3 6 3" xfId="6502"/>
    <cellStyle name="Normal 17 3 3 7" xfId="1635"/>
    <cellStyle name="Normal 17 3 3 7 2" xfId="4266"/>
    <cellStyle name="Normal 17 3 3 7 3" xfId="6675"/>
    <cellStyle name="Normal 17 3 3 8" xfId="1805"/>
    <cellStyle name="Normal 17 3 3 8 2" xfId="4436"/>
    <cellStyle name="Normal 17 3 3 8 3" xfId="6845"/>
    <cellStyle name="Normal 17 3 3 9" xfId="1971"/>
    <cellStyle name="Normal 17 3 3 9 2" xfId="4602"/>
    <cellStyle name="Normal 17 3 3 9 3" xfId="7011"/>
    <cellStyle name="Normal 17 3 4" xfId="246"/>
    <cellStyle name="Normal 17 3 4 10" xfId="1892"/>
    <cellStyle name="Normal 17 3 4 10 2" xfId="4523"/>
    <cellStyle name="Normal 17 3 4 10 3" xfId="6932"/>
    <cellStyle name="Normal 17 3 4 11" xfId="2055"/>
    <cellStyle name="Normal 17 3 4 11 2" xfId="4686"/>
    <cellStyle name="Normal 17 3 4 11 3" xfId="7095"/>
    <cellStyle name="Normal 17 3 4 12" xfId="2215"/>
    <cellStyle name="Normal 17 3 4 12 2" xfId="4846"/>
    <cellStyle name="Normal 17 3 4 12 3" xfId="7255"/>
    <cellStyle name="Normal 17 3 4 13" xfId="2369"/>
    <cellStyle name="Normal 17 3 4 13 2" xfId="5000"/>
    <cellStyle name="Normal 17 3 4 13 3" xfId="7409"/>
    <cellStyle name="Normal 17 3 4 14" xfId="2506"/>
    <cellStyle name="Normal 17 3 4 14 2" xfId="5137"/>
    <cellStyle name="Normal 17 3 4 14 3" xfId="7546"/>
    <cellStyle name="Normal 17 3 4 15" xfId="2922"/>
    <cellStyle name="Normal 17 3 4 16" xfId="5398"/>
    <cellStyle name="Normal 17 3 4 2" xfId="601"/>
    <cellStyle name="Normal 17 3 4 2 2" xfId="3232"/>
    <cellStyle name="Normal 17 3 4 2 3" xfId="5641"/>
    <cellStyle name="Normal 17 3 4 3" xfId="1064"/>
    <cellStyle name="Normal 17 3 4 3 2" xfId="3695"/>
    <cellStyle name="Normal 17 3 4 3 3" xfId="6104"/>
    <cellStyle name="Normal 17 3 4 4" xfId="885"/>
    <cellStyle name="Normal 17 3 4 4 2" xfId="3516"/>
    <cellStyle name="Normal 17 3 4 4 3" xfId="5925"/>
    <cellStyle name="Normal 17 3 4 5" xfId="1362"/>
    <cellStyle name="Normal 17 3 4 5 2" xfId="3993"/>
    <cellStyle name="Normal 17 3 4 5 3" xfId="6402"/>
    <cellStyle name="Normal 17 3 4 6" xfId="1170"/>
    <cellStyle name="Normal 17 3 4 6 2" xfId="3801"/>
    <cellStyle name="Normal 17 3 4 6 3" xfId="6210"/>
    <cellStyle name="Normal 17 3 4 7" xfId="1433"/>
    <cellStyle name="Normal 17 3 4 7 2" xfId="4064"/>
    <cellStyle name="Normal 17 3 4 7 3" xfId="6473"/>
    <cellStyle name="Normal 17 3 4 8" xfId="1552"/>
    <cellStyle name="Normal 17 3 4 8 2" xfId="4183"/>
    <cellStyle name="Normal 17 3 4 8 3" xfId="6592"/>
    <cellStyle name="Normal 17 3 4 9" xfId="1724"/>
    <cellStyle name="Normal 17 3 4 9 2" xfId="4355"/>
    <cellStyle name="Normal 17 3 4 9 3" xfId="6764"/>
    <cellStyle name="Normal 17 3 5" xfId="442"/>
    <cellStyle name="Normal 17 3 5 2" xfId="3073"/>
    <cellStyle name="Normal 17 3 5 3" xfId="5482"/>
    <cellStyle name="Normal 17 3 6" xfId="820"/>
    <cellStyle name="Normal 17 3 6 2" xfId="3451"/>
    <cellStyle name="Normal 17 3 6 3" xfId="5860"/>
    <cellStyle name="Normal 17 3 7" xfId="498"/>
    <cellStyle name="Normal 17 3 7 2" xfId="3129"/>
    <cellStyle name="Normal 17 3 7 3" xfId="5538"/>
    <cellStyle name="Normal 17 3 8" xfId="682"/>
    <cellStyle name="Normal 17 3 8 2" xfId="3313"/>
    <cellStyle name="Normal 17 3 8 3" xfId="5722"/>
    <cellStyle name="Normal 17 3 9" xfId="1301"/>
    <cellStyle name="Normal 17 3 9 2" xfId="3932"/>
    <cellStyle name="Normal 17 3 9 3" xfId="6341"/>
    <cellStyle name="Normal 17 4" xfId="99"/>
    <cellStyle name="Normal 17 4 10" xfId="1089"/>
    <cellStyle name="Normal 17 4 10 2" xfId="3720"/>
    <cellStyle name="Normal 17 4 10 3" xfId="6129"/>
    <cellStyle name="Normal 17 4 11" xfId="1544"/>
    <cellStyle name="Normal 17 4 11 2" xfId="4175"/>
    <cellStyle name="Normal 17 4 11 3" xfId="6584"/>
    <cellStyle name="Normal 17 4 12" xfId="1716"/>
    <cellStyle name="Normal 17 4 12 2" xfId="4347"/>
    <cellStyle name="Normal 17 4 12 3" xfId="6756"/>
    <cellStyle name="Normal 17 4 13" xfId="1884"/>
    <cellStyle name="Normal 17 4 13 2" xfId="4515"/>
    <cellStyle name="Normal 17 4 13 3" xfId="6924"/>
    <cellStyle name="Normal 17 4 14" xfId="2047"/>
    <cellStyle name="Normal 17 4 14 2" xfId="4678"/>
    <cellStyle name="Normal 17 4 14 3" xfId="7087"/>
    <cellStyle name="Normal 17 4 15" xfId="2207"/>
    <cellStyle name="Normal 17 4 15 2" xfId="4838"/>
    <cellStyle name="Normal 17 4 15 3" xfId="7247"/>
    <cellStyle name="Normal 17 4 16" xfId="2362"/>
    <cellStyle name="Normal 17 4 16 2" xfId="4993"/>
    <cellStyle name="Normal 17 4 16 3" xfId="7402"/>
    <cellStyle name="Normal 17 4 17" xfId="2499"/>
    <cellStyle name="Normal 17 4 17 2" xfId="5130"/>
    <cellStyle name="Normal 17 4 17 3" xfId="7539"/>
    <cellStyle name="Normal 17 4 18" xfId="2780"/>
    <cellStyle name="Normal 17 4 19" xfId="2967"/>
    <cellStyle name="Normal 17 4 2" xfId="178"/>
    <cellStyle name="Normal 17 4 2 10" xfId="2218"/>
    <cellStyle name="Normal 17 4 2 10 2" xfId="4849"/>
    <cellStyle name="Normal 17 4 2 10 3" xfId="7258"/>
    <cellStyle name="Normal 17 4 2 11" xfId="2372"/>
    <cellStyle name="Normal 17 4 2 11 2" xfId="5003"/>
    <cellStyle name="Normal 17 4 2 11 3" xfId="7412"/>
    <cellStyle name="Normal 17 4 2 12" xfId="2509"/>
    <cellStyle name="Normal 17 4 2 12 2" xfId="5140"/>
    <cellStyle name="Normal 17 4 2 12 3" xfId="7549"/>
    <cellStyle name="Normal 17 4 2 13" xfId="2620"/>
    <cellStyle name="Normal 17 4 2 13 2" xfId="5251"/>
    <cellStyle name="Normal 17 4 2 13 3" xfId="7660"/>
    <cellStyle name="Normal 17 4 2 14" xfId="2700"/>
    <cellStyle name="Normal 17 4 2 14 2" xfId="5331"/>
    <cellStyle name="Normal 17 4 2 14 3" xfId="7740"/>
    <cellStyle name="Normal 17 4 2 15" xfId="2855"/>
    <cellStyle name="Normal 17 4 2 16" xfId="2990"/>
    <cellStyle name="Normal 17 4 2 2" xfId="534"/>
    <cellStyle name="Normal 17 4 2 2 2" xfId="3165"/>
    <cellStyle name="Normal 17 4 2 2 3" xfId="5574"/>
    <cellStyle name="Normal 17 4 2 3" xfId="1001"/>
    <cellStyle name="Normal 17 4 2 3 2" xfId="3632"/>
    <cellStyle name="Normal 17 4 2 3 3" xfId="6041"/>
    <cellStyle name="Normal 17 4 2 4" xfId="847"/>
    <cellStyle name="Normal 17 4 2 4 2" xfId="3478"/>
    <cellStyle name="Normal 17 4 2 4 3" xfId="5887"/>
    <cellStyle name="Normal 17 4 2 5" xfId="1308"/>
    <cellStyle name="Normal 17 4 2 5 2" xfId="3939"/>
    <cellStyle name="Normal 17 4 2 5 3" xfId="6348"/>
    <cellStyle name="Normal 17 4 2 6" xfId="1555"/>
    <cellStyle name="Normal 17 4 2 6 2" xfId="4186"/>
    <cellStyle name="Normal 17 4 2 6 3" xfId="6595"/>
    <cellStyle name="Normal 17 4 2 7" xfId="1727"/>
    <cellStyle name="Normal 17 4 2 7 2" xfId="4358"/>
    <cellStyle name="Normal 17 4 2 7 3" xfId="6767"/>
    <cellStyle name="Normal 17 4 2 8" xfId="1895"/>
    <cellStyle name="Normal 17 4 2 8 2" xfId="4526"/>
    <cellStyle name="Normal 17 4 2 8 3" xfId="6935"/>
    <cellStyle name="Normal 17 4 2 9" xfId="2058"/>
    <cellStyle name="Normal 17 4 2 9 2" xfId="4689"/>
    <cellStyle name="Normal 17 4 2 9 3" xfId="7098"/>
    <cellStyle name="Normal 17 4 3" xfId="219"/>
    <cellStyle name="Normal 17 4 3 10" xfId="936"/>
    <cellStyle name="Normal 17 4 3 10 2" xfId="3567"/>
    <cellStyle name="Normal 17 4 3 10 3" xfId="5976"/>
    <cellStyle name="Normal 17 4 3 11" xfId="872"/>
    <cellStyle name="Normal 17 4 3 11 2" xfId="3503"/>
    <cellStyle name="Normal 17 4 3 11 3" xfId="5912"/>
    <cellStyle name="Normal 17 4 3 12" xfId="1294"/>
    <cellStyle name="Normal 17 4 3 12 2" xfId="3925"/>
    <cellStyle name="Normal 17 4 3 12 3" xfId="6334"/>
    <cellStyle name="Normal 17 4 3 13" xfId="1265"/>
    <cellStyle name="Normal 17 4 3 13 2" xfId="3896"/>
    <cellStyle name="Normal 17 4 3 13 3" xfId="6305"/>
    <cellStyle name="Normal 17 4 3 14" xfId="715"/>
    <cellStyle name="Normal 17 4 3 14 2" xfId="3346"/>
    <cellStyle name="Normal 17 4 3 14 3" xfId="5755"/>
    <cellStyle name="Normal 17 4 3 15" xfId="2895"/>
    <cellStyle name="Normal 17 4 3 16" xfId="5371"/>
    <cellStyle name="Normal 17 4 3 2" xfId="574"/>
    <cellStyle name="Normal 17 4 3 2 2" xfId="3205"/>
    <cellStyle name="Normal 17 4 3 2 3" xfId="5614"/>
    <cellStyle name="Normal 17 4 3 3" xfId="1037"/>
    <cellStyle name="Normal 17 4 3 3 2" xfId="3668"/>
    <cellStyle name="Normal 17 4 3 3 3" xfId="6077"/>
    <cellStyle name="Normal 17 4 3 4" xfId="759"/>
    <cellStyle name="Normal 17 4 3 4 2" xfId="3390"/>
    <cellStyle name="Normal 17 4 3 4 3" xfId="5799"/>
    <cellStyle name="Normal 17 4 3 5" xfId="1206"/>
    <cellStyle name="Normal 17 4 3 5 2" xfId="3837"/>
    <cellStyle name="Normal 17 4 3 5 3" xfId="6246"/>
    <cellStyle name="Normal 17 4 3 6" xfId="712"/>
    <cellStyle name="Normal 17 4 3 6 2" xfId="3343"/>
    <cellStyle name="Normal 17 4 3 6 3" xfId="5752"/>
    <cellStyle name="Normal 17 4 3 7" xfId="1285"/>
    <cellStyle name="Normal 17 4 3 7 2" xfId="3916"/>
    <cellStyle name="Normal 17 4 3 7 3" xfId="6325"/>
    <cellStyle name="Normal 17 4 3 8" xfId="1441"/>
    <cellStyle name="Normal 17 4 3 8 2" xfId="4072"/>
    <cellStyle name="Normal 17 4 3 8 3" xfId="6481"/>
    <cellStyle name="Normal 17 4 3 9" xfId="519"/>
    <cellStyle name="Normal 17 4 3 9 2" xfId="3150"/>
    <cellStyle name="Normal 17 4 3 9 3" xfId="5559"/>
    <cellStyle name="Normal 17 4 4" xfId="255"/>
    <cellStyle name="Normal 17 4 4 10" xfId="1601"/>
    <cellStyle name="Normal 17 4 4 10 2" xfId="4232"/>
    <cellStyle name="Normal 17 4 4 10 3" xfId="6641"/>
    <cellStyle name="Normal 17 4 4 11" xfId="1772"/>
    <cellStyle name="Normal 17 4 4 11 2" xfId="4403"/>
    <cellStyle name="Normal 17 4 4 11 3" xfId="6812"/>
    <cellStyle name="Normal 17 4 4 12" xfId="1939"/>
    <cellStyle name="Normal 17 4 4 12 2" xfId="4570"/>
    <cellStyle name="Normal 17 4 4 12 3" xfId="6979"/>
    <cellStyle name="Normal 17 4 4 13" xfId="2102"/>
    <cellStyle name="Normal 17 4 4 13 2" xfId="4733"/>
    <cellStyle name="Normal 17 4 4 13 3" xfId="7142"/>
    <cellStyle name="Normal 17 4 4 14" xfId="2261"/>
    <cellStyle name="Normal 17 4 4 14 2" xfId="4892"/>
    <cellStyle name="Normal 17 4 4 14 3" xfId="7301"/>
    <cellStyle name="Normal 17 4 4 15" xfId="2931"/>
    <cellStyle name="Normal 17 4 4 16" xfId="5407"/>
    <cellStyle name="Normal 17 4 4 2" xfId="610"/>
    <cellStyle name="Normal 17 4 4 2 2" xfId="3241"/>
    <cellStyle name="Normal 17 4 4 2 3" xfId="5650"/>
    <cellStyle name="Normal 17 4 4 3" xfId="1073"/>
    <cellStyle name="Normal 17 4 4 3 2" xfId="3704"/>
    <cellStyle name="Normal 17 4 4 3 3" xfId="6113"/>
    <cellStyle name="Normal 17 4 4 4" xfId="814"/>
    <cellStyle name="Normal 17 4 4 4 2" xfId="3445"/>
    <cellStyle name="Normal 17 4 4 4 3" xfId="5854"/>
    <cellStyle name="Normal 17 4 4 5" xfId="1193"/>
    <cellStyle name="Normal 17 4 4 5 2" xfId="3824"/>
    <cellStyle name="Normal 17 4 4 5 3" xfId="6233"/>
    <cellStyle name="Normal 17 4 4 6" xfId="1275"/>
    <cellStyle name="Normal 17 4 4 6 2" xfId="3906"/>
    <cellStyle name="Normal 17 4 4 6 3" xfId="6315"/>
    <cellStyle name="Normal 17 4 4 7" xfId="483"/>
    <cellStyle name="Normal 17 4 4 7 2" xfId="3114"/>
    <cellStyle name="Normal 17 4 4 7 3" xfId="5523"/>
    <cellStyle name="Normal 17 4 4 8" xfId="1181"/>
    <cellStyle name="Normal 17 4 4 8 2" xfId="3812"/>
    <cellStyle name="Normal 17 4 4 8 3" xfId="6221"/>
    <cellStyle name="Normal 17 4 4 9" xfId="1329"/>
    <cellStyle name="Normal 17 4 4 9 2" xfId="3960"/>
    <cellStyle name="Normal 17 4 4 9 3" xfId="6369"/>
    <cellStyle name="Normal 17 4 5" xfId="455"/>
    <cellStyle name="Normal 17 4 5 2" xfId="3086"/>
    <cellStyle name="Normal 17 4 5 3" xfId="5495"/>
    <cellStyle name="Normal 17 4 6" xfId="969"/>
    <cellStyle name="Normal 17 4 6 2" xfId="3600"/>
    <cellStyle name="Normal 17 4 6 3" xfId="6009"/>
    <cellStyle name="Normal 17 4 7" xfId="658"/>
    <cellStyle name="Normal 17 4 7 2" xfId="3289"/>
    <cellStyle name="Normal 17 4 7 3" xfId="5698"/>
    <cellStyle name="Normal 17 4 8" xfId="799"/>
    <cellStyle name="Normal 17 4 8 2" xfId="3430"/>
    <cellStyle name="Normal 17 4 8 3" xfId="5839"/>
    <cellStyle name="Normal 17 4 9" xfId="695"/>
    <cellStyle name="Normal 17 4 9 2" xfId="3326"/>
    <cellStyle name="Normal 17 4 9 3" xfId="5735"/>
    <cellStyle name="Normal 17 5" xfId="111"/>
    <cellStyle name="Normal 17 5 10" xfId="401"/>
    <cellStyle name="Normal 17 5 10 2" xfId="3032"/>
    <cellStyle name="Normal 17 5 10 3" xfId="5441"/>
    <cellStyle name="Normal 17 5 11" xfId="756"/>
    <cellStyle name="Normal 17 5 11 2" xfId="3387"/>
    <cellStyle name="Normal 17 5 11 3" xfId="5796"/>
    <cellStyle name="Normal 17 5 12" xfId="1097"/>
    <cellStyle name="Normal 17 5 12 2" xfId="3728"/>
    <cellStyle name="Normal 17 5 12 3" xfId="6137"/>
    <cellStyle name="Normal 17 5 13" xfId="1511"/>
    <cellStyle name="Normal 17 5 13 2" xfId="4142"/>
    <cellStyle name="Normal 17 5 13 3" xfId="6551"/>
    <cellStyle name="Normal 17 5 14" xfId="1684"/>
    <cellStyle name="Normal 17 5 14 2" xfId="4315"/>
    <cellStyle name="Normal 17 5 14 3" xfId="6724"/>
    <cellStyle name="Normal 17 5 15" xfId="1854"/>
    <cellStyle name="Normal 17 5 15 2" xfId="4485"/>
    <cellStyle name="Normal 17 5 15 3" xfId="6894"/>
    <cellStyle name="Normal 17 5 16" xfId="2019"/>
    <cellStyle name="Normal 17 5 16 2" xfId="4650"/>
    <cellStyle name="Normal 17 5 16 3" xfId="7059"/>
    <cellStyle name="Normal 17 5 17" xfId="2179"/>
    <cellStyle name="Normal 17 5 17 2" xfId="4810"/>
    <cellStyle name="Normal 17 5 17 3" xfId="7219"/>
    <cellStyle name="Normal 17 5 18" xfId="2791"/>
    <cellStyle name="Normal 17 5 19" xfId="2964"/>
    <cellStyle name="Normal 17 5 2" xfId="188"/>
    <cellStyle name="Normal 17 5 2 10" xfId="2154"/>
    <cellStyle name="Normal 17 5 2 10 2" xfId="4785"/>
    <cellStyle name="Normal 17 5 2 10 3" xfId="7194"/>
    <cellStyle name="Normal 17 5 2 11" xfId="2311"/>
    <cellStyle name="Normal 17 5 2 11 2" xfId="4942"/>
    <cellStyle name="Normal 17 5 2 11 3" xfId="7351"/>
    <cellStyle name="Normal 17 5 2 12" xfId="2453"/>
    <cellStyle name="Normal 17 5 2 12 2" xfId="5084"/>
    <cellStyle name="Normal 17 5 2 12 3" xfId="7493"/>
    <cellStyle name="Normal 17 5 2 13" xfId="2579"/>
    <cellStyle name="Normal 17 5 2 13 2" xfId="5210"/>
    <cellStyle name="Normal 17 5 2 13 3" xfId="7619"/>
    <cellStyle name="Normal 17 5 2 14" xfId="2671"/>
    <cellStyle name="Normal 17 5 2 14 2" xfId="5302"/>
    <cellStyle name="Normal 17 5 2 14 3" xfId="7711"/>
    <cellStyle name="Normal 17 5 2 15" xfId="2865"/>
    <cellStyle name="Normal 17 5 2 16" xfId="2831"/>
    <cellStyle name="Normal 17 5 2 2" xfId="544"/>
    <cellStyle name="Normal 17 5 2 2 2" xfId="3175"/>
    <cellStyle name="Normal 17 5 2 2 3" xfId="5584"/>
    <cellStyle name="Normal 17 5 2 3" xfId="992"/>
    <cellStyle name="Normal 17 5 2 3 2" xfId="3623"/>
    <cellStyle name="Normal 17 5 2 3 3" xfId="6032"/>
    <cellStyle name="Normal 17 5 2 4" xfId="942"/>
    <cellStyle name="Normal 17 5 2 4 2" xfId="3573"/>
    <cellStyle name="Normal 17 5 2 4 3" xfId="5982"/>
    <cellStyle name="Normal 17 5 2 5" xfId="1403"/>
    <cellStyle name="Normal 17 5 2 5 2" xfId="4034"/>
    <cellStyle name="Normal 17 5 2 5 3" xfId="6443"/>
    <cellStyle name="Normal 17 5 2 6" xfId="1484"/>
    <cellStyle name="Normal 17 5 2 6 2" xfId="4115"/>
    <cellStyle name="Normal 17 5 2 6 3" xfId="6524"/>
    <cellStyle name="Normal 17 5 2 7" xfId="1657"/>
    <cellStyle name="Normal 17 5 2 7 2" xfId="4288"/>
    <cellStyle name="Normal 17 5 2 7 3" xfId="6697"/>
    <cellStyle name="Normal 17 5 2 8" xfId="1827"/>
    <cellStyle name="Normal 17 5 2 8 2" xfId="4458"/>
    <cellStyle name="Normal 17 5 2 8 3" xfId="6867"/>
    <cellStyle name="Normal 17 5 2 9" xfId="1993"/>
    <cellStyle name="Normal 17 5 2 9 2" xfId="4624"/>
    <cellStyle name="Normal 17 5 2 9 3" xfId="7033"/>
    <cellStyle name="Normal 17 5 3" xfId="228"/>
    <cellStyle name="Normal 17 5 3 10" xfId="2155"/>
    <cellStyle name="Normal 17 5 3 10 2" xfId="4786"/>
    <cellStyle name="Normal 17 5 3 10 3" xfId="7195"/>
    <cellStyle name="Normal 17 5 3 11" xfId="2312"/>
    <cellStyle name="Normal 17 5 3 11 2" xfId="4943"/>
    <cellStyle name="Normal 17 5 3 11 3" xfId="7352"/>
    <cellStyle name="Normal 17 5 3 12" xfId="2454"/>
    <cellStyle name="Normal 17 5 3 12 2" xfId="5085"/>
    <cellStyle name="Normal 17 5 3 12 3" xfId="7494"/>
    <cellStyle name="Normal 17 5 3 13" xfId="2580"/>
    <cellStyle name="Normal 17 5 3 13 2" xfId="5211"/>
    <cellStyle name="Normal 17 5 3 13 3" xfId="7620"/>
    <cellStyle name="Normal 17 5 3 14" xfId="2672"/>
    <cellStyle name="Normal 17 5 3 14 2" xfId="5303"/>
    <cellStyle name="Normal 17 5 3 14 3" xfId="7712"/>
    <cellStyle name="Normal 17 5 3 15" xfId="2904"/>
    <cellStyle name="Normal 17 5 3 16" xfId="5380"/>
    <cellStyle name="Normal 17 5 3 2" xfId="583"/>
    <cellStyle name="Normal 17 5 3 2 2" xfId="3214"/>
    <cellStyle name="Normal 17 5 3 2 3" xfId="5623"/>
    <cellStyle name="Normal 17 5 3 3" xfId="1046"/>
    <cellStyle name="Normal 17 5 3 3 2" xfId="3677"/>
    <cellStyle name="Normal 17 5 3 3 3" xfId="6086"/>
    <cellStyle name="Normal 17 5 3 4" xfId="724"/>
    <cellStyle name="Normal 17 5 3 4 2" xfId="3355"/>
    <cellStyle name="Normal 17 5 3 4 3" xfId="5764"/>
    <cellStyle name="Normal 17 5 3 5" xfId="1402"/>
    <cellStyle name="Normal 17 5 3 5 2" xfId="4033"/>
    <cellStyle name="Normal 17 5 3 5 3" xfId="6442"/>
    <cellStyle name="Normal 17 5 3 6" xfId="1485"/>
    <cellStyle name="Normal 17 5 3 6 2" xfId="4116"/>
    <cellStyle name="Normal 17 5 3 6 3" xfId="6525"/>
    <cellStyle name="Normal 17 5 3 7" xfId="1658"/>
    <cellStyle name="Normal 17 5 3 7 2" xfId="4289"/>
    <cellStyle name="Normal 17 5 3 7 3" xfId="6698"/>
    <cellStyle name="Normal 17 5 3 8" xfId="1828"/>
    <cellStyle name="Normal 17 5 3 8 2" xfId="4459"/>
    <cellStyle name="Normal 17 5 3 8 3" xfId="6868"/>
    <cellStyle name="Normal 17 5 3 9" xfId="1994"/>
    <cellStyle name="Normal 17 5 3 9 2" xfId="4625"/>
    <cellStyle name="Normal 17 5 3 9 3" xfId="7034"/>
    <cellStyle name="Normal 17 5 4" xfId="264"/>
    <cellStyle name="Normal 17 5 4 10" xfId="2212"/>
    <cellStyle name="Normal 17 5 4 10 2" xfId="4843"/>
    <cellStyle name="Normal 17 5 4 10 3" xfId="7252"/>
    <cellStyle name="Normal 17 5 4 11" xfId="2366"/>
    <cellStyle name="Normal 17 5 4 11 2" xfId="4997"/>
    <cellStyle name="Normal 17 5 4 11 3" xfId="7406"/>
    <cellStyle name="Normal 17 5 4 12" xfId="2503"/>
    <cellStyle name="Normal 17 5 4 12 2" xfId="5134"/>
    <cellStyle name="Normal 17 5 4 12 3" xfId="7543"/>
    <cellStyle name="Normal 17 5 4 13" xfId="2616"/>
    <cellStyle name="Normal 17 5 4 13 2" xfId="5247"/>
    <cellStyle name="Normal 17 5 4 13 3" xfId="7656"/>
    <cellStyle name="Normal 17 5 4 14" xfId="2696"/>
    <cellStyle name="Normal 17 5 4 14 2" xfId="5327"/>
    <cellStyle name="Normal 17 5 4 14 3" xfId="7736"/>
    <cellStyle name="Normal 17 5 4 15" xfId="2940"/>
    <cellStyle name="Normal 17 5 4 16" xfId="5416"/>
    <cellStyle name="Normal 17 5 4 2" xfId="619"/>
    <cellStyle name="Normal 17 5 4 2 2" xfId="3250"/>
    <cellStyle name="Normal 17 5 4 2 3" xfId="5659"/>
    <cellStyle name="Normal 17 5 4 3" xfId="1082"/>
    <cellStyle name="Normal 17 5 4 3 2" xfId="3713"/>
    <cellStyle name="Normal 17 5 4 3 3" xfId="6122"/>
    <cellStyle name="Normal 17 5 4 4" xfId="772"/>
    <cellStyle name="Normal 17 5 4 4 2" xfId="3403"/>
    <cellStyle name="Normal 17 5 4 4 3" xfId="5812"/>
    <cellStyle name="Normal 17 5 4 5" xfId="1095"/>
    <cellStyle name="Normal 17 5 4 5 2" xfId="3726"/>
    <cellStyle name="Normal 17 5 4 5 3" xfId="6135"/>
    <cellStyle name="Normal 17 5 4 6" xfId="1549"/>
    <cellStyle name="Normal 17 5 4 6 2" xfId="4180"/>
    <cellStyle name="Normal 17 5 4 6 3" xfId="6589"/>
    <cellStyle name="Normal 17 5 4 7" xfId="1721"/>
    <cellStyle name="Normal 17 5 4 7 2" xfId="4352"/>
    <cellStyle name="Normal 17 5 4 7 3" xfId="6761"/>
    <cellStyle name="Normal 17 5 4 8" xfId="1889"/>
    <cellStyle name="Normal 17 5 4 8 2" xfId="4520"/>
    <cellStyle name="Normal 17 5 4 8 3" xfId="6929"/>
    <cellStyle name="Normal 17 5 4 9" xfId="2052"/>
    <cellStyle name="Normal 17 5 4 9 2" xfId="4683"/>
    <cellStyle name="Normal 17 5 4 9 3" xfId="7092"/>
    <cellStyle name="Normal 17 5 5" xfId="467"/>
    <cellStyle name="Normal 17 5 5 2" xfId="3098"/>
    <cellStyle name="Normal 17 5 5 3" xfId="5507"/>
    <cellStyle name="Normal 17 5 6" xfId="751"/>
    <cellStyle name="Normal 17 5 6 2" xfId="3382"/>
    <cellStyle name="Normal 17 5 6 3" xfId="5791"/>
    <cellStyle name="Normal 17 5 7" xfId="412"/>
    <cellStyle name="Normal 17 5 7 2" xfId="3043"/>
    <cellStyle name="Normal 17 5 7 3" xfId="5452"/>
    <cellStyle name="Normal 17 5 8" xfId="826"/>
    <cellStyle name="Normal 17 5 8 2" xfId="3457"/>
    <cellStyle name="Normal 17 5 8 3" xfId="5866"/>
    <cellStyle name="Normal 17 5 9" xfId="891"/>
    <cellStyle name="Normal 17 5 9 2" xfId="3522"/>
    <cellStyle name="Normal 17 5 9 3" xfId="5931"/>
    <cellStyle name="Normal 17 6" xfId="136"/>
    <cellStyle name="Normal 17 6 10" xfId="1925"/>
    <cellStyle name="Normal 17 6 10 2" xfId="4556"/>
    <cellStyle name="Normal 17 6 10 3" xfId="6965"/>
    <cellStyle name="Normal 17 6 11" xfId="2088"/>
    <cellStyle name="Normal 17 6 11 2" xfId="4719"/>
    <cellStyle name="Normal 17 6 11 3" xfId="7128"/>
    <cellStyle name="Normal 17 6 12" xfId="2247"/>
    <cellStyle name="Normal 17 6 12 2" xfId="4878"/>
    <cellStyle name="Normal 17 6 12 3" xfId="7287"/>
    <cellStyle name="Normal 17 6 13" xfId="2399"/>
    <cellStyle name="Normal 17 6 13 2" xfId="5030"/>
    <cellStyle name="Normal 17 6 13 3" xfId="7439"/>
    <cellStyle name="Normal 17 6 14" xfId="2533"/>
    <cellStyle name="Normal 17 6 14 2" xfId="5164"/>
    <cellStyle name="Normal 17 6 14 3" xfId="7573"/>
    <cellStyle name="Normal 17 6 15" xfId="2814"/>
    <cellStyle name="Normal 17 6 16" xfId="2951"/>
    <cellStyle name="Normal 17 6 2" xfId="492"/>
    <cellStyle name="Normal 17 6 2 2" xfId="3123"/>
    <cellStyle name="Normal 17 6 2 3" xfId="5532"/>
    <cellStyle name="Normal 17 6 3" xfId="732"/>
    <cellStyle name="Normal 17 6 3 2" xfId="3363"/>
    <cellStyle name="Normal 17 6 3 3" xfId="5772"/>
    <cellStyle name="Normal 17 6 4" xfId="385"/>
    <cellStyle name="Normal 17 6 4 2" xfId="3016"/>
    <cellStyle name="Normal 17 6 4 3" xfId="5425"/>
    <cellStyle name="Normal 17 6 5" xfId="744"/>
    <cellStyle name="Normal 17 6 5 2" xfId="3375"/>
    <cellStyle name="Normal 17 6 5 3" xfId="5784"/>
    <cellStyle name="Normal 17 6 6" xfId="399"/>
    <cellStyle name="Normal 17 6 6 2" xfId="3030"/>
    <cellStyle name="Normal 17 6 6 3" xfId="5439"/>
    <cellStyle name="Normal 17 6 7" xfId="1340"/>
    <cellStyle name="Normal 17 6 7 2" xfId="3971"/>
    <cellStyle name="Normal 17 6 7 3" xfId="6380"/>
    <cellStyle name="Normal 17 6 8" xfId="1587"/>
    <cellStyle name="Normal 17 6 8 2" xfId="4218"/>
    <cellStyle name="Normal 17 6 8 3" xfId="6627"/>
    <cellStyle name="Normal 17 6 9" xfId="1758"/>
    <cellStyle name="Normal 17 6 9 2" xfId="4389"/>
    <cellStyle name="Normal 17 6 9 3" xfId="6798"/>
    <cellStyle name="Normal 17 7" xfId="146"/>
    <cellStyle name="Normal 17 7 10" xfId="2164"/>
    <cellStyle name="Normal 17 7 10 2" xfId="4795"/>
    <cellStyle name="Normal 17 7 10 3" xfId="7204"/>
    <cellStyle name="Normal 17 7 11" xfId="2321"/>
    <cellStyle name="Normal 17 7 11 2" xfId="4952"/>
    <cellStyle name="Normal 17 7 11 3" xfId="7361"/>
    <cellStyle name="Normal 17 7 12" xfId="2463"/>
    <cellStyle name="Normal 17 7 12 2" xfId="5094"/>
    <cellStyle name="Normal 17 7 12 3" xfId="7503"/>
    <cellStyle name="Normal 17 7 13" xfId="2585"/>
    <cellStyle name="Normal 17 7 13 2" xfId="5216"/>
    <cellStyle name="Normal 17 7 13 3" xfId="7625"/>
    <cellStyle name="Normal 17 7 14" xfId="2676"/>
    <cellStyle name="Normal 17 7 14 2" xfId="5307"/>
    <cellStyle name="Normal 17 7 14 3" xfId="7716"/>
    <cellStyle name="Normal 17 7 15" xfId="2824"/>
    <cellStyle name="Normal 17 7 16" xfId="2727"/>
    <cellStyle name="Normal 17 7 2" xfId="502"/>
    <cellStyle name="Normal 17 7 2 2" xfId="3133"/>
    <cellStyle name="Normal 17 7 2 3" xfId="5542"/>
    <cellStyle name="Normal 17 7 3" xfId="1020"/>
    <cellStyle name="Normal 17 7 3 2" xfId="3651"/>
    <cellStyle name="Normal 17 7 3 3" xfId="6060"/>
    <cellStyle name="Normal 17 7 4" xfId="819"/>
    <cellStyle name="Normal 17 7 4 2" xfId="3450"/>
    <cellStyle name="Normal 17 7 4 3" xfId="5859"/>
    <cellStyle name="Normal 17 7 5" xfId="1439"/>
    <cellStyle name="Normal 17 7 5 2" xfId="4070"/>
    <cellStyle name="Normal 17 7 5 3" xfId="6479"/>
    <cellStyle name="Normal 17 7 6" xfId="1494"/>
    <cellStyle name="Normal 17 7 6 2" xfId="4125"/>
    <cellStyle name="Normal 17 7 6 3" xfId="6534"/>
    <cellStyle name="Normal 17 7 7" xfId="1667"/>
    <cellStyle name="Normal 17 7 7 2" xfId="4298"/>
    <cellStyle name="Normal 17 7 7 3" xfId="6707"/>
    <cellStyle name="Normal 17 7 8" xfId="1837"/>
    <cellStyle name="Normal 17 7 8 2" xfId="4468"/>
    <cellStyle name="Normal 17 7 8 3" xfId="6877"/>
    <cellStyle name="Normal 17 7 9" xfId="2003"/>
    <cellStyle name="Normal 17 7 9 2" xfId="4634"/>
    <cellStyle name="Normal 17 7 9 3" xfId="7043"/>
    <cellStyle name="Normal 17 8" xfId="173"/>
    <cellStyle name="Normal 17 8 10" xfId="1754"/>
    <cellStyle name="Normal 17 8 10 2" xfId="4385"/>
    <cellStyle name="Normal 17 8 10 3" xfId="6794"/>
    <cellStyle name="Normal 17 8 11" xfId="1921"/>
    <cellStyle name="Normal 17 8 11 2" xfId="4552"/>
    <cellStyle name="Normal 17 8 11 3" xfId="6961"/>
    <cellStyle name="Normal 17 8 12" xfId="2084"/>
    <cellStyle name="Normal 17 8 12 2" xfId="4715"/>
    <cellStyle name="Normal 17 8 12 3" xfId="7124"/>
    <cellStyle name="Normal 17 8 13" xfId="2243"/>
    <cellStyle name="Normal 17 8 13 2" xfId="4874"/>
    <cellStyle name="Normal 17 8 13 3" xfId="7283"/>
    <cellStyle name="Normal 17 8 14" xfId="2396"/>
    <cellStyle name="Normal 17 8 14 2" xfId="5027"/>
    <cellStyle name="Normal 17 8 14 3" xfId="7436"/>
    <cellStyle name="Normal 17 8 15" xfId="2850"/>
    <cellStyle name="Normal 17 8 16" xfId="2994"/>
    <cellStyle name="Normal 17 8 2" xfId="529"/>
    <cellStyle name="Normal 17 8 2 2" xfId="3160"/>
    <cellStyle name="Normal 17 8 2 3" xfId="5569"/>
    <cellStyle name="Normal 17 8 3" xfId="1006"/>
    <cellStyle name="Normal 17 8 3 2" xfId="3637"/>
    <cellStyle name="Normal 17 8 3 3" xfId="6046"/>
    <cellStyle name="Normal 17 8 4" xfId="898"/>
    <cellStyle name="Normal 17 8 4 2" xfId="3529"/>
    <cellStyle name="Normal 17 8 4 3" xfId="5938"/>
    <cellStyle name="Normal 17 8 5" xfId="1234"/>
    <cellStyle name="Normal 17 8 5 2" xfId="3865"/>
    <cellStyle name="Normal 17 8 5 3" xfId="6274"/>
    <cellStyle name="Normal 17 8 6" xfId="1226"/>
    <cellStyle name="Normal 17 8 6 2" xfId="3857"/>
    <cellStyle name="Normal 17 8 6 3" xfId="6266"/>
    <cellStyle name="Normal 17 8 7" xfId="1236"/>
    <cellStyle name="Normal 17 8 7 2" xfId="3867"/>
    <cellStyle name="Normal 17 8 7 3" xfId="6276"/>
    <cellStyle name="Normal 17 8 8" xfId="1344"/>
    <cellStyle name="Normal 17 8 8 2" xfId="3975"/>
    <cellStyle name="Normal 17 8 8 3" xfId="6384"/>
    <cellStyle name="Normal 17 8 9" xfId="1583"/>
    <cellStyle name="Normal 17 8 9 2" xfId="4214"/>
    <cellStyle name="Normal 17 8 9 3" xfId="6623"/>
    <cellStyle name="Normal 17 9" xfId="406"/>
    <cellStyle name="Normal 17 9 2" xfId="3037"/>
    <cellStyle name="Normal 17 9 3" xfId="5446"/>
    <cellStyle name="Normal 18" xfId="18"/>
    <cellStyle name="Normal 18 10" xfId="986"/>
    <cellStyle name="Normal 18 10 2" xfId="3617"/>
    <cellStyle name="Normal 18 10 3" xfId="6026"/>
    <cellStyle name="Normal 18 11" xfId="687"/>
    <cellStyle name="Normal 18 11 2" xfId="3318"/>
    <cellStyle name="Normal 18 11 3" xfId="5727"/>
    <cellStyle name="Normal 18 12" xfId="840"/>
    <cellStyle name="Normal 18 12 2" xfId="3471"/>
    <cellStyle name="Normal 18 12 3" xfId="5880"/>
    <cellStyle name="Normal 18 13" xfId="1277"/>
    <cellStyle name="Normal 18 13 2" xfId="3908"/>
    <cellStyle name="Normal 18 13 3" xfId="6317"/>
    <cellStyle name="Normal 18 14" xfId="668"/>
    <cellStyle name="Normal 18 14 2" xfId="3299"/>
    <cellStyle name="Normal 18 14 3" xfId="5708"/>
    <cellStyle name="Normal 18 15" xfId="1205"/>
    <cellStyle name="Normal 18 15 2" xfId="3836"/>
    <cellStyle name="Normal 18 15 3" xfId="6245"/>
    <cellStyle name="Normal 18 16" xfId="710"/>
    <cellStyle name="Normal 18 16 2" xfId="3341"/>
    <cellStyle name="Normal 18 16 3" xfId="5750"/>
    <cellStyle name="Normal 18 17" xfId="1355"/>
    <cellStyle name="Normal 18 17 2" xfId="3986"/>
    <cellStyle name="Normal 18 17 3" xfId="6395"/>
    <cellStyle name="Normal 18 18" xfId="1505"/>
    <cellStyle name="Normal 18 18 2" xfId="4136"/>
    <cellStyle name="Normal 18 18 3" xfId="6545"/>
    <cellStyle name="Normal 18 19" xfId="1678"/>
    <cellStyle name="Normal 18 19 2" xfId="4309"/>
    <cellStyle name="Normal 18 19 3" xfId="6718"/>
    <cellStyle name="Normal 18 2" xfId="58"/>
    <cellStyle name="Normal 18 2 10" xfId="1178"/>
    <cellStyle name="Normal 18 2 10 2" xfId="3809"/>
    <cellStyle name="Normal 18 2 10 3" xfId="6218"/>
    <cellStyle name="Normal 18 2 11" xfId="1207"/>
    <cellStyle name="Normal 18 2 11 2" xfId="3838"/>
    <cellStyle name="Normal 18 2 11 3" xfId="6247"/>
    <cellStyle name="Normal 18 2 12" xfId="1122"/>
    <cellStyle name="Normal 18 2 12 2" xfId="3753"/>
    <cellStyle name="Normal 18 2 12 3" xfId="6162"/>
    <cellStyle name="Normal 18 2 13" xfId="1120"/>
    <cellStyle name="Normal 18 2 13 2" xfId="3751"/>
    <cellStyle name="Normal 18 2 13 3" xfId="6160"/>
    <cellStyle name="Normal 18 2 14" xfId="802"/>
    <cellStyle name="Normal 18 2 14 2" xfId="3433"/>
    <cellStyle name="Normal 18 2 14 3" xfId="5842"/>
    <cellStyle name="Normal 18 2 15" xfId="1109"/>
    <cellStyle name="Normal 18 2 15 2" xfId="3740"/>
    <cellStyle name="Normal 18 2 15 3" xfId="6149"/>
    <cellStyle name="Normal 18 2 16" xfId="1539"/>
    <cellStyle name="Normal 18 2 16 2" xfId="4170"/>
    <cellStyle name="Normal 18 2 16 3" xfId="6579"/>
    <cellStyle name="Normal 18 2 17" xfId="1711"/>
    <cellStyle name="Normal 18 2 17 2" xfId="4342"/>
    <cellStyle name="Normal 18 2 17 3" xfId="6751"/>
    <cellStyle name="Normal 18 2 18" xfId="2754"/>
    <cellStyle name="Normal 18 2 19" xfId="2822"/>
    <cellStyle name="Normal 18 2 2" xfId="158"/>
    <cellStyle name="Normal 18 2 2 10" xfId="2170"/>
    <cellStyle name="Normal 18 2 2 10 2" xfId="4801"/>
    <cellStyle name="Normal 18 2 2 10 3" xfId="7210"/>
    <cellStyle name="Normal 18 2 2 11" xfId="2327"/>
    <cellStyle name="Normal 18 2 2 11 2" xfId="4958"/>
    <cellStyle name="Normal 18 2 2 11 3" xfId="7367"/>
    <cellStyle name="Normal 18 2 2 12" xfId="2469"/>
    <cellStyle name="Normal 18 2 2 12 2" xfId="5100"/>
    <cellStyle name="Normal 18 2 2 12 3" xfId="7509"/>
    <cellStyle name="Normal 18 2 2 13" xfId="2591"/>
    <cellStyle name="Normal 18 2 2 13 2" xfId="5222"/>
    <cellStyle name="Normal 18 2 2 13 3" xfId="7631"/>
    <cellStyle name="Normal 18 2 2 14" xfId="2681"/>
    <cellStyle name="Normal 18 2 2 14 2" xfId="5312"/>
    <cellStyle name="Normal 18 2 2 14 3" xfId="7721"/>
    <cellStyle name="Normal 18 2 2 15" xfId="2836"/>
    <cellStyle name="Normal 18 2 2 16" xfId="3007"/>
    <cellStyle name="Normal 18 2 2 2" xfId="514"/>
    <cellStyle name="Normal 18 2 2 2 2" xfId="3145"/>
    <cellStyle name="Normal 18 2 2 2 3" xfId="5554"/>
    <cellStyle name="Normal 18 2 2 3" xfId="752"/>
    <cellStyle name="Normal 18 2 2 3 2" xfId="3383"/>
    <cellStyle name="Normal 18 2 2 3 3" xfId="5792"/>
    <cellStyle name="Normal 18 2 2 4" xfId="848"/>
    <cellStyle name="Normal 18 2 2 4 2" xfId="3479"/>
    <cellStyle name="Normal 18 2 2 4 3" xfId="5888"/>
    <cellStyle name="Normal 18 2 2 5" xfId="1351"/>
    <cellStyle name="Normal 18 2 2 5 2" xfId="3982"/>
    <cellStyle name="Normal 18 2 2 5 3" xfId="6391"/>
    <cellStyle name="Normal 18 2 2 6" xfId="1500"/>
    <cellStyle name="Normal 18 2 2 6 2" xfId="4131"/>
    <cellStyle name="Normal 18 2 2 6 3" xfId="6540"/>
    <cellStyle name="Normal 18 2 2 7" xfId="1673"/>
    <cellStyle name="Normal 18 2 2 7 2" xfId="4304"/>
    <cellStyle name="Normal 18 2 2 7 3" xfId="6713"/>
    <cellStyle name="Normal 18 2 2 8" xfId="1843"/>
    <cellStyle name="Normal 18 2 2 8 2" xfId="4474"/>
    <cellStyle name="Normal 18 2 2 8 3" xfId="6883"/>
    <cellStyle name="Normal 18 2 2 9" xfId="2009"/>
    <cellStyle name="Normal 18 2 2 9 2" xfId="4640"/>
    <cellStyle name="Normal 18 2 2 9 3" xfId="7049"/>
    <cellStyle name="Normal 18 2 3" xfId="200"/>
    <cellStyle name="Normal 18 2 3 10" xfId="2265"/>
    <cellStyle name="Normal 18 2 3 10 2" xfId="4896"/>
    <cellStyle name="Normal 18 2 3 10 3" xfId="7305"/>
    <cellStyle name="Normal 18 2 3 11" xfId="2415"/>
    <cellStyle name="Normal 18 2 3 11 2" xfId="5046"/>
    <cellStyle name="Normal 18 2 3 11 3" xfId="7455"/>
    <cellStyle name="Normal 18 2 3 12" xfId="2547"/>
    <cellStyle name="Normal 18 2 3 12 2" xfId="5178"/>
    <cellStyle name="Normal 18 2 3 12 3" xfId="7587"/>
    <cellStyle name="Normal 18 2 3 13" xfId="2650"/>
    <cellStyle name="Normal 18 2 3 13 2" xfId="5281"/>
    <cellStyle name="Normal 18 2 3 13 3" xfId="7690"/>
    <cellStyle name="Normal 18 2 3 14" xfId="2717"/>
    <cellStyle name="Normal 18 2 3 14 2" xfId="5348"/>
    <cellStyle name="Normal 18 2 3 14 3" xfId="7757"/>
    <cellStyle name="Normal 18 2 3 15" xfId="2876"/>
    <cellStyle name="Normal 18 2 3 16" xfId="5354"/>
    <cellStyle name="Normal 18 2 3 2" xfId="556"/>
    <cellStyle name="Normal 18 2 3 2 2" xfId="3187"/>
    <cellStyle name="Normal 18 2 3 2 3" xfId="5596"/>
    <cellStyle name="Normal 18 2 3 3" xfId="734"/>
    <cellStyle name="Normal 18 2 3 3 2" xfId="3365"/>
    <cellStyle name="Normal 18 2 3 3 3" xfId="5774"/>
    <cellStyle name="Normal 18 2 3 4" xfId="915"/>
    <cellStyle name="Normal 18 2 3 4 2" xfId="3546"/>
    <cellStyle name="Normal 18 2 3 4 3" xfId="5955"/>
    <cellStyle name="Normal 18 2 3 5" xfId="1125"/>
    <cellStyle name="Normal 18 2 3 5 2" xfId="3756"/>
    <cellStyle name="Normal 18 2 3 5 3" xfId="6165"/>
    <cellStyle name="Normal 18 2 3 6" xfId="1608"/>
    <cellStyle name="Normal 18 2 3 6 2" xfId="4239"/>
    <cellStyle name="Normal 18 2 3 6 3" xfId="6648"/>
    <cellStyle name="Normal 18 2 3 7" xfId="1778"/>
    <cellStyle name="Normal 18 2 3 7 2" xfId="4409"/>
    <cellStyle name="Normal 18 2 3 7 3" xfId="6818"/>
    <cellStyle name="Normal 18 2 3 8" xfId="1944"/>
    <cellStyle name="Normal 18 2 3 8 2" xfId="4575"/>
    <cellStyle name="Normal 18 2 3 8 3" xfId="6984"/>
    <cellStyle name="Normal 18 2 3 9" xfId="2107"/>
    <cellStyle name="Normal 18 2 3 9 2" xfId="4738"/>
    <cellStyle name="Normal 18 2 3 9 3" xfId="7147"/>
    <cellStyle name="Normal 18 2 4" xfId="238"/>
    <cellStyle name="Normal 18 2 4 10" xfId="2172"/>
    <cellStyle name="Normal 18 2 4 10 2" xfId="4803"/>
    <cellStyle name="Normal 18 2 4 10 3" xfId="7212"/>
    <cellStyle name="Normal 18 2 4 11" xfId="2329"/>
    <cellStyle name="Normal 18 2 4 11 2" xfId="4960"/>
    <cellStyle name="Normal 18 2 4 11 3" xfId="7369"/>
    <cellStyle name="Normal 18 2 4 12" xfId="2471"/>
    <cellStyle name="Normal 18 2 4 12 2" xfId="5102"/>
    <cellStyle name="Normal 18 2 4 12 3" xfId="7511"/>
    <cellStyle name="Normal 18 2 4 13" xfId="2593"/>
    <cellStyle name="Normal 18 2 4 13 2" xfId="5224"/>
    <cellStyle name="Normal 18 2 4 13 3" xfId="7633"/>
    <cellStyle name="Normal 18 2 4 14" xfId="2683"/>
    <cellStyle name="Normal 18 2 4 14 2" xfId="5314"/>
    <cellStyle name="Normal 18 2 4 14 3" xfId="7723"/>
    <cellStyle name="Normal 18 2 4 15" xfId="2914"/>
    <cellStyle name="Normal 18 2 4 16" xfId="5390"/>
    <cellStyle name="Normal 18 2 4 2" xfId="593"/>
    <cellStyle name="Normal 18 2 4 2 2" xfId="3224"/>
    <cellStyle name="Normal 18 2 4 2 3" xfId="5633"/>
    <cellStyle name="Normal 18 2 4 3" xfId="1056"/>
    <cellStyle name="Normal 18 2 4 3 2" xfId="3687"/>
    <cellStyle name="Normal 18 2 4 3 3" xfId="6096"/>
    <cellStyle name="Normal 18 2 4 4" xfId="904"/>
    <cellStyle name="Normal 18 2 4 4 2" xfId="3535"/>
    <cellStyle name="Normal 18 2 4 4 3" xfId="5944"/>
    <cellStyle name="Normal 18 2 4 5" xfId="1353"/>
    <cellStyle name="Normal 18 2 4 5 2" xfId="3984"/>
    <cellStyle name="Normal 18 2 4 5 3" xfId="6393"/>
    <cellStyle name="Normal 18 2 4 6" xfId="1502"/>
    <cellStyle name="Normal 18 2 4 6 2" xfId="4133"/>
    <cellStyle name="Normal 18 2 4 6 3" xfId="6542"/>
    <cellStyle name="Normal 18 2 4 7" xfId="1675"/>
    <cellStyle name="Normal 18 2 4 7 2" xfId="4306"/>
    <cellStyle name="Normal 18 2 4 7 3" xfId="6715"/>
    <cellStyle name="Normal 18 2 4 8" xfId="1845"/>
    <cellStyle name="Normal 18 2 4 8 2" xfId="4476"/>
    <cellStyle name="Normal 18 2 4 8 3" xfId="6885"/>
    <cellStyle name="Normal 18 2 4 9" xfId="2011"/>
    <cellStyle name="Normal 18 2 4 9 2" xfId="4642"/>
    <cellStyle name="Normal 18 2 4 9 3" xfId="7051"/>
    <cellStyle name="Normal 18 2 5" xfId="421"/>
    <cellStyle name="Normal 18 2 5 2" xfId="3052"/>
    <cellStyle name="Normal 18 2 5 3" xfId="5461"/>
    <cellStyle name="Normal 18 2 6" xfId="977"/>
    <cellStyle name="Normal 18 2 6 2" xfId="3608"/>
    <cellStyle name="Normal 18 2 6 3" xfId="6017"/>
    <cellStyle name="Normal 18 2 7" xfId="674"/>
    <cellStyle name="Normal 18 2 7 2" xfId="3305"/>
    <cellStyle name="Normal 18 2 7 3" xfId="5714"/>
    <cellStyle name="Normal 18 2 8" xfId="398"/>
    <cellStyle name="Normal 18 2 8 2" xfId="3029"/>
    <cellStyle name="Normal 18 2 8 3" xfId="5438"/>
    <cellStyle name="Normal 18 2 9" xfId="1345"/>
    <cellStyle name="Normal 18 2 9 2" xfId="3976"/>
    <cellStyle name="Normal 18 2 9 3" xfId="6385"/>
    <cellStyle name="Normal 18 20" xfId="1848"/>
    <cellStyle name="Normal 18 20 2" xfId="4479"/>
    <cellStyle name="Normal 18 20 3" xfId="6888"/>
    <cellStyle name="Normal 18 21" xfId="2013"/>
    <cellStyle name="Normal 18 21 2" xfId="4644"/>
    <cellStyle name="Normal 18 21 3" xfId="7053"/>
    <cellStyle name="Normal 18 22" xfId="2741"/>
    <cellStyle name="Normal 18 23" xfId="2977"/>
    <cellStyle name="Normal 18 24" xfId="7770"/>
    <cellStyle name="Normal 18 3" xfId="87"/>
    <cellStyle name="Normal 18 3 10" xfId="1497"/>
    <cellStyle name="Normal 18 3 10 2" xfId="4128"/>
    <cellStyle name="Normal 18 3 10 3" xfId="6537"/>
    <cellStyle name="Normal 18 3 11" xfId="1670"/>
    <cellStyle name="Normal 18 3 11 2" xfId="4301"/>
    <cellStyle name="Normal 18 3 11 3" xfId="6710"/>
    <cellStyle name="Normal 18 3 12" xfId="1840"/>
    <cellStyle name="Normal 18 3 12 2" xfId="4471"/>
    <cellStyle name="Normal 18 3 12 3" xfId="6880"/>
    <cellStyle name="Normal 18 3 13" xfId="2006"/>
    <cellStyle name="Normal 18 3 13 2" xfId="4637"/>
    <cellStyle name="Normal 18 3 13 3" xfId="7046"/>
    <cellStyle name="Normal 18 3 14" xfId="2167"/>
    <cellStyle name="Normal 18 3 14 2" xfId="4798"/>
    <cellStyle name="Normal 18 3 14 3" xfId="7207"/>
    <cellStyle name="Normal 18 3 15" xfId="2324"/>
    <cellStyle name="Normal 18 3 15 2" xfId="4955"/>
    <cellStyle name="Normal 18 3 15 3" xfId="7364"/>
    <cellStyle name="Normal 18 3 16" xfId="2466"/>
    <cellStyle name="Normal 18 3 16 2" xfId="5097"/>
    <cellStyle name="Normal 18 3 16 3" xfId="7506"/>
    <cellStyle name="Normal 18 3 17" xfId="2588"/>
    <cellStyle name="Normal 18 3 17 2" xfId="5219"/>
    <cellStyle name="Normal 18 3 17 3" xfId="7628"/>
    <cellStyle name="Normal 18 3 18" xfId="2770"/>
    <cellStyle name="Normal 18 3 19" xfId="2765"/>
    <cellStyle name="Normal 18 3 2" xfId="168"/>
    <cellStyle name="Normal 18 3 2 10" xfId="2260"/>
    <cellStyle name="Normal 18 3 2 10 2" xfId="4891"/>
    <cellStyle name="Normal 18 3 2 10 3" xfId="7300"/>
    <cellStyle name="Normal 18 3 2 11" xfId="2411"/>
    <cellStyle name="Normal 18 3 2 11 2" xfId="5042"/>
    <cellStyle name="Normal 18 3 2 11 3" xfId="7451"/>
    <cellStyle name="Normal 18 3 2 12" xfId="2543"/>
    <cellStyle name="Normal 18 3 2 12 2" xfId="5174"/>
    <cellStyle name="Normal 18 3 2 12 3" xfId="7583"/>
    <cellStyle name="Normal 18 3 2 13" xfId="2646"/>
    <cellStyle name="Normal 18 3 2 13 2" xfId="5277"/>
    <cellStyle name="Normal 18 3 2 13 3" xfId="7686"/>
    <cellStyle name="Normal 18 3 2 14" xfId="2715"/>
    <cellStyle name="Normal 18 3 2 14 2" xfId="5346"/>
    <cellStyle name="Normal 18 3 2 14 3" xfId="7755"/>
    <cellStyle name="Normal 18 3 2 15" xfId="2845"/>
    <cellStyle name="Normal 18 3 2 16" xfId="2999"/>
    <cellStyle name="Normal 18 3 2 2" xfId="524"/>
    <cellStyle name="Normal 18 3 2 2 2" xfId="3155"/>
    <cellStyle name="Normal 18 3 2 2 3" xfId="5564"/>
    <cellStyle name="Normal 18 3 2 3" xfId="946"/>
    <cellStyle name="Normal 18 3 2 3 2" xfId="3577"/>
    <cellStyle name="Normal 18 3 2 3 3" xfId="5986"/>
    <cellStyle name="Normal 18 3 2 4" xfId="943"/>
    <cellStyle name="Normal 18 3 2 4 2" xfId="3574"/>
    <cellStyle name="Normal 18 3 2 4 3" xfId="5983"/>
    <cellStyle name="Normal 18 3 2 5" xfId="1163"/>
    <cellStyle name="Normal 18 3 2 5 2" xfId="3794"/>
    <cellStyle name="Normal 18 3 2 5 3" xfId="6203"/>
    <cellStyle name="Normal 18 3 2 6" xfId="1600"/>
    <cellStyle name="Normal 18 3 2 6 2" xfId="4231"/>
    <cellStyle name="Normal 18 3 2 6 3" xfId="6640"/>
    <cellStyle name="Normal 18 3 2 7" xfId="1771"/>
    <cellStyle name="Normal 18 3 2 7 2" xfId="4402"/>
    <cellStyle name="Normal 18 3 2 7 3" xfId="6811"/>
    <cellStyle name="Normal 18 3 2 8" xfId="1938"/>
    <cellStyle name="Normal 18 3 2 8 2" xfId="4569"/>
    <cellStyle name="Normal 18 3 2 8 3" xfId="6978"/>
    <cellStyle name="Normal 18 3 2 9" xfId="2101"/>
    <cellStyle name="Normal 18 3 2 9 2" xfId="4732"/>
    <cellStyle name="Normal 18 3 2 9 3" xfId="7141"/>
    <cellStyle name="Normal 18 3 3" xfId="210"/>
    <cellStyle name="Normal 18 3 3 10" xfId="2224"/>
    <cellStyle name="Normal 18 3 3 10 2" xfId="4855"/>
    <cellStyle name="Normal 18 3 3 10 3" xfId="7264"/>
    <cellStyle name="Normal 18 3 3 11" xfId="2378"/>
    <cellStyle name="Normal 18 3 3 11 2" xfId="5009"/>
    <cellStyle name="Normal 18 3 3 11 3" xfId="7418"/>
    <cellStyle name="Normal 18 3 3 12" xfId="2514"/>
    <cellStyle name="Normal 18 3 3 12 2" xfId="5145"/>
    <cellStyle name="Normal 18 3 3 12 3" xfId="7554"/>
    <cellStyle name="Normal 18 3 3 13" xfId="2624"/>
    <cellStyle name="Normal 18 3 3 13 2" xfId="5255"/>
    <cellStyle name="Normal 18 3 3 13 3" xfId="7664"/>
    <cellStyle name="Normal 18 3 3 14" xfId="2702"/>
    <cellStyle name="Normal 18 3 3 14 2" xfId="5333"/>
    <cellStyle name="Normal 18 3 3 14 3" xfId="7742"/>
    <cellStyle name="Normal 18 3 3 15" xfId="2886"/>
    <cellStyle name="Normal 18 3 3 16" xfId="5363"/>
    <cellStyle name="Normal 18 3 3 2" xfId="566"/>
    <cellStyle name="Normal 18 3 3 2 2" xfId="3197"/>
    <cellStyle name="Normal 18 3 3 2 3" xfId="5606"/>
    <cellStyle name="Normal 18 3 3 3" xfId="1029"/>
    <cellStyle name="Normal 18 3 3 3 2" xfId="3660"/>
    <cellStyle name="Normal 18 3 3 3 3" xfId="6069"/>
    <cellStyle name="Normal 18 3 3 4" xfId="866"/>
    <cellStyle name="Normal 18 3 3 4 2" xfId="3497"/>
    <cellStyle name="Normal 18 3 3 4 3" xfId="5906"/>
    <cellStyle name="Normal 18 3 3 5" xfId="1412"/>
    <cellStyle name="Normal 18 3 3 5 2" xfId="4043"/>
    <cellStyle name="Normal 18 3 3 5 3" xfId="6452"/>
    <cellStyle name="Normal 18 3 3 6" xfId="1563"/>
    <cellStyle name="Normal 18 3 3 6 2" xfId="4194"/>
    <cellStyle name="Normal 18 3 3 6 3" xfId="6603"/>
    <cellStyle name="Normal 18 3 3 7" xfId="1735"/>
    <cellStyle name="Normal 18 3 3 7 2" xfId="4366"/>
    <cellStyle name="Normal 18 3 3 7 3" xfId="6775"/>
    <cellStyle name="Normal 18 3 3 8" xfId="1902"/>
    <cellStyle name="Normal 18 3 3 8 2" xfId="4533"/>
    <cellStyle name="Normal 18 3 3 8 3" xfId="6942"/>
    <cellStyle name="Normal 18 3 3 9" xfId="2065"/>
    <cellStyle name="Normal 18 3 3 9 2" xfId="4696"/>
    <cellStyle name="Normal 18 3 3 9 3" xfId="7105"/>
    <cellStyle name="Normal 18 3 4" xfId="247"/>
    <cellStyle name="Normal 18 3 4 10" xfId="1763"/>
    <cellStyle name="Normal 18 3 4 10 2" xfId="4394"/>
    <cellStyle name="Normal 18 3 4 10 3" xfId="6803"/>
    <cellStyle name="Normal 18 3 4 11" xfId="1930"/>
    <cellStyle name="Normal 18 3 4 11 2" xfId="4561"/>
    <cellStyle name="Normal 18 3 4 11 3" xfId="6970"/>
    <cellStyle name="Normal 18 3 4 12" xfId="2093"/>
    <cellStyle name="Normal 18 3 4 12 2" xfId="4724"/>
    <cellStyle name="Normal 18 3 4 12 3" xfId="7133"/>
    <cellStyle name="Normal 18 3 4 13" xfId="2252"/>
    <cellStyle name="Normal 18 3 4 13 2" xfId="4883"/>
    <cellStyle name="Normal 18 3 4 13 3" xfId="7292"/>
    <cellStyle name="Normal 18 3 4 14" xfId="2404"/>
    <cellStyle name="Normal 18 3 4 14 2" xfId="5035"/>
    <cellStyle name="Normal 18 3 4 14 3" xfId="7444"/>
    <cellStyle name="Normal 18 3 4 15" xfId="2923"/>
    <cellStyle name="Normal 18 3 4 16" xfId="5399"/>
    <cellStyle name="Normal 18 3 4 2" xfId="602"/>
    <cellStyle name="Normal 18 3 4 2 2" xfId="3233"/>
    <cellStyle name="Normal 18 3 4 2 3" xfId="5642"/>
    <cellStyle name="Normal 18 3 4 3" xfId="1065"/>
    <cellStyle name="Normal 18 3 4 3 2" xfId="3696"/>
    <cellStyle name="Normal 18 3 4 3 3" xfId="6105"/>
    <cellStyle name="Normal 18 3 4 4" xfId="844"/>
    <cellStyle name="Normal 18 3 4 4 2" xfId="3475"/>
    <cellStyle name="Normal 18 3 4 4 3" xfId="5884"/>
    <cellStyle name="Normal 18 3 4 5" xfId="1202"/>
    <cellStyle name="Normal 18 3 4 5 2" xfId="3833"/>
    <cellStyle name="Normal 18 3 4 5 3" xfId="6242"/>
    <cellStyle name="Normal 18 3 4 6" xfId="1099"/>
    <cellStyle name="Normal 18 3 4 6 2" xfId="3730"/>
    <cellStyle name="Normal 18 3 4 6 3" xfId="6139"/>
    <cellStyle name="Normal 18 3 4 7" xfId="1229"/>
    <cellStyle name="Normal 18 3 4 7 2" xfId="3860"/>
    <cellStyle name="Normal 18 3 4 7 3" xfId="6269"/>
    <cellStyle name="Normal 18 3 4 8" xfId="1335"/>
    <cellStyle name="Normal 18 3 4 8 2" xfId="3966"/>
    <cellStyle name="Normal 18 3 4 8 3" xfId="6375"/>
    <cellStyle name="Normal 18 3 4 9" xfId="1592"/>
    <cellStyle name="Normal 18 3 4 9 2" xfId="4223"/>
    <cellStyle name="Normal 18 3 4 9 3" xfId="6632"/>
    <cellStyle name="Normal 18 3 5" xfId="443"/>
    <cellStyle name="Normal 18 3 5 2" xfId="3074"/>
    <cellStyle name="Normal 18 3 5 3" xfId="5483"/>
    <cellStyle name="Normal 18 3 6" xfId="827"/>
    <cellStyle name="Normal 18 3 6 2" xfId="3458"/>
    <cellStyle name="Normal 18 3 6 3" xfId="5867"/>
    <cellStyle name="Normal 18 3 7" xfId="506"/>
    <cellStyle name="Normal 18 3 7 2" xfId="3137"/>
    <cellStyle name="Normal 18 3 7 3" xfId="5546"/>
    <cellStyle name="Normal 18 3 8" xfId="463"/>
    <cellStyle name="Normal 18 3 8 2" xfId="3094"/>
    <cellStyle name="Normal 18 3 8 3" xfId="5503"/>
    <cellStyle name="Normal 18 3 9" xfId="1147"/>
    <cellStyle name="Normal 18 3 9 2" xfId="3778"/>
    <cellStyle name="Normal 18 3 9 3" xfId="6187"/>
    <cellStyle name="Normal 18 4" xfId="100"/>
    <cellStyle name="Normal 18 4 10" xfId="1519"/>
    <cellStyle name="Normal 18 4 10 2" xfId="4150"/>
    <cellStyle name="Normal 18 4 10 3" xfId="6559"/>
    <cellStyle name="Normal 18 4 11" xfId="1692"/>
    <cellStyle name="Normal 18 4 11 2" xfId="4323"/>
    <cellStyle name="Normal 18 4 11 3" xfId="6732"/>
    <cellStyle name="Normal 18 4 12" xfId="1861"/>
    <cellStyle name="Normal 18 4 12 2" xfId="4492"/>
    <cellStyle name="Normal 18 4 12 3" xfId="6901"/>
    <cellStyle name="Normal 18 4 13" xfId="2026"/>
    <cellStyle name="Normal 18 4 13 2" xfId="4657"/>
    <cellStyle name="Normal 18 4 13 3" xfId="7066"/>
    <cellStyle name="Normal 18 4 14" xfId="2186"/>
    <cellStyle name="Normal 18 4 14 2" xfId="4817"/>
    <cellStyle name="Normal 18 4 14 3" xfId="7226"/>
    <cellStyle name="Normal 18 4 15" xfId="2341"/>
    <cellStyle name="Normal 18 4 15 2" xfId="4972"/>
    <cellStyle name="Normal 18 4 15 3" xfId="7381"/>
    <cellStyle name="Normal 18 4 16" xfId="2480"/>
    <cellStyle name="Normal 18 4 16 2" xfId="5111"/>
    <cellStyle name="Normal 18 4 16 3" xfId="7520"/>
    <cellStyle name="Normal 18 4 17" xfId="2600"/>
    <cellStyle name="Normal 18 4 17 2" xfId="5231"/>
    <cellStyle name="Normal 18 4 17 3" xfId="7640"/>
    <cellStyle name="Normal 18 4 18" xfId="2781"/>
    <cellStyle name="Normal 18 4 19" xfId="2966"/>
    <cellStyle name="Normal 18 4 2" xfId="179"/>
    <cellStyle name="Normal 18 4 2 10" xfId="1915"/>
    <cellStyle name="Normal 18 4 2 10 2" xfId="4546"/>
    <cellStyle name="Normal 18 4 2 10 3" xfId="6955"/>
    <cellStyle name="Normal 18 4 2 11" xfId="2078"/>
    <cellStyle name="Normal 18 4 2 11 2" xfId="4709"/>
    <cellStyle name="Normal 18 4 2 11 3" xfId="7118"/>
    <cellStyle name="Normal 18 4 2 12" xfId="2237"/>
    <cellStyle name="Normal 18 4 2 12 2" xfId="4868"/>
    <cellStyle name="Normal 18 4 2 12 3" xfId="7277"/>
    <cellStyle name="Normal 18 4 2 13" xfId="2390"/>
    <cellStyle name="Normal 18 4 2 13 2" xfId="5021"/>
    <cellStyle name="Normal 18 4 2 13 3" xfId="7430"/>
    <cellStyle name="Normal 18 4 2 14" xfId="2525"/>
    <cellStyle name="Normal 18 4 2 14 2" xfId="5156"/>
    <cellStyle name="Normal 18 4 2 14 3" xfId="7565"/>
    <cellStyle name="Normal 18 4 2 15" xfId="2856"/>
    <cellStyle name="Normal 18 4 2 16" xfId="2989"/>
    <cellStyle name="Normal 18 4 2 2" xfId="535"/>
    <cellStyle name="Normal 18 4 2 2 2" xfId="3166"/>
    <cellStyle name="Normal 18 4 2 2 3" xfId="5575"/>
    <cellStyle name="Normal 18 4 2 3" xfId="945"/>
    <cellStyle name="Normal 18 4 2 3 2" xfId="3576"/>
    <cellStyle name="Normal 18 4 2 3 3" xfId="5985"/>
    <cellStyle name="Normal 18 4 2 4" xfId="761"/>
    <cellStyle name="Normal 18 4 2 4 2" xfId="3392"/>
    <cellStyle name="Normal 18 4 2 4 3" xfId="5801"/>
    <cellStyle name="Normal 18 4 2 5" xfId="1168"/>
    <cellStyle name="Normal 18 4 2 5 2" xfId="3799"/>
    <cellStyle name="Normal 18 4 2 5 3" xfId="6208"/>
    <cellStyle name="Normal 18 4 2 6" xfId="874"/>
    <cellStyle name="Normal 18 4 2 6 2" xfId="3505"/>
    <cellStyle name="Normal 18 4 2 6 3" xfId="5914"/>
    <cellStyle name="Normal 18 4 2 7" xfId="1426"/>
    <cellStyle name="Normal 18 4 2 7 2" xfId="4057"/>
    <cellStyle name="Normal 18 4 2 7 3" xfId="6466"/>
    <cellStyle name="Normal 18 4 2 8" xfId="1577"/>
    <cellStyle name="Normal 18 4 2 8 2" xfId="4208"/>
    <cellStyle name="Normal 18 4 2 8 3" xfId="6617"/>
    <cellStyle name="Normal 18 4 2 9" xfId="1748"/>
    <cellStyle name="Normal 18 4 2 9 2" xfId="4379"/>
    <cellStyle name="Normal 18 4 2 9 3" xfId="6788"/>
    <cellStyle name="Normal 18 4 3" xfId="220"/>
    <cellStyle name="Normal 18 4 3 10" xfId="2211"/>
    <cellStyle name="Normal 18 4 3 10 2" xfId="4842"/>
    <cellStyle name="Normal 18 4 3 10 3" xfId="7251"/>
    <cellStyle name="Normal 18 4 3 11" xfId="2365"/>
    <cellStyle name="Normal 18 4 3 11 2" xfId="4996"/>
    <cellStyle name="Normal 18 4 3 11 3" xfId="7405"/>
    <cellStyle name="Normal 18 4 3 12" xfId="2502"/>
    <cellStyle name="Normal 18 4 3 12 2" xfId="5133"/>
    <cellStyle name="Normal 18 4 3 12 3" xfId="7542"/>
    <cellStyle name="Normal 18 4 3 13" xfId="2615"/>
    <cellStyle name="Normal 18 4 3 13 2" xfId="5246"/>
    <cellStyle name="Normal 18 4 3 13 3" xfId="7655"/>
    <cellStyle name="Normal 18 4 3 14" xfId="2695"/>
    <cellStyle name="Normal 18 4 3 14 2" xfId="5326"/>
    <cellStyle name="Normal 18 4 3 14 3" xfId="7735"/>
    <cellStyle name="Normal 18 4 3 15" xfId="2896"/>
    <cellStyle name="Normal 18 4 3 16" xfId="5372"/>
    <cellStyle name="Normal 18 4 3 2" xfId="575"/>
    <cellStyle name="Normal 18 4 3 2 2" xfId="3206"/>
    <cellStyle name="Normal 18 4 3 2 3" xfId="5615"/>
    <cellStyle name="Normal 18 4 3 3" xfId="1038"/>
    <cellStyle name="Normal 18 4 3 3 2" xfId="3669"/>
    <cellStyle name="Normal 18 4 3 3 3" xfId="6078"/>
    <cellStyle name="Normal 18 4 3 4" xfId="914"/>
    <cellStyle name="Normal 18 4 3 4 2" xfId="3545"/>
    <cellStyle name="Normal 18 4 3 4 3" xfId="5954"/>
    <cellStyle name="Normal 18 4 3 5" xfId="1311"/>
    <cellStyle name="Normal 18 4 3 5 2" xfId="3942"/>
    <cellStyle name="Normal 18 4 3 5 3" xfId="6351"/>
    <cellStyle name="Normal 18 4 3 6" xfId="1548"/>
    <cellStyle name="Normal 18 4 3 6 2" xfId="4179"/>
    <cellStyle name="Normal 18 4 3 6 3" xfId="6588"/>
    <cellStyle name="Normal 18 4 3 7" xfId="1720"/>
    <cellStyle name="Normal 18 4 3 7 2" xfId="4351"/>
    <cellStyle name="Normal 18 4 3 7 3" xfId="6760"/>
    <cellStyle name="Normal 18 4 3 8" xfId="1888"/>
    <cellStyle name="Normal 18 4 3 8 2" xfId="4519"/>
    <cellStyle name="Normal 18 4 3 8 3" xfId="6928"/>
    <cellStyle name="Normal 18 4 3 9" xfId="2051"/>
    <cellStyle name="Normal 18 4 3 9 2" xfId="4682"/>
    <cellStyle name="Normal 18 4 3 9 3" xfId="7091"/>
    <cellStyle name="Normal 18 4 4" xfId="256"/>
    <cellStyle name="Normal 18 4 4 10" xfId="2249"/>
    <cellStyle name="Normal 18 4 4 10 2" xfId="4880"/>
    <cellStyle name="Normal 18 4 4 10 3" xfId="7289"/>
    <cellStyle name="Normal 18 4 4 11" xfId="2401"/>
    <cellStyle name="Normal 18 4 4 11 2" xfId="5032"/>
    <cellStyle name="Normal 18 4 4 11 3" xfId="7441"/>
    <cellStyle name="Normal 18 4 4 12" xfId="2535"/>
    <cellStyle name="Normal 18 4 4 12 2" xfId="5166"/>
    <cellStyle name="Normal 18 4 4 12 3" xfId="7575"/>
    <cellStyle name="Normal 18 4 4 13" xfId="2639"/>
    <cellStyle name="Normal 18 4 4 13 2" xfId="5270"/>
    <cellStyle name="Normal 18 4 4 13 3" xfId="7679"/>
    <cellStyle name="Normal 18 4 4 14" xfId="2710"/>
    <cellStyle name="Normal 18 4 4 14 2" xfId="5341"/>
    <cellStyle name="Normal 18 4 4 14 3" xfId="7750"/>
    <cellStyle name="Normal 18 4 4 15" xfId="2932"/>
    <cellStyle name="Normal 18 4 4 16" xfId="5408"/>
    <cellStyle name="Normal 18 4 4 2" xfId="611"/>
    <cellStyle name="Normal 18 4 4 2 2" xfId="3242"/>
    <cellStyle name="Normal 18 4 4 2 3" xfId="5651"/>
    <cellStyle name="Normal 18 4 4 3" xfId="1074"/>
    <cellStyle name="Normal 18 4 4 3 2" xfId="3705"/>
    <cellStyle name="Normal 18 4 4 3 3" xfId="6114"/>
    <cellStyle name="Normal 18 4 4 4" xfId="794"/>
    <cellStyle name="Normal 18 4 4 4 2" xfId="3425"/>
    <cellStyle name="Normal 18 4 4 4 3" xfId="5834"/>
    <cellStyle name="Normal 18 4 4 5" xfId="1338"/>
    <cellStyle name="Normal 18 4 4 5 2" xfId="3969"/>
    <cellStyle name="Normal 18 4 4 5 3" xfId="6378"/>
    <cellStyle name="Normal 18 4 4 6" xfId="1589"/>
    <cellStyle name="Normal 18 4 4 6 2" xfId="4220"/>
    <cellStyle name="Normal 18 4 4 6 3" xfId="6629"/>
    <cellStyle name="Normal 18 4 4 7" xfId="1760"/>
    <cellStyle name="Normal 18 4 4 7 2" xfId="4391"/>
    <cellStyle name="Normal 18 4 4 7 3" xfId="6800"/>
    <cellStyle name="Normal 18 4 4 8" xfId="1927"/>
    <cellStyle name="Normal 18 4 4 8 2" xfId="4558"/>
    <cellStyle name="Normal 18 4 4 8 3" xfId="6967"/>
    <cellStyle name="Normal 18 4 4 9" xfId="2090"/>
    <cellStyle name="Normal 18 4 4 9 2" xfId="4721"/>
    <cellStyle name="Normal 18 4 4 9 3" xfId="7130"/>
    <cellStyle name="Normal 18 4 5" xfId="456"/>
    <cellStyle name="Normal 18 4 5 2" xfId="3087"/>
    <cellStyle name="Normal 18 4 5 3" xfId="5496"/>
    <cellStyle name="Normal 18 4 6" xfId="968"/>
    <cellStyle name="Normal 18 4 6 2" xfId="3599"/>
    <cellStyle name="Normal 18 4 6 3" xfId="6008"/>
    <cellStyle name="Normal 18 4 7" xfId="657"/>
    <cellStyle name="Normal 18 4 7 2" xfId="3288"/>
    <cellStyle name="Normal 18 4 7 3" xfId="5697"/>
    <cellStyle name="Normal 18 4 8" xfId="640"/>
    <cellStyle name="Normal 18 4 8 2" xfId="3271"/>
    <cellStyle name="Normal 18 4 8 3" xfId="5680"/>
    <cellStyle name="Normal 18 4 9" xfId="416"/>
    <cellStyle name="Normal 18 4 9 2" xfId="3047"/>
    <cellStyle name="Normal 18 4 9 3" xfId="5456"/>
    <cellStyle name="Normal 18 5" xfId="112"/>
    <cellStyle name="Normal 18 5 10" xfId="791"/>
    <cellStyle name="Normal 18 5 10 2" xfId="3422"/>
    <cellStyle name="Normal 18 5 10 3" xfId="5831"/>
    <cellStyle name="Normal 18 5 11" xfId="808"/>
    <cellStyle name="Normal 18 5 11 2" xfId="3439"/>
    <cellStyle name="Normal 18 5 11 3" xfId="5848"/>
    <cellStyle name="Normal 18 5 12" xfId="461"/>
    <cellStyle name="Normal 18 5 12 2" xfId="3092"/>
    <cellStyle name="Normal 18 5 12 3" xfId="5501"/>
    <cellStyle name="Normal 18 5 13" xfId="892"/>
    <cellStyle name="Normal 18 5 13 2" xfId="3523"/>
    <cellStyle name="Normal 18 5 13 3" xfId="5932"/>
    <cellStyle name="Normal 18 5 14" xfId="667"/>
    <cellStyle name="Normal 18 5 14 2" xfId="3298"/>
    <cellStyle name="Normal 18 5 14 3" xfId="5707"/>
    <cellStyle name="Normal 18 5 15" xfId="1289"/>
    <cellStyle name="Normal 18 5 15 2" xfId="3920"/>
    <cellStyle name="Normal 18 5 15 3" xfId="6329"/>
    <cellStyle name="Normal 18 5 16" xfId="1445"/>
    <cellStyle name="Normal 18 5 16 2" xfId="4076"/>
    <cellStyle name="Normal 18 5 16 3" xfId="6485"/>
    <cellStyle name="Normal 18 5 17" xfId="415"/>
    <cellStyle name="Normal 18 5 17 2" xfId="3046"/>
    <cellStyle name="Normal 18 5 17 3" xfId="5455"/>
    <cellStyle name="Normal 18 5 18" xfId="2792"/>
    <cellStyle name="Normal 18 5 19" xfId="2963"/>
    <cellStyle name="Normal 18 5 2" xfId="189"/>
    <cellStyle name="Normal 18 5 2 10" xfId="1745"/>
    <cellStyle name="Normal 18 5 2 10 2" xfId="4376"/>
    <cellStyle name="Normal 18 5 2 10 3" xfId="6785"/>
    <cellStyle name="Normal 18 5 2 11" xfId="1912"/>
    <cellStyle name="Normal 18 5 2 11 2" xfId="4543"/>
    <cellStyle name="Normal 18 5 2 11 3" xfId="6952"/>
    <cellStyle name="Normal 18 5 2 12" xfId="2075"/>
    <cellStyle name="Normal 18 5 2 12 2" xfId="4706"/>
    <cellStyle name="Normal 18 5 2 12 3" xfId="7115"/>
    <cellStyle name="Normal 18 5 2 13" xfId="2234"/>
    <cellStyle name="Normal 18 5 2 13 2" xfId="4865"/>
    <cellStyle name="Normal 18 5 2 13 3" xfId="7274"/>
    <cellStyle name="Normal 18 5 2 14" xfId="2388"/>
    <cellStyle name="Normal 18 5 2 14 2" xfId="5019"/>
    <cellStyle name="Normal 18 5 2 14 3" xfId="7428"/>
    <cellStyle name="Normal 18 5 2 15" xfId="2866"/>
    <cellStyle name="Normal 18 5 2 16" xfId="2809"/>
    <cellStyle name="Normal 18 5 2 2" xfId="545"/>
    <cellStyle name="Normal 18 5 2 2 2" xfId="3176"/>
    <cellStyle name="Normal 18 5 2 2 3" xfId="5585"/>
    <cellStyle name="Normal 18 5 2 3" xfId="991"/>
    <cellStyle name="Normal 18 5 2 3 2" xfId="3622"/>
    <cellStyle name="Normal 18 5 2 3 3" xfId="6031"/>
    <cellStyle name="Normal 18 5 2 4" xfId="906"/>
    <cellStyle name="Normal 18 5 2 4 2" xfId="3537"/>
    <cellStyle name="Normal 18 5 2 4 3" xfId="5946"/>
    <cellStyle name="Normal 18 5 2 5" xfId="1262"/>
    <cellStyle name="Normal 18 5 2 5 2" xfId="3893"/>
    <cellStyle name="Normal 18 5 2 5 3" xfId="6302"/>
    <cellStyle name="Normal 18 5 2 6" xfId="1169"/>
    <cellStyle name="Normal 18 5 2 6 2" xfId="3800"/>
    <cellStyle name="Normal 18 5 2 6 3" xfId="6209"/>
    <cellStyle name="Normal 18 5 2 7" xfId="1150"/>
    <cellStyle name="Normal 18 5 2 7 2" xfId="3781"/>
    <cellStyle name="Normal 18 5 2 7 3" xfId="6190"/>
    <cellStyle name="Normal 18 5 2 8" xfId="1423"/>
    <cellStyle name="Normal 18 5 2 8 2" xfId="4054"/>
    <cellStyle name="Normal 18 5 2 8 3" xfId="6463"/>
    <cellStyle name="Normal 18 5 2 9" xfId="1574"/>
    <cellStyle name="Normal 18 5 2 9 2" xfId="4205"/>
    <cellStyle name="Normal 18 5 2 9 3" xfId="6614"/>
    <cellStyle name="Normal 18 5 3" xfId="229"/>
    <cellStyle name="Normal 18 5 3 10" xfId="2030"/>
    <cellStyle name="Normal 18 5 3 10 2" xfId="4661"/>
    <cellStyle name="Normal 18 5 3 10 3" xfId="7070"/>
    <cellStyle name="Normal 18 5 3 11" xfId="2190"/>
    <cellStyle name="Normal 18 5 3 11 2" xfId="4821"/>
    <cellStyle name="Normal 18 5 3 11 3" xfId="7230"/>
    <cellStyle name="Normal 18 5 3 12" xfId="2345"/>
    <cellStyle name="Normal 18 5 3 12 2" xfId="4976"/>
    <cellStyle name="Normal 18 5 3 12 3" xfId="7385"/>
    <cellStyle name="Normal 18 5 3 13" xfId="2483"/>
    <cellStyle name="Normal 18 5 3 13 2" xfId="5114"/>
    <cellStyle name="Normal 18 5 3 13 3" xfId="7523"/>
    <cellStyle name="Normal 18 5 3 14" xfId="2601"/>
    <cellStyle name="Normal 18 5 3 14 2" xfId="5232"/>
    <cellStyle name="Normal 18 5 3 14 3" xfId="7641"/>
    <cellStyle name="Normal 18 5 3 15" xfId="2905"/>
    <cellStyle name="Normal 18 5 3 16" xfId="5381"/>
    <cellStyle name="Normal 18 5 3 2" xfId="584"/>
    <cellStyle name="Normal 18 5 3 2 2" xfId="3215"/>
    <cellStyle name="Normal 18 5 3 2 3" xfId="5624"/>
    <cellStyle name="Normal 18 5 3 3" xfId="1047"/>
    <cellStyle name="Normal 18 5 3 3 2" xfId="3678"/>
    <cellStyle name="Normal 18 5 3 3 3" xfId="6087"/>
    <cellStyle name="Normal 18 5 3 4" xfId="390"/>
    <cellStyle name="Normal 18 5 3 4 2" xfId="3021"/>
    <cellStyle name="Normal 18 5 3 4 3" xfId="5430"/>
    <cellStyle name="Normal 18 5 3 5" xfId="1261"/>
    <cellStyle name="Normal 18 5 3 5 2" xfId="3892"/>
    <cellStyle name="Normal 18 5 3 5 3" xfId="6301"/>
    <cellStyle name="Normal 18 5 3 6" xfId="1307"/>
    <cellStyle name="Normal 18 5 3 6 2" xfId="3938"/>
    <cellStyle name="Normal 18 5 3 6 3" xfId="6347"/>
    <cellStyle name="Normal 18 5 3 7" xfId="1523"/>
    <cellStyle name="Normal 18 5 3 7 2" xfId="4154"/>
    <cellStyle name="Normal 18 5 3 7 3" xfId="6563"/>
    <cellStyle name="Normal 18 5 3 8" xfId="1696"/>
    <cellStyle name="Normal 18 5 3 8 2" xfId="4327"/>
    <cellStyle name="Normal 18 5 3 8 3" xfId="6736"/>
    <cellStyle name="Normal 18 5 3 9" xfId="1865"/>
    <cellStyle name="Normal 18 5 3 9 2" xfId="4496"/>
    <cellStyle name="Normal 18 5 3 9 3" xfId="6905"/>
    <cellStyle name="Normal 18 5 4" xfId="265"/>
    <cellStyle name="Normal 18 5 4 10" xfId="1686"/>
    <cellStyle name="Normal 18 5 4 10 2" xfId="4317"/>
    <cellStyle name="Normal 18 5 4 10 3" xfId="6726"/>
    <cellStyle name="Normal 18 5 4 11" xfId="1855"/>
    <cellStyle name="Normal 18 5 4 11 2" xfId="4486"/>
    <cellStyle name="Normal 18 5 4 11 3" xfId="6895"/>
    <cellStyle name="Normal 18 5 4 12" xfId="2020"/>
    <cellStyle name="Normal 18 5 4 12 2" xfId="4651"/>
    <cellStyle name="Normal 18 5 4 12 3" xfId="7060"/>
    <cellStyle name="Normal 18 5 4 13" xfId="2180"/>
    <cellStyle name="Normal 18 5 4 13 2" xfId="4811"/>
    <cellStyle name="Normal 18 5 4 13 3" xfId="7220"/>
    <cellStyle name="Normal 18 5 4 14" xfId="2335"/>
    <cellStyle name="Normal 18 5 4 14 2" xfId="4966"/>
    <cellStyle name="Normal 18 5 4 14 3" xfId="7375"/>
    <cellStyle name="Normal 18 5 4 15" xfId="2941"/>
    <cellStyle name="Normal 18 5 4 16" xfId="5417"/>
    <cellStyle name="Normal 18 5 4 2" xfId="620"/>
    <cellStyle name="Normal 18 5 4 2 2" xfId="3251"/>
    <cellStyle name="Normal 18 5 4 2 3" xfId="5660"/>
    <cellStyle name="Normal 18 5 4 3" xfId="1083"/>
    <cellStyle name="Normal 18 5 4 3 2" xfId="3714"/>
    <cellStyle name="Normal 18 5 4 3 3" xfId="6123"/>
    <cellStyle name="Normal 18 5 4 4" xfId="921"/>
    <cellStyle name="Normal 18 5 4 4 2" xfId="3552"/>
    <cellStyle name="Normal 18 5 4 4 3" xfId="5961"/>
    <cellStyle name="Normal 18 5 4 5" xfId="1153"/>
    <cellStyle name="Normal 18 5 4 5 2" xfId="3784"/>
    <cellStyle name="Normal 18 5 4 5 3" xfId="6193"/>
    <cellStyle name="Normal 18 5 4 6" xfId="1349"/>
    <cellStyle name="Normal 18 5 4 6 2" xfId="3980"/>
    <cellStyle name="Normal 18 5 4 6 3" xfId="6389"/>
    <cellStyle name="Normal 18 5 4 7" xfId="1198"/>
    <cellStyle name="Normal 18 5 4 7 2" xfId="3829"/>
    <cellStyle name="Normal 18 5 4 7 3" xfId="6238"/>
    <cellStyle name="Normal 18 5 4 8" xfId="1134"/>
    <cellStyle name="Normal 18 5 4 8 2" xfId="3765"/>
    <cellStyle name="Normal 18 5 4 8 3" xfId="6174"/>
    <cellStyle name="Normal 18 5 4 9" xfId="1513"/>
    <cellStyle name="Normal 18 5 4 9 2" xfId="4144"/>
    <cellStyle name="Normal 18 5 4 9 3" xfId="6553"/>
    <cellStyle name="Normal 18 5 5" xfId="468"/>
    <cellStyle name="Normal 18 5 5 2" xfId="3099"/>
    <cellStyle name="Normal 18 5 5 3" xfId="5508"/>
    <cellStyle name="Normal 18 5 6" xfId="738"/>
    <cellStyle name="Normal 18 5 6 2" xfId="3369"/>
    <cellStyle name="Normal 18 5 6 3" xfId="5778"/>
    <cellStyle name="Normal 18 5 7" xfId="396"/>
    <cellStyle name="Normal 18 5 7 2" xfId="3027"/>
    <cellStyle name="Normal 18 5 7 3" xfId="5436"/>
    <cellStyle name="Normal 18 5 8" xfId="828"/>
    <cellStyle name="Normal 18 5 8 2" xfId="3459"/>
    <cellStyle name="Normal 18 5 8 3" xfId="5868"/>
    <cellStyle name="Normal 18 5 9" xfId="435"/>
    <cellStyle name="Normal 18 5 9 2" xfId="3066"/>
    <cellStyle name="Normal 18 5 9 3" xfId="5475"/>
    <cellStyle name="Normal 18 6" xfId="137"/>
    <cellStyle name="Normal 18 6 10" xfId="1731"/>
    <cellStyle name="Normal 18 6 10 2" xfId="4362"/>
    <cellStyle name="Normal 18 6 10 3" xfId="6771"/>
    <cellStyle name="Normal 18 6 11" xfId="1898"/>
    <cellStyle name="Normal 18 6 11 2" xfId="4529"/>
    <cellStyle name="Normal 18 6 11 3" xfId="6938"/>
    <cellStyle name="Normal 18 6 12" xfId="2061"/>
    <cellStyle name="Normal 18 6 12 2" xfId="4692"/>
    <cellStyle name="Normal 18 6 12 3" xfId="7101"/>
    <cellStyle name="Normal 18 6 13" xfId="2220"/>
    <cellStyle name="Normal 18 6 13 2" xfId="4851"/>
    <cellStyle name="Normal 18 6 13 3" xfId="7260"/>
    <cellStyle name="Normal 18 6 14" xfId="2374"/>
    <cellStyle name="Normal 18 6 14 2" xfId="5005"/>
    <cellStyle name="Normal 18 6 14 3" xfId="7414"/>
    <cellStyle name="Normal 18 6 15" xfId="2815"/>
    <cellStyle name="Normal 18 6 16" xfId="2950"/>
    <cellStyle name="Normal 18 6 2" xfId="493"/>
    <cellStyle name="Normal 18 6 2 2" xfId="3124"/>
    <cellStyle name="Normal 18 6 2 3" xfId="5533"/>
    <cellStyle name="Normal 18 6 3" xfId="951"/>
    <cellStyle name="Normal 18 6 3 2" xfId="3582"/>
    <cellStyle name="Normal 18 6 3 3" xfId="5991"/>
    <cellStyle name="Normal 18 6 4" xfId="632"/>
    <cellStyle name="Normal 18 6 4 2" xfId="3263"/>
    <cellStyle name="Normal 18 6 4 3" xfId="5672"/>
    <cellStyle name="Normal 18 6 5" xfId="1108"/>
    <cellStyle name="Normal 18 6 5 2" xfId="3739"/>
    <cellStyle name="Normal 18 6 5 3" xfId="6148"/>
    <cellStyle name="Normal 18 6 6" xfId="1251"/>
    <cellStyle name="Normal 18 6 6 2" xfId="3882"/>
    <cellStyle name="Normal 18 6 6 3" xfId="6291"/>
    <cellStyle name="Normal 18 6 7" xfId="702"/>
    <cellStyle name="Normal 18 6 7 2" xfId="3333"/>
    <cellStyle name="Normal 18 6 7 3" xfId="5742"/>
    <cellStyle name="Normal 18 6 8" xfId="1408"/>
    <cellStyle name="Normal 18 6 8 2" xfId="4039"/>
    <cellStyle name="Normal 18 6 8 3" xfId="6448"/>
    <cellStyle name="Normal 18 6 9" xfId="1559"/>
    <cellStyle name="Normal 18 6 9 2" xfId="4190"/>
    <cellStyle name="Normal 18 6 9 3" xfId="6599"/>
    <cellStyle name="Normal 18 7" xfId="128"/>
    <cellStyle name="Normal 18 7 10" xfId="2038"/>
    <cellStyle name="Normal 18 7 10 2" xfId="4669"/>
    <cellStyle name="Normal 18 7 10 3" xfId="7078"/>
    <cellStyle name="Normal 18 7 11" xfId="2198"/>
    <cellStyle name="Normal 18 7 11 2" xfId="4829"/>
    <cellStyle name="Normal 18 7 11 3" xfId="7238"/>
    <cellStyle name="Normal 18 7 12" xfId="2353"/>
    <cellStyle name="Normal 18 7 12 2" xfId="4984"/>
    <cellStyle name="Normal 18 7 12 3" xfId="7393"/>
    <cellStyle name="Normal 18 7 13" xfId="2490"/>
    <cellStyle name="Normal 18 7 13 2" xfId="5121"/>
    <cellStyle name="Normal 18 7 13 3" xfId="7530"/>
    <cellStyle name="Normal 18 7 14" xfId="2606"/>
    <cellStyle name="Normal 18 7 14 2" xfId="5237"/>
    <cellStyle name="Normal 18 7 14 3" xfId="7646"/>
    <cellStyle name="Normal 18 7 15" xfId="2806"/>
    <cellStyle name="Normal 18 7 16" xfId="2955"/>
    <cellStyle name="Normal 18 7 2" xfId="484"/>
    <cellStyle name="Normal 18 7 2 2" xfId="3115"/>
    <cellStyle name="Normal 18 7 2 3" xfId="5524"/>
    <cellStyle name="Normal 18 7 3" xfId="956"/>
    <cellStyle name="Normal 18 7 3 2" xfId="3587"/>
    <cellStyle name="Normal 18 7 3 3" xfId="5996"/>
    <cellStyle name="Normal 18 7 4" xfId="639"/>
    <cellStyle name="Normal 18 7 4 2" xfId="3270"/>
    <cellStyle name="Normal 18 7 4 3" xfId="5679"/>
    <cellStyle name="Normal 18 7 5" xfId="902"/>
    <cellStyle name="Normal 18 7 5 2" xfId="3533"/>
    <cellStyle name="Normal 18 7 5 3" xfId="5942"/>
    <cellStyle name="Normal 18 7 6" xfId="1383"/>
    <cellStyle name="Normal 18 7 6 2" xfId="4014"/>
    <cellStyle name="Normal 18 7 6 3" xfId="6423"/>
    <cellStyle name="Normal 18 7 7" xfId="1533"/>
    <cellStyle name="Normal 18 7 7 2" xfId="4164"/>
    <cellStyle name="Normal 18 7 7 3" xfId="6573"/>
    <cellStyle name="Normal 18 7 8" xfId="1705"/>
    <cellStyle name="Normal 18 7 8 2" xfId="4336"/>
    <cellStyle name="Normal 18 7 8 3" xfId="6745"/>
    <cellStyle name="Normal 18 7 9" xfId="1874"/>
    <cellStyle name="Normal 18 7 9 2" xfId="4505"/>
    <cellStyle name="Normal 18 7 9 3" xfId="6914"/>
    <cellStyle name="Normal 18 8" xfId="184"/>
    <cellStyle name="Normal 18 8 10" xfId="2160"/>
    <cellStyle name="Normal 18 8 10 2" xfId="4791"/>
    <cellStyle name="Normal 18 8 10 3" xfId="7200"/>
    <cellStyle name="Normal 18 8 11" xfId="2317"/>
    <cellStyle name="Normal 18 8 11 2" xfId="4948"/>
    <cellStyle name="Normal 18 8 11 3" xfId="7357"/>
    <cellStyle name="Normal 18 8 12" xfId="2459"/>
    <cellStyle name="Normal 18 8 12 2" xfId="5090"/>
    <cellStyle name="Normal 18 8 12 3" xfId="7499"/>
    <cellStyle name="Normal 18 8 13" xfId="2582"/>
    <cellStyle name="Normal 18 8 13 2" xfId="5213"/>
    <cellStyle name="Normal 18 8 13 3" xfId="7622"/>
    <cellStyle name="Normal 18 8 14" xfId="2674"/>
    <cellStyle name="Normal 18 8 14 2" xfId="5305"/>
    <cellStyle name="Normal 18 8 14 3" xfId="7714"/>
    <cellStyle name="Normal 18 8 15" xfId="2861"/>
    <cellStyle name="Normal 18 8 16" xfId="2984"/>
    <cellStyle name="Normal 18 8 2" xfId="540"/>
    <cellStyle name="Normal 18 8 2 2" xfId="3171"/>
    <cellStyle name="Normal 18 8 2 3" xfId="5580"/>
    <cellStyle name="Normal 18 8 3" xfId="996"/>
    <cellStyle name="Normal 18 8 3 2" xfId="3627"/>
    <cellStyle name="Normal 18 8 3 3" xfId="6036"/>
    <cellStyle name="Normal 18 8 4" xfId="850"/>
    <cellStyle name="Normal 18 8 4 2" xfId="3481"/>
    <cellStyle name="Normal 18 8 4 3" xfId="5890"/>
    <cellStyle name="Normal 18 8 5" xfId="1316"/>
    <cellStyle name="Normal 18 8 5 2" xfId="3947"/>
    <cellStyle name="Normal 18 8 5 3" xfId="6356"/>
    <cellStyle name="Normal 18 8 6" xfId="1490"/>
    <cellStyle name="Normal 18 8 6 2" xfId="4121"/>
    <cellStyle name="Normal 18 8 6 3" xfId="6530"/>
    <cellStyle name="Normal 18 8 7" xfId="1663"/>
    <cellStyle name="Normal 18 8 7 2" xfId="4294"/>
    <cellStyle name="Normal 18 8 7 3" xfId="6703"/>
    <cellStyle name="Normal 18 8 8" xfId="1833"/>
    <cellStyle name="Normal 18 8 8 2" xfId="4464"/>
    <cellStyle name="Normal 18 8 8 3" xfId="6873"/>
    <cellStyle name="Normal 18 8 9" xfId="1999"/>
    <cellStyle name="Normal 18 8 9 2" xfId="4630"/>
    <cellStyle name="Normal 18 8 9 3" xfId="7039"/>
    <cellStyle name="Normal 18 9" xfId="407"/>
    <cellStyle name="Normal 18 9 2" xfId="3038"/>
    <cellStyle name="Normal 18 9 3" xfId="5447"/>
    <cellStyle name="Normal 19" xfId="19"/>
    <cellStyle name="Normal 19 2" xfId="53"/>
    <cellStyle name="Normal 19 3" xfId="7765"/>
    <cellStyle name="Normal 2" xfId="2"/>
    <cellStyle name="Normal 2 2" xfId="38"/>
    <cellStyle name="Normal 2 2 2" xfId="44"/>
    <cellStyle name="Normal 2 2 3" xfId="376"/>
    <cellStyle name="Normal 2 2 4" xfId="377"/>
    <cellStyle name="Normal 2 2 5" xfId="380"/>
    <cellStyle name="Normal 2 3" xfId="375"/>
    <cellStyle name="Normal 2 4" xfId="378"/>
    <cellStyle name="Normal 2 5" xfId="381"/>
    <cellStyle name="Normal 20" xfId="20"/>
    <cellStyle name="Normal 20 10" xfId="985"/>
    <cellStyle name="Normal 20 10 2" xfId="3616"/>
    <cellStyle name="Normal 20 10 3" xfId="6025"/>
    <cellStyle name="Normal 20 11" xfId="686"/>
    <cellStyle name="Normal 20 11 2" xfId="3317"/>
    <cellStyle name="Normal 20 11 3" xfId="5726"/>
    <cellStyle name="Normal 20 12" xfId="881"/>
    <cellStyle name="Normal 20 12 2" xfId="3512"/>
    <cellStyle name="Normal 20 12 3" xfId="5921"/>
    <cellStyle name="Normal 20 13" xfId="1418"/>
    <cellStyle name="Normal 20 13 2" xfId="4049"/>
    <cellStyle name="Normal 20 13 3" xfId="6458"/>
    <cellStyle name="Normal 20 14" xfId="1569"/>
    <cellStyle name="Normal 20 14 2" xfId="4200"/>
    <cellStyle name="Normal 20 14 3" xfId="6609"/>
    <cellStyle name="Normal 20 15" xfId="1741"/>
    <cellStyle name="Normal 20 15 2" xfId="4372"/>
    <cellStyle name="Normal 20 15 3" xfId="6781"/>
    <cellStyle name="Normal 20 16" xfId="1908"/>
    <cellStyle name="Normal 20 16 2" xfId="4539"/>
    <cellStyle name="Normal 20 16 3" xfId="6948"/>
    <cellStyle name="Normal 20 17" xfId="2071"/>
    <cellStyle name="Normal 20 17 2" xfId="4702"/>
    <cellStyle name="Normal 20 17 3" xfId="7111"/>
    <cellStyle name="Normal 20 18" xfId="2230"/>
    <cellStyle name="Normal 20 18 2" xfId="4861"/>
    <cellStyle name="Normal 20 18 3" xfId="7270"/>
    <cellStyle name="Normal 20 19" xfId="2384"/>
    <cellStyle name="Normal 20 19 2" xfId="5015"/>
    <cellStyle name="Normal 20 19 3" xfId="7424"/>
    <cellStyle name="Normal 20 2" xfId="59"/>
    <cellStyle name="Normal 20 2 10" xfId="1370"/>
    <cellStyle name="Normal 20 2 10 2" xfId="4001"/>
    <cellStyle name="Normal 20 2 10 3" xfId="6410"/>
    <cellStyle name="Normal 20 2 11" xfId="1138"/>
    <cellStyle name="Normal 20 2 11 2" xfId="3769"/>
    <cellStyle name="Normal 20 2 11 3" xfId="6178"/>
    <cellStyle name="Normal 20 2 12" xfId="1473"/>
    <cellStyle name="Normal 20 2 12 2" xfId="4104"/>
    <cellStyle name="Normal 20 2 12 3" xfId="6513"/>
    <cellStyle name="Normal 20 2 13" xfId="1646"/>
    <cellStyle name="Normal 20 2 13 2" xfId="4277"/>
    <cellStyle name="Normal 20 2 13 3" xfId="6686"/>
    <cellStyle name="Normal 20 2 14" xfId="1816"/>
    <cellStyle name="Normal 20 2 14 2" xfId="4447"/>
    <cellStyle name="Normal 20 2 14 3" xfId="6856"/>
    <cellStyle name="Normal 20 2 15" xfId="1982"/>
    <cellStyle name="Normal 20 2 15 2" xfId="4613"/>
    <cellStyle name="Normal 20 2 15 3" xfId="7022"/>
    <cellStyle name="Normal 20 2 16" xfId="2143"/>
    <cellStyle name="Normal 20 2 16 2" xfId="4774"/>
    <cellStyle name="Normal 20 2 16 3" xfId="7183"/>
    <cellStyle name="Normal 20 2 17" xfId="2300"/>
    <cellStyle name="Normal 20 2 17 2" xfId="4931"/>
    <cellStyle name="Normal 20 2 17 3" xfId="7340"/>
    <cellStyle name="Normal 20 2 18" xfId="2755"/>
    <cellStyle name="Normal 20 2 19" xfId="2804"/>
    <cellStyle name="Normal 20 2 2" xfId="159"/>
    <cellStyle name="Normal 20 2 2 10" xfId="2110"/>
    <cellStyle name="Normal 20 2 2 10 2" xfId="4741"/>
    <cellStyle name="Normal 20 2 2 10 3" xfId="7150"/>
    <cellStyle name="Normal 20 2 2 11" xfId="2268"/>
    <cellStyle name="Normal 20 2 2 11 2" xfId="4899"/>
    <cellStyle name="Normal 20 2 2 11 3" xfId="7308"/>
    <cellStyle name="Normal 20 2 2 12" xfId="2418"/>
    <cellStyle name="Normal 20 2 2 12 2" xfId="5049"/>
    <cellStyle name="Normal 20 2 2 12 3" xfId="7458"/>
    <cellStyle name="Normal 20 2 2 13" xfId="2550"/>
    <cellStyle name="Normal 20 2 2 13 2" xfId="5181"/>
    <cellStyle name="Normal 20 2 2 13 3" xfId="7590"/>
    <cellStyle name="Normal 20 2 2 14" xfId="2652"/>
    <cellStyle name="Normal 20 2 2 14 2" xfId="5283"/>
    <cellStyle name="Normal 20 2 2 14 3" xfId="7692"/>
    <cellStyle name="Normal 20 2 2 15" xfId="2837"/>
    <cellStyle name="Normal 20 2 2 16" xfId="3006"/>
    <cellStyle name="Normal 20 2 2 2" xfId="515"/>
    <cellStyle name="Normal 20 2 2 2 2" xfId="3146"/>
    <cellStyle name="Normal 20 2 2 2 3" xfId="5555"/>
    <cellStyle name="Normal 20 2 2 3" xfId="739"/>
    <cellStyle name="Normal 20 2 2 3 2" xfId="3370"/>
    <cellStyle name="Normal 20 2 2 3 3" xfId="5779"/>
    <cellStyle name="Normal 20 2 2 4" xfId="762"/>
    <cellStyle name="Normal 20 2 2 4 2" xfId="3393"/>
    <cellStyle name="Normal 20 2 2 4 3" xfId="5802"/>
    <cellStyle name="Normal 20 2 2 5" xfId="1215"/>
    <cellStyle name="Normal 20 2 2 5 2" xfId="3846"/>
    <cellStyle name="Normal 20 2 2 5 3" xfId="6255"/>
    <cellStyle name="Normal 20 2 2 6" xfId="1325"/>
    <cellStyle name="Normal 20 2 2 6 2" xfId="3956"/>
    <cellStyle name="Normal 20 2 2 6 3" xfId="6365"/>
    <cellStyle name="Normal 20 2 2 7" xfId="1611"/>
    <cellStyle name="Normal 20 2 2 7 2" xfId="4242"/>
    <cellStyle name="Normal 20 2 2 7 3" xfId="6651"/>
    <cellStyle name="Normal 20 2 2 8" xfId="1781"/>
    <cellStyle name="Normal 20 2 2 8 2" xfId="4412"/>
    <cellStyle name="Normal 20 2 2 8 3" xfId="6821"/>
    <cellStyle name="Normal 20 2 2 9" xfId="1947"/>
    <cellStyle name="Normal 20 2 2 9 2" xfId="4578"/>
    <cellStyle name="Normal 20 2 2 9 3" xfId="6987"/>
    <cellStyle name="Normal 20 2 3" xfId="201"/>
    <cellStyle name="Normal 20 2 3 10" xfId="2140"/>
    <cellStyle name="Normal 20 2 3 10 2" xfId="4771"/>
    <cellStyle name="Normal 20 2 3 10 3" xfId="7180"/>
    <cellStyle name="Normal 20 2 3 11" xfId="2298"/>
    <cellStyle name="Normal 20 2 3 11 2" xfId="4929"/>
    <cellStyle name="Normal 20 2 3 11 3" xfId="7338"/>
    <cellStyle name="Normal 20 2 3 12" xfId="2443"/>
    <cellStyle name="Normal 20 2 3 12 2" xfId="5074"/>
    <cellStyle name="Normal 20 2 3 12 3" xfId="7483"/>
    <cellStyle name="Normal 20 2 3 13" xfId="2570"/>
    <cellStyle name="Normal 20 2 3 13 2" xfId="5201"/>
    <cellStyle name="Normal 20 2 3 13 3" xfId="7610"/>
    <cellStyle name="Normal 20 2 3 14" xfId="2666"/>
    <cellStyle name="Normal 20 2 3 14 2" xfId="5297"/>
    <cellStyle name="Normal 20 2 3 14 3" xfId="7706"/>
    <cellStyle name="Normal 20 2 3 15" xfId="2877"/>
    <cellStyle name="Normal 20 2 3 16" xfId="5355"/>
    <cellStyle name="Normal 20 2 3 2" xfId="557"/>
    <cellStyle name="Normal 20 2 3 2 2" xfId="3188"/>
    <cellStyle name="Normal 20 2 3 2 3" xfId="5597"/>
    <cellStyle name="Normal 20 2 3 3" xfId="733"/>
    <cellStyle name="Normal 20 2 3 3 2" xfId="3364"/>
    <cellStyle name="Normal 20 2 3 3 3" xfId="5773"/>
    <cellStyle name="Normal 20 2 3 4" xfId="877"/>
    <cellStyle name="Normal 20 2 3 4 2" xfId="3508"/>
    <cellStyle name="Normal 20 2 3 4 3" xfId="5917"/>
    <cellStyle name="Normal 20 2 3 5" xfId="1132"/>
    <cellStyle name="Normal 20 2 3 5 2" xfId="3763"/>
    <cellStyle name="Normal 20 2 3 5 3" xfId="6172"/>
    <cellStyle name="Normal 20 2 3 6" xfId="1470"/>
    <cellStyle name="Normal 20 2 3 6 2" xfId="4101"/>
    <cellStyle name="Normal 20 2 3 6 3" xfId="6510"/>
    <cellStyle name="Normal 20 2 3 7" xfId="1643"/>
    <cellStyle name="Normal 20 2 3 7 2" xfId="4274"/>
    <cellStyle name="Normal 20 2 3 7 3" xfId="6683"/>
    <cellStyle name="Normal 20 2 3 8" xfId="1813"/>
    <cellStyle name="Normal 20 2 3 8 2" xfId="4444"/>
    <cellStyle name="Normal 20 2 3 8 3" xfId="6853"/>
    <cellStyle name="Normal 20 2 3 9" xfId="1979"/>
    <cellStyle name="Normal 20 2 3 9 2" xfId="4610"/>
    <cellStyle name="Normal 20 2 3 9 3" xfId="7019"/>
    <cellStyle name="Normal 20 2 4" xfId="239"/>
    <cellStyle name="Normal 20 2 4 10" xfId="1932"/>
    <cellStyle name="Normal 20 2 4 10 2" xfId="4563"/>
    <cellStyle name="Normal 20 2 4 10 3" xfId="6972"/>
    <cellStyle name="Normal 20 2 4 11" xfId="2095"/>
    <cellStyle name="Normal 20 2 4 11 2" xfId="4726"/>
    <cellStyle name="Normal 20 2 4 11 3" xfId="7135"/>
    <cellStyle name="Normal 20 2 4 12" xfId="2254"/>
    <cellStyle name="Normal 20 2 4 12 2" xfId="4885"/>
    <cellStyle name="Normal 20 2 4 12 3" xfId="7294"/>
    <cellStyle name="Normal 20 2 4 13" xfId="2406"/>
    <cellStyle name="Normal 20 2 4 13 2" xfId="5037"/>
    <cellStyle name="Normal 20 2 4 13 3" xfId="7446"/>
    <cellStyle name="Normal 20 2 4 14" xfId="2539"/>
    <cellStyle name="Normal 20 2 4 14 2" xfId="5170"/>
    <cellStyle name="Normal 20 2 4 14 3" xfId="7579"/>
    <cellStyle name="Normal 20 2 4 15" xfId="2915"/>
    <cellStyle name="Normal 20 2 4 16" xfId="5391"/>
    <cellStyle name="Normal 20 2 4 2" xfId="594"/>
    <cellStyle name="Normal 20 2 4 2 2" xfId="3225"/>
    <cellStyle name="Normal 20 2 4 2 3" xfId="5634"/>
    <cellStyle name="Normal 20 2 4 3" xfId="1057"/>
    <cellStyle name="Normal 20 2 4 3 2" xfId="3688"/>
    <cellStyle name="Normal 20 2 4 3 3" xfId="6097"/>
    <cellStyle name="Normal 20 2 4 4" xfId="865"/>
    <cellStyle name="Normal 20 2 4 4 2" xfId="3496"/>
    <cellStyle name="Normal 20 2 4 4 3" xfId="5905"/>
    <cellStyle name="Normal 20 2 4 5" xfId="1213"/>
    <cellStyle name="Normal 20 2 4 5 2" xfId="3844"/>
    <cellStyle name="Normal 20 2 4 5 3" xfId="6253"/>
    <cellStyle name="Normal 20 2 4 6" xfId="1348"/>
    <cellStyle name="Normal 20 2 4 6 2" xfId="3979"/>
    <cellStyle name="Normal 20 2 4 6 3" xfId="6388"/>
    <cellStyle name="Normal 20 2 4 7" xfId="1333"/>
    <cellStyle name="Normal 20 2 4 7 2" xfId="3964"/>
    <cellStyle name="Normal 20 2 4 7 3" xfId="6373"/>
    <cellStyle name="Normal 20 2 4 8" xfId="1594"/>
    <cellStyle name="Normal 20 2 4 8 2" xfId="4225"/>
    <cellStyle name="Normal 20 2 4 8 3" xfId="6634"/>
    <cellStyle name="Normal 20 2 4 9" xfId="1765"/>
    <cellStyle name="Normal 20 2 4 9 2" xfId="4396"/>
    <cellStyle name="Normal 20 2 4 9 3" xfId="6805"/>
    <cellStyle name="Normal 20 2 5" xfId="422"/>
    <cellStyle name="Normal 20 2 5 2" xfId="3053"/>
    <cellStyle name="Normal 20 2 5 3" xfId="5462"/>
    <cellStyle name="Normal 20 2 6" xfId="976"/>
    <cellStyle name="Normal 20 2 6 2" xfId="3607"/>
    <cellStyle name="Normal 20 2 6 3" xfId="6016"/>
    <cellStyle name="Normal 20 2 7" xfId="673"/>
    <cellStyle name="Normal 20 2 7 2" xfId="3304"/>
    <cellStyle name="Normal 20 2 7 3" xfId="5713"/>
    <cellStyle name="Normal 20 2 8" xfId="428"/>
    <cellStyle name="Normal 20 2 8 2" xfId="3059"/>
    <cellStyle name="Normal 20 2 8 3" xfId="5468"/>
    <cellStyle name="Normal 20 2 9" xfId="1259"/>
    <cellStyle name="Normal 20 2 9 2" xfId="3890"/>
    <cellStyle name="Normal 20 2 9 3" xfId="6299"/>
    <cellStyle name="Normal 20 20" xfId="2520"/>
    <cellStyle name="Normal 20 20 2" xfId="5151"/>
    <cellStyle name="Normal 20 20 3" xfId="7560"/>
    <cellStyle name="Normal 20 21" xfId="2628"/>
    <cellStyle name="Normal 20 21 2" xfId="5259"/>
    <cellStyle name="Normal 20 21 3" xfId="7668"/>
    <cellStyle name="Normal 20 22" xfId="2742"/>
    <cellStyle name="Normal 20 23" xfId="2976"/>
    <cellStyle name="Normal 20 24" xfId="7771"/>
    <cellStyle name="Normal 20 3" xfId="88"/>
    <cellStyle name="Normal 20 3 10" xfId="1201"/>
    <cellStyle name="Normal 20 3 10 2" xfId="3832"/>
    <cellStyle name="Normal 20 3 10 3" xfId="6241"/>
    <cellStyle name="Normal 20 3 11" xfId="1101"/>
    <cellStyle name="Normal 20 3 11 2" xfId="3732"/>
    <cellStyle name="Normal 20 3 11 3" xfId="6141"/>
    <cellStyle name="Normal 20 3 12" xfId="1449"/>
    <cellStyle name="Normal 20 3 12 2" xfId="4080"/>
    <cellStyle name="Normal 20 3 12 3" xfId="6489"/>
    <cellStyle name="Normal 20 3 13" xfId="1622"/>
    <cellStyle name="Normal 20 3 13 2" xfId="4253"/>
    <cellStyle name="Normal 20 3 13 3" xfId="6662"/>
    <cellStyle name="Normal 20 3 14" xfId="1792"/>
    <cellStyle name="Normal 20 3 14 2" xfId="4423"/>
    <cellStyle name="Normal 20 3 14 3" xfId="6832"/>
    <cellStyle name="Normal 20 3 15" xfId="1958"/>
    <cellStyle name="Normal 20 3 15 2" xfId="4589"/>
    <cellStyle name="Normal 20 3 15 3" xfId="6998"/>
    <cellStyle name="Normal 20 3 16" xfId="2121"/>
    <cellStyle name="Normal 20 3 16 2" xfId="4752"/>
    <cellStyle name="Normal 20 3 16 3" xfId="7161"/>
    <cellStyle name="Normal 20 3 17" xfId="2279"/>
    <cellStyle name="Normal 20 3 17 2" xfId="4910"/>
    <cellStyle name="Normal 20 3 17 3" xfId="7319"/>
    <cellStyle name="Normal 20 3 18" xfId="2771"/>
    <cellStyle name="Normal 20 3 19" xfId="2762"/>
    <cellStyle name="Normal 20 3 2" xfId="169"/>
    <cellStyle name="Normal 20 3 2 10" xfId="2134"/>
    <cellStyle name="Normal 20 3 2 10 2" xfId="4765"/>
    <cellStyle name="Normal 20 3 2 10 3" xfId="7174"/>
    <cellStyle name="Normal 20 3 2 11" xfId="2292"/>
    <cellStyle name="Normal 20 3 2 11 2" xfId="4923"/>
    <cellStyle name="Normal 20 3 2 11 3" xfId="7332"/>
    <cellStyle name="Normal 20 3 2 12" xfId="2438"/>
    <cellStyle name="Normal 20 3 2 12 2" xfId="5069"/>
    <cellStyle name="Normal 20 3 2 12 3" xfId="7478"/>
    <cellStyle name="Normal 20 3 2 13" xfId="2566"/>
    <cellStyle name="Normal 20 3 2 13 2" xfId="5197"/>
    <cellStyle name="Normal 20 3 2 13 3" xfId="7606"/>
    <cellStyle name="Normal 20 3 2 14" xfId="2664"/>
    <cellStyle name="Normal 20 3 2 14 2" xfId="5295"/>
    <cellStyle name="Normal 20 3 2 14 3" xfId="7704"/>
    <cellStyle name="Normal 20 3 2 15" xfId="2846"/>
    <cellStyle name="Normal 20 3 2 16" xfId="2998"/>
    <cellStyle name="Normal 20 3 2 2" xfId="525"/>
    <cellStyle name="Normal 20 3 2 2 2" xfId="3156"/>
    <cellStyle name="Normal 20 3 2 2 3" xfId="5565"/>
    <cellStyle name="Normal 20 3 2 3" xfId="1010"/>
    <cellStyle name="Normal 20 3 2 3 2" xfId="3641"/>
    <cellStyle name="Normal 20 3 2 3 3" xfId="6050"/>
    <cellStyle name="Normal 20 3 2 4" xfId="907"/>
    <cellStyle name="Normal 20 3 2 4 2" xfId="3538"/>
    <cellStyle name="Normal 20 3 2 4 3" xfId="5947"/>
    <cellStyle name="Normal 20 3 2 5" xfId="1119"/>
    <cellStyle name="Normal 20 3 2 5 2" xfId="3750"/>
    <cellStyle name="Normal 20 3 2 5 3" xfId="6159"/>
    <cellStyle name="Normal 20 3 2 6" xfId="1463"/>
    <cellStyle name="Normal 20 3 2 6 2" xfId="4094"/>
    <cellStyle name="Normal 20 3 2 6 3" xfId="6503"/>
    <cellStyle name="Normal 20 3 2 7" xfId="1636"/>
    <cellStyle name="Normal 20 3 2 7 2" xfId="4267"/>
    <cellStyle name="Normal 20 3 2 7 3" xfId="6676"/>
    <cellStyle name="Normal 20 3 2 8" xfId="1806"/>
    <cellStyle name="Normal 20 3 2 8 2" xfId="4437"/>
    <cellStyle name="Normal 20 3 2 8 3" xfId="6846"/>
    <cellStyle name="Normal 20 3 2 9" xfId="1972"/>
    <cellStyle name="Normal 20 3 2 9 2" xfId="4603"/>
    <cellStyle name="Normal 20 3 2 9 3" xfId="7012"/>
    <cellStyle name="Normal 20 3 3" xfId="211"/>
    <cellStyle name="Normal 20 3 3 10" xfId="1891"/>
    <cellStyle name="Normal 20 3 3 10 2" xfId="4522"/>
    <cellStyle name="Normal 20 3 3 10 3" xfId="6931"/>
    <cellStyle name="Normal 20 3 3 11" xfId="2054"/>
    <cellStyle name="Normal 20 3 3 11 2" xfId="4685"/>
    <cellStyle name="Normal 20 3 3 11 3" xfId="7094"/>
    <cellStyle name="Normal 20 3 3 12" xfId="2214"/>
    <cellStyle name="Normal 20 3 3 12 2" xfId="4845"/>
    <cellStyle name="Normal 20 3 3 12 3" xfId="7254"/>
    <cellStyle name="Normal 20 3 3 13" xfId="2368"/>
    <cellStyle name="Normal 20 3 3 13 2" xfId="4999"/>
    <cellStyle name="Normal 20 3 3 13 3" xfId="7408"/>
    <cellStyle name="Normal 20 3 3 14" xfId="2505"/>
    <cellStyle name="Normal 20 3 3 14 2" xfId="5136"/>
    <cellStyle name="Normal 20 3 3 14 3" xfId="7545"/>
    <cellStyle name="Normal 20 3 3 15" xfId="2887"/>
    <cellStyle name="Normal 20 3 3 16" xfId="5364"/>
    <cellStyle name="Normal 20 3 3 2" xfId="567"/>
    <cellStyle name="Normal 20 3 3 2 2" xfId="3198"/>
    <cellStyle name="Normal 20 3 3 2 3" xfId="5607"/>
    <cellStyle name="Normal 20 3 3 3" xfId="1030"/>
    <cellStyle name="Normal 20 3 3 3 2" xfId="3661"/>
    <cellStyle name="Normal 20 3 3 3 3" xfId="6070"/>
    <cellStyle name="Normal 20 3 3 4" xfId="785"/>
    <cellStyle name="Normal 20 3 3 4 2" xfId="3416"/>
    <cellStyle name="Normal 20 3 3 4 3" xfId="5825"/>
    <cellStyle name="Normal 20 3 3 5" xfId="1271"/>
    <cellStyle name="Normal 20 3 3 5 2" xfId="3902"/>
    <cellStyle name="Normal 20 3 3 5 3" xfId="6311"/>
    <cellStyle name="Normal 20 3 3 6" xfId="721"/>
    <cellStyle name="Normal 20 3 3 6 2" xfId="3352"/>
    <cellStyle name="Normal 20 3 3 6 3" xfId="5761"/>
    <cellStyle name="Normal 20 3 3 7" xfId="1434"/>
    <cellStyle name="Normal 20 3 3 7 2" xfId="4065"/>
    <cellStyle name="Normal 20 3 3 7 3" xfId="6474"/>
    <cellStyle name="Normal 20 3 3 8" xfId="1551"/>
    <cellStyle name="Normal 20 3 3 8 2" xfId="4182"/>
    <cellStyle name="Normal 20 3 3 8 3" xfId="6591"/>
    <cellStyle name="Normal 20 3 3 9" xfId="1723"/>
    <cellStyle name="Normal 20 3 3 9 2" xfId="4354"/>
    <cellStyle name="Normal 20 3 3 9 3" xfId="6763"/>
    <cellStyle name="Normal 20 3 4" xfId="248"/>
    <cellStyle name="Normal 20 3 4 10" xfId="2258"/>
    <cellStyle name="Normal 20 3 4 10 2" xfId="4889"/>
    <cellStyle name="Normal 20 3 4 10 3" xfId="7298"/>
    <cellStyle name="Normal 20 3 4 11" xfId="2409"/>
    <cellStyle name="Normal 20 3 4 11 2" xfId="5040"/>
    <cellStyle name="Normal 20 3 4 11 3" xfId="7449"/>
    <cellStyle name="Normal 20 3 4 12" xfId="2541"/>
    <cellStyle name="Normal 20 3 4 12 2" xfId="5172"/>
    <cellStyle name="Normal 20 3 4 12 3" xfId="7581"/>
    <cellStyle name="Normal 20 3 4 13" xfId="2644"/>
    <cellStyle name="Normal 20 3 4 13 2" xfId="5275"/>
    <cellStyle name="Normal 20 3 4 13 3" xfId="7684"/>
    <cellStyle name="Normal 20 3 4 14" xfId="2713"/>
    <cellStyle name="Normal 20 3 4 14 2" xfId="5344"/>
    <cellStyle name="Normal 20 3 4 14 3" xfId="7753"/>
    <cellStyle name="Normal 20 3 4 15" xfId="2924"/>
    <cellStyle name="Normal 20 3 4 16" xfId="5400"/>
    <cellStyle name="Normal 20 3 4 2" xfId="603"/>
    <cellStyle name="Normal 20 3 4 2 2" xfId="3234"/>
    <cellStyle name="Normal 20 3 4 2 3" xfId="5643"/>
    <cellStyle name="Normal 20 3 4 3" xfId="1066"/>
    <cellStyle name="Normal 20 3 4 3 2" xfId="3697"/>
    <cellStyle name="Normal 20 3 4 3 3" xfId="6106"/>
    <cellStyle name="Normal 20 3 4 4" xfId="758"/>
    <cellStyle name="Normal 20 3 4 4 2" xfId="3389"/>
    <cellStyle name="Normal 20 3 4 4 3" xfId="5798"/>
    <cellStyle name="Normal 20 3 4 5" xfId="1157"/>
    <cellStyle name="Normal 20 3 4 5 2" xfId="3788"/>
    <cellStyle name="Normal 20 3 4 5 3" xfId="6197"/>
    <cellStyle name="Normal 20 3 4 6" xfId="1598"/>
    <cellStyle name="Normal 20 3 4 6 2" xfId="4229"/>
    <cellStyle name="Normal 20 3 4 6 3" xfId="6638"/>
    <cellStyle name="Normal 20 3 4 7" xfId="1769"/>
    <cellStyle name="Normal 20 3 4 7 2" xfId="4400"/>
    <cellStyle name="Normal 20 3 4 7 3" xfId="6809"/>
    <cellStyle name="Normal 20 3 4 8" xfId="1936"/>
    <cellStyle name="Normal 20 3 4 8 2" xfId="4567"/>
    <cellStyle name="Normal 20 3 4 8 3" xfId="6976"/>
    <cellStyle name="Normal 20 3 4 9" xfId="2099"/>
    <cellStyle name="Normal 20 3 4 9 2" xfId="4730"/>
    <cellStyle name="Normal 20 3 4 9 3" xfId="7139"/>
    <cellStyle name="Normal 20 3 5" xfId="444"/>
    <cellStyle name="Normal 20 3 5 2" xfId="3075"/>
    <cellStyle name="Normal 20 3 5 3" xfId="5484"/>
    <cellStyle name="Normal 20 3 6" xfId="805"/>
    <cellStyle name="Normal 20 3 6 2" xfId="3436"/>
    <cellStyle name="Normal 20 3 6 3" xfId="5845"/>
    <cellStyle name="Normal 20 3 7" xfId="481"/>
    <cellStyle name="Normal 20 3 7 2" xfId="3112"/>
    <cellStyle name="Normal 20 3 7 3" xfId="5521"/>
    <cellStyle name="Normal 20 3 8" xfId="551"/>
    <cellStyle name="Normal 20 3 8 2" xfId="3182"/>
    <cellStyle name="Normal 20 3 8 3" xfId="5591"/>
    <cellStyle name="Normal 20 3 9" xfId="929"/>
    <cellStyle name="Normal 20 3 9 2" xfId="3560"/>
    <cellStyle name="Normal 20 3 9 3" xfId="5969"/>
    <cellStyle name="Normal 20 4" xfId="101"/>
    <cellStyle name="Normal 20 4 10" xfId="1126"/>
    <cellStyle name="Normal 20 4 10 2" xfId="3757"/>
    <cellStyle name="Normal 20 4 10 3" xfId="6166"/>
    <cellStyle name="Normal 20 4 11" xfId="1464"/>
    <cellStyle name="Normal 20 4 11 2" xfId="4095"/>
    <cellStyle name="Normal 20 4 11 3" xfId="6504"/>
    <cellStyle name="Normal 20 4 12" xfId="1637"/>
    <cellStyle name="Normal 20 4 12 2" xfId="4268"/>
    <cellStyle name="Normal 20 4 12 3" xfId="6677"/>
    <cellStyle name="Normal 20 4 13" xfId="1807"/>
    <cellStyle name="Normal 20 4 13 2" xfId="4438"/>
    <cellStyle name="Normal 20 4 13 3" xfId="6847"/>
    <cellStyle name="Normal 20 4 14" xfId="1973"/>
    <cellStyle name="Normal 20 4 14 2" xfId="4604"/>
    <cellStyle name="Normal 20 4 14 3" xfId="7013"/>
    <cellStyle name="Normal 20 4 15" xfId="2135"/>
    <cellStyle name="Normal 20 4 15 2" xfId="4766"/>
    <cellStyle name="Normal 20 4 15 3" xfId="7175"/>
    <cellStyle name="Normal 20 4 16" xfId="2293"/>
    <cellStyle name="Normal 20 4 16 2" xfId="4924"/>
    <cellStyle name="Normal 20 4 16 3" xfId="7333"/>
    <cellStyle name="Normal 20 4 17" xfId="2439"/>
    <cellStyle name="Normal 20 4 17 2" xfId="5070"/>
    <cellStyle name="Normal 20 4 17 3" xfId="7479"/>
    <cellStyle name="Normal 20 4 18" xfId="2782"/>
    <cellStyle name="Normal 20 4 19" xfId="2965"/>
    <cellStyle name="Normal 20 4 2" xfId="180"/>
    <cellStyle name="Normal 20 4 2 10" xfId="2210"/>
    <cellStyle name="Normal 20 4 2 10 2" xfId="4841"/>
    <cellStyle name="Normal 20 4 2 10 3" xfId="7250"/>
    <cellStyle name="Normal 20 4 2 11" xfId="2364"/>
    <cellStyle name="Normal 20 4 2 11 2" xfId="4995"/>
    <cellStyle name="Normal 20 4 2 11 3" xfId="7404"/>
    <cellStyle name="Normal 20 4 2 12" xfId="2501"/>
    <cellStyle name="Normal 20 4 2 12 2" xfId="5132"/>
    <cellStyle name="Normal 20 4 2 12 3" xfId="7541"/>
    <cellStyle name="Normal 20 4 2 13" xfId="2614"/>
    <cellStyle name="Normal 20 4 2 13 2" xfId="5245"/>
    <cellStyle name="Normal 20 4 2 13 3" xfId="7654"/>
    <cellStyle name="Normal 20 4 2 14" xfId="2694"/>
    <cellStyle name="Normal 20 4 2 14 2" xfId="5325"/>
    <cellStyle name="Normal 20 4 2 14 3" xfId="7734"/>
    <cellStyle name="Normal 20 4 2 15" xfId="2857"/>
    <cellStyle name="Normal 20 4 2 16" xfId="2988"/>
    <cellStyle name="Normal 20 4 2 2" xfId="536"/>
    <cellStyle name="Normal 20 4 2 2 2" xfId="3167"/>
    <cellStyle name="Normal 20 4 2 2 3" xfId="5576"/>
    <cellStyle name="Normal 20 4 2 3" xfId="1000"/>
    <cellStyle name="Normal 20 4 2 3 2" xfId="3631"/>
    <cellStyle name="Normal 20 4 2 3 3" xfId="6040"/>
    <cellStyle name="Normal 20 4 2 4" xfId="916"/>
    <cellStyle name="Normal 20 4 2 4 2" xfId="3547"/>
    <cellStyle name="Normal 20 4 2 4 3" xfId="5956"/>
    <cellStyle name="Normal 20 4 2 5" xfId="1314"/>
    <cellStyle name="Normal 20 4 2 5 2" xfId="3945"/>
    <cellStyle name="Normal 20 4 2 5 3" xfId="6354"/>
    <cellStyle name="Normal 20 4 2 6" xfId="1547"/>
    <cellStyle name="Normal 20 4 2 6 2" xfId="4178"/>
    <cellStyle name="Normal 20 4 2 6 3" xfId="6587"/>
    <cellStyle name="Normal 20 4 2 7" xfId="1719"/>
    <cellStyle name="Normal 20 4 2 7 2" xfId="4350"/>
    <cellStyle name="Normal 20 4 2 7 3" xfId="6759"/>
    <cellStyle name="Normal 20 4 2 8" xfId="1887"/>
    <cellStyle name="Normal 20 4 2 8 2" xfId="4518"/>
    <cellStyle name="Normal 20 4 2 8 3" xfId="6927"/>
    <cellStyle name="Normal 20 4 2 9" xfId="2050"/>
    <cellStyle name="Normal 20 4 2 9 2" xfId="4681"/>
    <cellStyle name="Normal 20 4 2 9 3" xfId="7090"/>
    <cellStyle name="Normal 20 4 3" xfId="221"/>
    <cellStyle name="Normal 20 4 3 10" xfId="1186"/>
    <cellStyle name="Normal 20 4 3 10 2" xfId="3817"/>
    <cellStyle name="Normal 20 4 3 10 3" xfId="6226"/>
    <cellStyle name="Normal 20 4 3 11" xfId="709"/>
    <cellStyle name="Normal 20 4 3 11 2" xfId="3340"/>
    <cellStyle name="Normal 20 4 3 11 3" xfId="5749"/>
    <cellStyle name="Normal 20 4 3 12" xfId="1221"/>
    <cellStyle name="Normal 20 4 3 12 2" xfId="3852"/>
    <cellStyle name="Normal 20 4 3 12 3" xfId="6261"/>
    <cellStyle name="Normal 20 4 3 13" xfId="1328"/>
    <cellStyle name="Normal 20 4 3 13 2" xfId="3959"/>
    <cellStyle name="Normal 20 4 3 13 3" xfId="6368"/>
    <cellStyle name="Normal 20 4 3 14" xfId="1602"/>
    <cellStyle name="Normal 20 4 3 14 2" xfId="4233"/>
    <cellStyle name="Normal 20 4 3 14 3" xfId="6642"/>
    <cellStyle name="Normal 20 4 3 15" xfId="2897"/>
    <cellStyle name="Normal 20 4 3 16" xfId="5373"/>
    <cellStyle name="Normal 20 4 3 2" xfId="576"/>
    <cellStyle name="Normal 20 4 3 2 2" xfId="3207"/>
    <cellStyle name="Normal 20 4 3 2 3" xfId="5616"/>
    <cellStyle name="Normal 20 4 3 3" xfId="1039"/>
    <cellStyle name="Normal 20 4 3 3 2" xfId="3670"/>
    <cellStyle name="Normal 20 4 3 3 3" xfId="6079"/>
    <cellStyle name="Normal 20 4 3 4" xfId="876"/>
    <cellStyle name="Normal 20 4 3 4 2" xfId="3507"/>
    <cellStyle name="Normal 20 4 3 4 3" xfId="5916"/>
    <cellStyle name="Normal 20 4 3 5" xfId="1161"/>
    <cellStyle name="Normal 20 4 3 5 2" xfId="3792"/>
    <cellStyle name="Normal 20 4 3 5 3" xfId="6201"/>
    <cellStyle name="Normal 20 4 3 6" xfId="1273"/>
    <cellStyle name="Normal 20 4 3 6 2" xfId="3904"/>
    <cellStyle name="Normal 20 4 3 6 3" xfId="6313"/>
    <cellStyle name="Normal 20 4 3 7" xfId="899"/>
    <cellStyle name="Normal 20 4 3 7 2" xfId="3530"/>
    <cellStyle name="Normal 20 4 3 7 3" xfId="5939"/>
    <cellStyle name="Normal 20 4 3 8" xfId="1171"/>
    <cellStyle name="Normal 20 4 3 8 2" xfId="3802"/>
    <cellStyle name="Normal 20 4 3 8 3" xfId="6211"/>
    <cellStyle name="Normal 20 4 3 9" xfId="1398"/>
    <cellStyle name="Normal 20 4 3 9 2" xfId="4029"/>
    <cellStyle name="Normal 20 4 3 9 3" xfId="6438"/>
    <cellStyle name="Normal 20 4 4" xfId="257"/>
    <cellStyle name="Normal 20 4 4 10" xfId="2124"/>
    <cellStyle name="Normal 20 4 4 10 2" xfId="4755"/>
    <cellStyle name="Normal 20 4 4 10 3" xfId="7164"/>
    <cellStyle name="Normal 20 4 4 11" xfId="2282"/>
    <cellStyle name="Normal 20 4 4 11 2" xfId="4913"/>
    <cellStyle name="Normal 20 4 4 11 3" xfId="7322"/>
    <cellStyle name="Normal 20 4 4 12" xfId="2429"/>
    <cellStyle name="Normal 20 4 4 12 2" xfId="5060"/>
    <cellStyle name="Normal 20 4 4 12 3" xfId="7469"/>
    <cellStyle name="Normal 20 4 4 13" xfId="2559"/>
    <cellStyle name="Normal 20 4 4 13 2" xfId="5190"/>
    <cellStyle name="Normal 20 4 4 13 3" xfId="7599"/>
    <cellStyle name="Normal 20 4 4 14" xfId="2659"/>
    <cellStyle name="Normal 20 4 4 14 2" xfId="5290"/>
    <cellStyle name="Normal 20 4 4 14 3" xfId="7699"/>
    <cellStyle name="Normal 20 4 4 15" xfId="2933"/>
    <cellStyle name="Normal 20 4 4 16" xfId="5409"/>
    <cellStyle name="Normal 20 4 4 2" xfId="612"/>
    <cellStyle name="Normal 20 4 4 2 2" xfId="3243"/>
    <cellStyle name="Normal 20 4 4 2 3" xfId="5652"/>
    <cellStyle name="Normal 20 4 4 3" xfId="1075"/>
    <cellStyle name="Normal 20 4 4 3 2" xfId="3706"/>
    <cellStyle name="Normal 20 4 4 3 3" xfId="6115"/>
    <cellStyle name="Normal 20 4 4 4" xfId="939"/>
    <cellStyle name="Normal 20 4 4 4 2" xfId="3570"/>
    <cellStyle name="Normal 20 4 4 4 3" xfId="5979"/>
    <cellStyle name="Normal 20 4 4 5" xfId="1105"/>
    <cellStyle name="Normal 20 4 4 5 2" xfId="3736"/>
    <cellStyle name="Normal 20 4 4 5 3" xfId="6145"/>
    <cellStyle name="Normal 20 4 4 6" xfId="1453"/>
    <cellStyle name="Normal 20 4 4 6 2" xfId="4084"/>
    <cellStyle name="Normal 20 4 4 6 3" xfId="6493"/>
    <cellStyle name="Normal 20 4 4 7" xfId="1626"/>
    <cellStyle name="Normal 20 4 4 7 2" xfId="4257"/>
    <cellStyle name="Normal 20 4 4 7 3" xfId="6666"/>
    <cellStyle name="Normal 20 4 4 8" xfId="1796"/>
    <cellStyle name="Normal 20 4 4 8 2" xfId="4427"/>
    <cellStyle name="Normal 20 4 4 8 3" xfId="6836"/>
    <cellStyle name="Normal 20 4 4 9" xfId="1962"/>
    <cellStyle name="Normal 20 4 4 9 2" xfId="4593"/>
    <cellStyle name="Normal 20 4 4 9 3" xfId="7002"/>
    <cellStyle name="Normal 20 4 5" xfId="457"/>
    <cellStyle name="Normal 20 4 5 2" xfId="3088"/>
    <cellStyle name="Normal 20 4 5 3" xfId="5497"/>
    <cellStyle name="Normal 20 4 6" xfId="967"/>
    <cellStyle name="Normal 20 4 6 2" xfId="3598"/>
    <cellStyle name="Normal 20 4 6 3" xfId="6007"/>
    <cellStyle name="Normal 20 4 7" xfId="656"/>
    <cellStyle name="Normal 20 4 7 2" xfId="3287"/>
    <cellStyle name="Normal 20 4 7 3" xfId="5696"/>
    <cellStyle name="Normal 20 4 8" xfId="388"/>
    <cellStyle name="Normal 20 4 8 2" xfId="3019"/>
    <cellStyle name="Normal 20 4 8 3" xfId="5428"/>
    <cellStyle name="Normal 20 4 9" xfId="400"/>
    <cellStyle name="Normal 20 4 9 2" xfId="3031"/>
    <cellStyle name="Normal 20 4 9 3" xfId="5440"/>
    <cellStyle name="Normal 20 5" xfId="113"/>
    <cellStyle name="Normal 20 5 10" xfId="1115"/>
    <cellStyle name="Normal 20 5 10 2" xfId="3746"/>
    <cellStyle name="Normal 20 5 10 3" xfId="6155"/>
    <cellStyle name="Normal 20 5 11" xfId="1459"/>
    <cellStyle name="Normal 20 5 11 2" xfId="4090"/>
    <cellStyle name="Normal 20 5 11 3" xfId="6499"/>
    <cellStyle name="Normal 20 5 12" xfId="1632"/>
    <cellStyle name="Normal 20 5 12 2" xfId="4263"/>
    <cellStyle name="Normal 20 5 12 3" xfId="6672"/>
    <cellStyle name="Normal 20 5 13" xfId="1802"/>
    <cellStyle name="Normal 20 5 13 2" xfId="4433"/>
    <cellStyle name="Normal 20 5 13 3" xfId="6842"/>
    <cellStyle name="Normal 20 5 14" xfId="1968"/>
    <cellStyle name="Normal 20 5 14 2" xfId="4599"/>
    <cellStyle name="Normal 20 5 14 3" xfId="7008"/>
    <cellStyle name="Normal 20 5 15" xfId="2130"/>
    <cellStyle name="Normal 20 5 15 2" xfId="4761"/>
    <cellStyle name="Normal 20 5 15 3" xfId="7170"/>
    <cellStyle name="Normal 20 5 16" xfId="2288"/>
    <cellStyle name="Normal 20 5 16 2" xfId="4919"/>
    <cellStyle name="Normal 20 5 16 3" xfId="7328"/>
    <cellStyle name="Normal 20 5 17" xfId="2434"/>
    <cellStyle name="Normal 20 5 17 2" xfId="5065"/>
    <cellStyle name="Normal 20 5 17 3" xfId="7474"/>
    <cellStyle name="Normal 20 5 18" xfId="2793"/>
    <cellStyle name="Normal 20 5 19" xfId="2962"/>
    <cellStyle name="Normal 20 5 2" xfId="190"/>
    <cellStyle name="Normal 20 5 2 10" xfId="2168"/>
    <cellStyle name="Normal 20 5 2 10 2" xfId="4799"/>
    <cellStyle name="Normal 20 5 2 10 3" xfId="7208"/>
    <cellStyle name="Normal 20 5 2 11" xfId="2325"/>
    <cellStyle name="Normal 20 5 2 11 2" xfId="4956"/>
    <cellStyle name="Normal 20 5 2 11 3" xfId="7365"/>
    <cellStyle name="Normal 20 5 2 12" xfId="2467"/>
    <cellStyle name="Normal 20 5 2 12 2" xfId="5098"/>
    <cellStyle name="Normal 20 5 2 12 3" xfId="7507"/>
    <cellStyle name="Normal 20 5 2 13" xfId="2589"/>
    <cellStyle name="Normal 20 5 2 13 2" xfId="5220"/>
    <cellStyle name="Normal 20 5 2 13 3" xfId="7629"/>
    <cellStyle name="Normal 20 5 2 14" xfId="2679"/>
    <cellStyle name="Normal 20 5 2 14 2" xfId="5310"/>
    <cellStyle name="Normal 20 5 2 14 3" xfId="7719"/>
    <cellStyle name="Normal 20 5 2 15" xfId="2867"/>
    <cellStyle name="Normal 20 5 2 16" xfId="2787"/>
    <cellStyle name="Normal 20 5 2 2" xfId="546"/>
    <cellStyle name="Normal 20 5 2 2 2" xfId="3177"/>
    <cellStyle name="Normal 20 5 2 2 3" xfId="5586"/>
    <cellStyle name="Normal 20 5 2 3" xfId="880"/>
    <cellStyle name="Normal 20 5 2 3 2" xfId="3511"/>
    <cellStyle name="Normal 20 5 2 3 3" xfId="5920"/>
    <cellStyle name="Normal 20 5 2 4" xfId="867"/>
    <cellStyle name="Normal 20 5 2 4 2" xfId="3498"/>
    <cellStyle name="Normal 20 5 2 4 3" xfId="5907"/>
    <cellStyle name="Normal 20 5 2 5" xfId="1167"/>
    <cellStyle name="Normal 20 5 2 5 2" xfId="3798"/>
    <cellStyle name="Normal 20 5 2 5 3" xfId="6207"/>
    <cellStyle name="Normal 20 5 2 6" xfId="1498"/>
    <cellStyle name="Normal 20 5 2 6 2" xfId="4129"/>
    <cellStyle name="Normal 20 5 2 6 3" xfId="6538"/>
    <cellStyle name="Normal 20 5 2 7" xfId="1671"/>
    <cellStyle name="Normal 20 5 2 7 2" xfId="4302"/>
    <cellStyle name="Normal 20 5 2 7 3" xfId="6711"/>
    <cellStyle name="Normal 20 5 2 8" xfId="1841"/>
    <cellStyle name="Normal 20 5 2 8 2" xfId="4472"/>
    <cellStyle name="Normal 20 5 2 8 3" xfId="6881"/>
    <cellStyle name="Normal 20 5 2 9" xfId="2007"/>
    <cellStyle name="Normal 20 5 2 9 2" xfId="4638"/>
    <cellStyle name="Normal 20 5 2 9 3" xfId="7047"/>
    <cellStyle name="Normal 20 5 3" xfId="230"/>
    <cellStyle name="Normal 20 5 3 10" xfId="2169"/>
    <cellStyle name="Normal 20 5 3 10 2" xfId="4800"/>
    <cellStyle name="Normal 20 5 3 10 3" xfId="7209"/>
    <cellStyle name="Normal 20 5 3 11" xfId="2326"/>
    <cellStyle name="Normal 20 5 3 11 2" xfId="4957"/>
    <cellStyle name="Normal 20 5 3 11 3" xfId="7366"/>
    <cellStyle name="Normal 20 5 3 12" xfId="2468"/>
    <cellStyle name="Normal 20 5 3 12 2" xfId="5099"/>
    <cellStyle name="Normal 20 5 3 12 3" xfId="7508"/>
    <cellStyle name="Normal 20 5 3 13" xfId="2590"/>
    <cellStyle name="Normal 20 5 3 13 2" xfId="5221"/>
    <cellStyle name="Normal 20 5 3 13 3" xfId="7630"/>
    <cellStyle name="Normal 20 5 3 14" xfId="2680"/>
    <cellStyle name="Normal 20 5 3 14 2" xfId="5311"/>
    <cellStyle name="Normal 20 5 3 14 3" xfId="7720"/>
    <cellStyle name="Normal 20 5 3 15" xfId="2906"/>
    <cellStyle name="Normal 20 5 3 16" xfId="5382"/>
    <cellStyle name="Normal 20 5 3 2" xfId="585"/>
    <cellStyle name="Normal 20 5 3 2 2" xfId="3216"/>
    <cellStyle name="Normal 20 5 3 2 3" xfId="5625"/>
    <cellStyle name="Normal 20 5 3 3" xfId="1048"/>
    <cellStyle name="Normal 20 5 3 3 2" xfId="3679"/>
    <cellStyle name="Normal 20 5 3 3 3" xfId="6088"/>
    <cellStyle name="Normal 20 5 3 4" xfId="384"/>
    <cellStyle name="Normal 20 5 3 4 2" xfId="3015"/>
    <cellStyle name="Normal 20 5 3 4 3" xfId="5424"/>
    <cellStyle name="Normal 20 5 3 5" xfId="1187"/>
    <cellStyle name="Normal 20 5 3 5 2" xfId="3818"/>
    <cellStyle name="Normal 20 5 3 5 3" xfId="6227"/>
    <cellStyle name="Normal 20 5 3 6" xfId="1499"/>
    <cellStyle name="Normal 20 5 3 6 2" xfId="4130"/>
    <cellStyle name="Normal 20 5 3 6 3" xfId="6539"/>
    <cellStyle name="Normal 20 5 3 7" xfId="1672"/>
    <cellStyle name="Normal 20 5 3 7 2" xfId="4303"/>
    <cellStyle name="Normal 20 5 3 7 3" xfId="6712"/>
    <cellStyle name="Normal 20 5 3 8" xfId="1842"/>
    <cellStyle name="Normal 20 5 3 8 2" xfId="4473"/>
    <cellStyle name="Normal 20 5 3 8 3" xfId="6882"/>
    <cellStyle name="Normal 20 5 3 9" xfId="2008"/>
    <cellStyle name="Normal 20 5 3 9 2" xfId="4639"/>
    <cellStyle name="Normal 20 5 3 9 3" xfId="7048"/>
    <cellStyle name="Normal 20 5 4" xfId="266"/>
    <cellStyle name="Normal 20 5 4 10" xfId="2165"/>
    <cellStyle name="Normal 20 5 4 10 2" xfId="4796"/>
    <cellStyle name="Normal 20 5 4 10 3" xfId="7205"/>
    <cellStyle name="Normal 20 5 4 11" xfId="2322"/>
    <cellStyle name="Normal 20 5 4 11 2" xfId="4953"/>
    <cellStyle name="Normal 20 5 4 11 3" xfId="7362"/>
    <cellStyle name="Normal 20 5 4 12" xfId="2464"/>
    <cellStyle name="Normal 20 5 4 12 2" xfId="5095"/>
    <cellStyle name="Normal 20 5 4 12 3" xfId="7504"/>
    <cellStyle name="Normal 20 5 4 13" xfId="2586"/>
    <cellStyle name="Normal 20 5 4 13 2" xfId="5217"/>
    <cellStyle name="Normal 20 5 4 13 3" xfId="7626"/>
    <cellStyle name="Normal 20 5 4 14" xfId="2677"/>
    <cellStyle name="Normal 20 5 4 14 2" xfId="5308"/>
    <cellStyle name="Normal 20 5 4 14 3" xfId="7717"/>
    <cellStyle name="Normal 20 5 4 15" xfId="2942"/>
    <cellStyle name="Normal 20 5 4 16" xfId="5418"/>
    <cellStyle name="Normal 20 5 4 2" xfId="621"/>
    <cellStyle name="Normal 20 5 4 2 2" xfId="3252"/>
    <cellStyle name="Normal 20 5 4 2 3" xfId="5661"/>
    <cellStyle name="Normal 20 5 4 3" xfId="1084"/>
    <cellStyle name="Normal 20 5 4 3 2" xfId="3715"/>
    <cellStyle name="Normal 20 5 4 3 3" xfId="6124"/>
    <cellStyle name="Normal 20 5 4 4" xfId="884"/>
    <cellStyle name="Normal 20 5 4 4 2" xfId="3515"/>
    <cellStyle name="Normal 20 5 4 4 3" xfId="5924"/>
    <cellStyle name="Normal 20 5 4 5" xfId="1436"/>
    <cellStyle name="Normal 20 5 4 5 2" xfId="4067"/>
    <cellStyle name="Normal 20 5 4 5 3" xfId="6476"/>
    <cellStyle name="Normal 20 5 4 6" xfId="1495"/>
    <cellStyle name="Normal 20 5 4 6 2" xfId="4126"/>
    <cellStyle name="Normal 20 5 4 6 3" xfId="6535"/>
    <cellStyle name="Normal 20 5 4 7" xfId="1668"/>
    <cellStyle name="Normal 20 5 4 7 2" xfId="4299"/>
    <cellStyle name="Normal 20 5 4 7 3" xfId="6708"/>
    <cellStyle name="Normal 20 5 4 8" xfId="1838"/>
    <cellStyle name="Normal 20 5 4 8 2" xfId="4469"/>
    <cellStyle name="Normal 20 5 4 8 3" xfId="6878"/>
    <cellStyle name="Normal 20 5 4 9" xfId="2004"/>
    <cellStyle name="Normal 20 5 4 9 2" xfId="4635"/>
    <cellStyle name="Normal 20 5 4 9 3" xfId="7044"/>
    <cellStyle name="Normal 20 5 5" xfId="469"/>
    <cellStyle name="Normal 20 5 5 2" xfId="3100"/>
    <cellStyle name="Normal 20 5 5 3" xfId="5509"/>
    <cellStyle name="Normal 20 5 6" xfId="737"/>
    <cellStyle name="Normal 20 5 6 2" xfId="3368"/>
    <cellStyle name="Normal 20 5 6 3" xfId="5777"/>
    <cellStyle name="Normal 20 5 7" xfId="392"/>
    <cellStyle name="Normal 20 5 7 2" xfId="3023"/>
    <cellStyle name="Normal 20 5 7 3" xfId="5432"/>
    <cellStyle name="Normal 20 5 8" xfId="743"/>
    <cellStyle name="Normal 20 5 8 2" xfId="3374"/>
    <cellStyle name="Normal 20 5 8 3" xfId="5783"/>
    <cellStyle name="Normal 20 5 9" xfId="393"/>
    <cellStyle name="Normal 20 5 9 2" xfId="3024"/>
    <cellStyle name="Normal 20 5 9 3" xfId="5433"/>
    <cellStyle name="Normal 20 6" xfId="138"/>
    <cellStyle name="Normal 20 6 10" xfId="1648"/>
    <cellStyle name="Normal 20 6 10 2" xfId="4279"/>
    <cellStyle name="Normal 20 6 10 3" xfId="6688"/>
    <cellStyle name="Normal 20 6 11" xfId="1818"/>
    <cellStyle name="Normal 20 6 11 2" xfId="4449"/>
    <cellStyle name="Normal 20 6 11 3" xfId="6858"/>
    <cellStyle name="Normal 20 6 12" xfId="1984"/>
    <cellStyle name="Normal 20 6 12 2" xfId="4615"/>
    <cellStyle name="Normal 20 6 12 3" xfId="7024"/>
    <cellStyle name="Normal 20 6 13" xfId="2145"/>
    <cellStyle name="Normal 20 6 13 2" xfId="4776"/>
    <cellStyle name="Normal 20 6 13 3" xfId="7185"/>
    <cellStyle name="Normal 20 6 14" xfId="2302"/>
    <cellStyle name="Normal 20 6 14 2" xfId="4933"/>
    <cellStyle name="Normal 20 6 14 3" xfId="7342"/>
    <cellStyle name="Normal 20 6 15" xfId="2816"/>
    <cellStyle name="Normal 20 6 16" xfId="2949"/>
    <cellStyle name="Normal 20 6 2" xfId="494"/>
    <cellStyle name="Normal 20 6 2 2" xfId="3125"/>
    <cellStyle name="Normal 20 6 2 3" xfId="5534"/>
    <cellStyle name="Normal 20 6 3" xfId="950"/>
    <cellStyle name="Normal 20 6 3 2" xfId="3581"/>
    <cellStyle name="Normal 20 6 3 3" xfId="5990"/>
    <cellStyle name="Normal 20 6 4" xfId="631"/>
    <cellStyle name="Normal 20 6 4 2" xfId="3262"/>
    <cellStyle name="Normal 20 6 4 3" xfId="5671"/>
    <cellStyle name="Normal 20 6 5" xfId="1135"/>
    <cellStyle name="Normal 20 6 5 2" xfId="3766"/>
    <cellStyle name="Normal 20 6 5 3" xfId="6175"/>
    <cellStyle name="Normal 20 6 6" xfId="1392"/>
    <cellStyle name="Normal 20 6 6 2" xfId="4023"/>
    <cellStyle name="Normal 20 6 6 3" xfId="6432"/>
    <cellStyle name="Normal 20 6 7" xfId="713"/>
    <cellStyle name="Normal 20 6 7 2" xfId="3344"/>
    <cellStyle name="Normal 20 6 7 3" xfId="5753"/>
    <cellStyle name="Normal 20 6 8" xfId="1140"/>
    <cellStyle name="Normal 20 6 8 2" xfId="3771"/>
    <cellStyle name="Normal 20 6 8 3" xfId="6180"/>
    <cellStyle name="Normal 20 6 9" xfId="1475"/>
    <cellStyle name="Normal 20 6 9 2" xfId="4106"/>
    <cellStyle name="Normal 20 6 9 3" xfId="6515"/>
    <cellStyle name="Normal 20 7" xfId="121"/>
    <cellStyle name="Normal 20 7 10" xfId="2063"/>
    <cellStyle name="Normal 20 7 10 2" xfId="4694"/>
    <cellStyle name="Normal 20 7 10 3" xfId="7103"/>
    <cellStyle name="Normal 20 7 11" xfId="2222"/>
    <cellStyle name="Normal 20 7 11 2" xfId="4853"/>
    <cellStyle name="Normal 20 7 11 3" xfId="7262"/>
    <cellStyle name="Normal 20 7 12" xfId="2376"/>
    <cellStyle name="Normal 20 7 12 2" xfId="5007"/>
    <cellStyle name="Normal 20 7 12 3" xfId="7416"/>
    <cellStyle name="Normal 20 7 13" xfId="2512"/>
    <cellStyle name="Normal 20 7 13 2" xfId="5143"/>
    <cellStyle name="Normal 20 7 13 3" xfId="7552"/>
    <cellStyle name="Normal 20 7 14" xfId="2622"/>
    <cellStyle name="Normal 20 7 14 2" xfId="5253"/>
    <cellStyle name="Normal 20 7 14 3" xfId="7662"/>
    <cellStyle name="Normal 20 7 15" xfId="2799"/>
    <cellStyle name="Normal 20 7 16" xfId="2725"/>
    <cellStyle name="Normal 20 7 2" xfId="477"/>
    <cellStyle name="Normal 20 7 2 2" xfId="3108"/>
    <cellStyle name="Normal 20 7 2 3" xfId="5517"/>
    <cellStyle name="Normal 20 7 3" xfId="959"/>
    <cellStyle name="Normal 20 7 3 2" xfId="3590"/>
    <cellStyle name="Normal 20 7 3 3" xfId="5999"/>
    <cellStyle name="Normal 20 7 4" xfId="645"/>
    <cellStyle name="Normal 20 7 4 2" xfId="3276"/>
    <cellStyle name="Normal 20 7 4 3" xfId="5685"/>
    <cellStyle name="Normal 20 7 5" xfId="920"/>
    <cellStyle name="Normal 20 7 5 2" xfId="3551"/>
    <cellStyle name="Normal 20 7 5 3" xfId="5960"/>
    <cellStyle name="Normal 20 7 6" xfId="1410"/>
    <cellStyle name="Normal 20 7 6 2" xfId="4041"/>
    <cellStyle name="Normal 20 7 6 3" xfId="6450"/>
    <cellStyle name="Normal 20 7 7" xfId="1561"/>
    <cellStyle name="Normal 20 7 7 2" xfId="4192"/>
    <cellStyle name="Normal 20 7 7 3" xfId="6601"/>
    <cellStyle name="Normal 20 7 8" xfId="1733"/>
    <cellStyle name="Normal 20 7 8 2" xfId="4364"/>
    <cellStyle name="Normal 20 7 8 3" xfId="6773"/>
    <cellStyle name="Normal 20 7 9" xfId="1900"/>
    <cellStyle name="Normal 20 7 9 2" xfId="4531"/>
    <cellStyle name="Normal 20 7 9 3" xfId="6940"/>
    <cellStyle name="Normal 20 8" xfId="148"/>
    <cellStyle name="Normal 20 8 10" xfId="2153"/>
    <cellStyle name="Normal 20 8 10 2" xfId="4784"/>
    <cellStyle name="Normal 20 8 10 3" xfId="7193"/>
    <cellStyle name="Normal 20 8 11" xfId="2310"/>
    <cellStyle name="Normal 20 8 11 2" xfId="4941"/>
    <cellStyle name="Normal 20 8 11 3" xfId="7350"/>
    <cellStyle name="Normal 20 8 12" xfId="2452"/>
    <cellStyle name="Normal 20 8 12 2" xfId="5083"/>
    <cellStyle name="Normal 20 8 12 3" xfId="7492"/>
    <cellStyle name="Normal 20 8 13" xfId="2578"/>
    <cellStyle name="Normal 20 8 13 2" xfId="5209"/>
    <cellStyle name="Normal 20 8 13 3" xfId="7618"/>
    <cellStyle name="Normal 20 8 14" xfId="2670"/>
    <cellStyle name="Normal 20 8 14 2" xfId="5301"/>
    <cellStyle name="Normal 20 8 14 3" xfId="7710"/>
    <cellStyle name="Normal 20 8 15" xfId="2826"/>
    <cellStyle name="Normal 20 8 16" xfId="2736"/>
    <cellStyle name="Normal 20 8 2" xfId="504"/>
    <cellStyle name="Normal 20 8 2 2" xfId="3135"/>
    <cellStyle name="Normal 20 8 2 3" xfId="5544"/>
    <cellStyle name="Normal 20 8 3" xfId="1018"/>
    <cellStyle name="Normal 20 8 3 2" xfId="3649"/>
    <cellStyle name="Normal 20 8 3 3" xfId="6058"/>
    <cellStyle name="Normal 20 8 4" xfId="944"/>
    <cellStyle name="Normal 20 8 4 2" xfId="3575"/>
    <cellStyle name="Normal 20 8 4 3" xfId="5984"/>
    <cellStyle name="Normal 20 8 5" xfId="1404"/>
    <cellStyle name="Normal 20 8 5 2" xfId="4035"/>
    <cellStyle name="Normal 20 8 5 3" xfId="6444"/>
    <cellStyle name="Normal 20 8 6" xfId="1483"/>
    <cellStyle name="Normal 20 8 6 2" xfId="4114"/>
    <cellStyle name="Normal 20 8 6 3" xfId="6523"/>
    <cellStyle name="Normal 20 8 7" xfId="1656"/>
    <cellStyle name="Normal 20 8 7 2" xfId="4287"/>
    <cellStyle name="Normal 20 8 7 3" xfId="6696"/>
    <cellStyle name="Normal 20 8 8" xfId="1826"/>
    <cellStyle name="Normal 20 8 8 2" xfId="4457"/>
    <cellStyle name="Normal 20 8 8 3" xfId="6866"/>
    <cellStyle name="Normal 20 8 9" xfId="1992"/>
    <cellStyle name="Normal 20 8 9 2" xfId="4623"/>
    <cellStyle name="Normal 20 8 9 3" xfId="7032"/>
    <cellStyle name="Normal 20 9" xfId="408"/>
    <cellStyle name="Normal 20 9 2" xfId="3039"/>
    <cellStyle name="Normal 20 9 3" xfId="5448"/>
    <cellStyle name="Normal 21" xfId="21"/>
    <cellStyle name="Normal 21 10" xfId="984"/>
    <cellStyle name="Normal 21 10 2" xfId="3615"/>
    <cellStyle name="Normal 21 10 3" xfId="6024"/>
    <cellStyle name="Normal 21 11" xfId="685"/>
    <cellStyle name="Normal 21 11 2" xfId="3316"/>
    <cellStyle name="Normal 21 11 3" xfId="5725"/>
    <cellStyle name="Normal 21 12" xfId="918"/>
    <cellStyle name="Normal 21 12 2" xfId="3549"/>
    <cellStyle name="Normal 21 12 3" xfId="5958"/>
    <cellStyle name="Normal 21 13" xfId="1129"/>
    <cellStyle name="Normal 21 13 2" xfId="3760"/>
    <cellStyle name="Normal 21 13 3" xfId="6169"/>
    <cellStyle name="Normal 21 14" xfId="1467"/>
    <cellStyle name="Normal 21 14 2" xfId="4098"/>
    <cellStyle name="Normal 21 14 3" xfId="6507"/>
    <cellStyle name="Normal 21 15" xfId="1640"/>
    <cellStyle name="Normal 21 15 2" xfId="4271"/>
    <cellStyle name="Normal 21 15 3" xfId="6680"/>
    <cellStyle name="Normal 21 16" xfId="1810"/>
    <cellStyle name="Normal 21 16 2" xfId="4441"/>
    <cellStyle name="Normal 21 16 3" xfId="6850"/>
    <cellStyle name="Normal 21 17" xfId="1976"/>
    <cellStyle name="Normal 21 17 2" xfId="4607"/>
    <cellStyle name="Normal 21 17 3" xfId="7016"/>
    <cellStyle name="Normal 21 18" xfId="2137"/>
    <cellStyle name="Normal 21 18 2" xfId="4768"/>
    <cellStyle name="Normal 21 18 3" xfId="7177"/>
    <cellStyle name="Normal 21 19" xfId="2295"/>
    <cellStyle name="Normal 21 19 2" xfId="4926"/>
    <cellStyle name="Normal 21 19 3" xfId="7335"/>
    <cellStyle name="Normal 21 2" xfId="60"/>
    <cellStyle name="Normal 21 2 10" xfId="1091"/>
    <cellStyle name="Normal 21 2 10 2" xfId="3722"/>
    <cellStyle name="Normal 21 2 10 3" xfId="6131"/>
    <cellStyle name="Normal 21 2 11" xfId="1543"/>
    <cellStyle name="Normal 21 2 11 2" xfId="4174"/>
    <cellStyle name="Normal 21 2 11 3" xfId="6583"/>
    <cellStyle name="Normal 21 2 12" xfId="1715"/>
    <cellStyle name="Normal 21 2 12 2" xfId="4346"/>
    <cellStyle name="Normal 21 2 12 3" xfId="6755"/>
    <cellStyle name="Normal 21 2 13" xfId="1883"/>
    <cellStyle name="Normal 21 2 13 2" xfId="4514"/>
    <cellStyle name="Normal 21 2 13 3" xfId="6923"/>
    <cellStyle name="Normal 21 2 14" xfId="2046"/>
    <cellStyle name="Normal 21 2 14 2" xfId="4677"/>
    <cellStyle name="Normal 21 2 14 3" xfId="7086"/>
    <cellStyle name="Normal 21 2 15" xfId="2206"/>
    <cellStyle name="Normal 21 2 15 2" xfId="4837"/>
    <cellStyle name="Normal 21 2 15 3" xfId="7246"/>
    <cellStyle name="Normal 21 2 16" xfId="2361"/>
    <cellStyle name="Normal 21 2 16 2" xfId="4992"/>
    <cellStyle name="Normal 21 2 16 3" xfId="7401"/>
    <cellStyle name="Normal 21 2 17" xfId="2498"/>
    <cellStyle name="Normal 21 2 17 2" xfId="5129"/>
    <cellStyle name="Normal 21 2 17 3" xfId="7538"/>
    <cellStyle name="Normal 21 2 18" xfId="2756"/>
    <cellStyle name="Normal 21 2 19" xfId="2761"/>
    <cellStyle name="Normal 21 2 2" xfId="160"/>
    <cellStyle name="Normal 21 2 2 10" xfId="2266"/>
    <cellStyle name="Normal 21 2 2 10 2" xfId="4897"/>
    <cellStyle name="Normal 21 2 2 10 3" xfId="7306"/>
    <cellStyle name="Normal 21 2 2 11" xfId="2416"/>
    <cellStyle name="Normal 21 2 2 11 2" xfId="5047"/>
    <cellStyle name="Normal 21 2 2 11 3" xfId="7456"/>
    <cellStyle name="Normal 21 2 2 12" xfId="2548"/>
    <cellStyle name="Normal 21 2 2 12 2" xfId="5179"/>
    <cellStyle name="Normal 21 2 2 12 3" xfId="7588"/>
    <cellStyle name="Normal 21 2 2 13" xfId="2651"/>
    <cellStyle name="Normal 21 2 2 13 2" xfId="5282"/>
    <cellStyle name="Normal 21 2 2 13 3" xfId="7691"/>
    <cellStyle name="Normal 21 2 2 14" xfId="2718"/>
    <cellStyle name="Normal 21 2 2 14 2" xfId="5349"/>
    <cellStyle name="Normal 21 2 2 14 3" xfId="7758"/>
    <cellStyle name="Normal 21 2 2 15" xfId="2838"/>
    <cellStyle name="Normal 21 2 2 16" xfId="3005"/>
    <cellStyle name="Normal 21 2 2 2" xfId="516"/>
    <cellStyle name="Normal 21 2 2 2 2" xfId="3147"/>
    <cellStyle name="Normal 21 2 2 2 3" xfId="5556"/>
    <cellStyle name="Normal 21 2 2 3" xfId="1019"/>
    <cellStyle name="Normal 21 2 2 3 2" xfId="3650"/>
    <cellStyle name="Normal 21 2 2 3 3" xfId="6059"/>
    <cellStyle name="Normal 21 2 2 4" xfId="917"/>
    <cellStyle name="Normal 21 2 2 4 2" xfId="3548"/>
    <cellStyle name="Normal 21 2 2 4 3" xfId="5957"/>
    <cellStyle name="Normal 21 2 2 5" xfId="1123"/>
    <cellStyle name="Normal 21 2 2 5 2" xfId="3754"/>
    <cellStyle name="Normal 21 2 2 5 3" xfId="6163"/>
    <cellStyle name="Normal 21 2 2 6" xfId="1609"/>
    <cellStyle name="Normal 21 2 2 6 2" xfId="4240"/>
    <cellStyle name="Normal 21 2 2 6 3" xfId="6649"/>
    <cellStyle name="Normal 21 2 2 7" xfId="1779"/>
    <cellStyle name="Normal 21 2 2 7 2" xfId="4410"/>
    <cellStyle name="Normal 21 2 2 7 3" xfId="6819"/>
    <cellStyle name="Normal 21 2 2 8" xfId="1945"/>
    <cellStyle name="Normal 21 2 2 8 2" xfId="4576"/>
    <cellStyle name="Normal 21 2 2 8 3" xfId="6985"/>
    <cellStyle name="Normal 21 2 2 9" xfId="2108"/>
    <cellStyle name="Normal 21 2 2 9 2" xfId="4739"/>
    <cellStyle name="Normal 21 2 2 9 3" xfId="7148"/>
    <cellStyle name="Normal 21 2 3" xfId="202"/>
    <cellStyle name="Normal 21 2 3 10" xfId="2232"/>
    <cellStyle name="Normal 21 2 3 10 2" xfId="4863"/>
    <cellStyle name="Normal 21 2 3 10 3" xfId="7272"/>
    <cellStyle name="Normal 21 2 3 11" xfId="2386"/>
    <cellStyle name="Normal 21 2 3 11 2" xfId="5017"/>
    <cellStyle name="Normal 21 2 3 11 3" xfId="7426"/>
    <cellStyle name="Normal 21 2 3 12" xfId="2522"/>
    <cellStyle name="Normal 21 2 3 12 2" xfId="5153"/>
    <cellStyle name="Normal 21 2 3 12 3" xfId="7562"/>
    <cellStyle name="Normal 21 2 3 13" xfId="2630"/>
    <cellStyle name="Normal 21 2 3 13 2" xfId="5261"/>
    <cellStyle name="Normal 21 2 3 13 3" xfId="7670"/>
    <cellStyle name="Normal 21 2 3 14" xfId="2705"/>
    <cellStyle name="Normal 21 2 3 14 2" xfId="5336"/>
    <cellStyle name="Normal 21 2 3 14 3" xfId="7745"/>
    <cellStyle name="Normal 21 2 3 15" xfId="2878"/>
    <cellStyle name="Normal 21 2 3 16" xfId="5356"/>
    <cellStyle name="Normal 21 2 3 2" xfId="558"/>
    <cellStyle name="Normal 21 2 3 2 2" xfId="3189"/>
    <cellStyle name="Normal 21 2 3 2 3" xfId="5598"/>
    <cellStyle name="Normal 21 2 3 3" xfId="1022"/>
    <cellStyle name="Normal 21 2 3 3 2" xfId="3653"/>
    <cellStyle name="Normal 21 2 3 3 3" xfId="6062"/>
    <cellStyle name="Normal 21 2 3 4" xfId="837"/>
    <cellStyle name="Normal 21 2 3 4 2" xfId="3468"/>
    <cellStyle name="Normal 21 2 3 4 3" xfId="5877"/>
    <cellStyle name="Normal 21 2 3 5" xfId="1421"/>
    <cellStyle name="Normal 21 2 3 5 2" xfId="4052"/>
    <cellStyle name="Normal 21 2 3 5 3" xfId="6461"/>
    <cellStyle name="Normal 21 2 3 6" xfId="1572"/>
    <cellStyle name="Normal 21 2 3 6 2" xfId="4203"/>
    <cellStyle name="Normal 21 2 3 6 3" xfId="6612"/>
    <cellStyle name="Normal 21 2 3 7" xfId="1743"/>
    <cellStyle name="Normal 21 2 3 7 2" xfId="4374"/>
    <cellStyle name="Normal 21 2 3 7 3" xfId="6783"/>
    <cellStyle name="Normal 21 2 3 8" xfId="1910"/>
    <cellStyle name="Normal 21 2 3 8 2" xfId="4541"/>
    <cellStyle name="Normal 21 2 3 8 3" xfId="6950"/>
    <cellStyle name="Normal 21 2 3 9" xfId="2073"/>
    <cellStyle name="Normal 21 2 3 9 2" xfId="4704"/>
    <cellStyle name="Normal 21 2 3 9 3" xfId="7113"/>
    <cellStyle name="Normal 21 2 4" xfId="240"/>
    <cellStyle name="Normal 21 2 4 10" xfId="2264"/>
    <cellStyle name="Normal 21 2 4 10 2" xfId="4895"/>
    <cellStyle name="Normal 21 2 4 10 3" xfId="7304"/>
    <cellStyle name="Normal 21 2 4 11" xfId="2414"/>
    <cellStyle name="Normal 21 2 4 11 2" xfId="5045"/>
    <cellStyle name="Normal 21 2 4 11 3" xfId="7454"/>
    <cellStyle name="Normal 21 2 4 12" xfId="2546"/>
    <cellStyle name="Normal 21 2 4 12 2" xfId="5177"/>
    <cellStyle name="Normal 21 2 4 12 3" xfId="7586"/>
    <cellStyle name="Normal 21 2 4 13" xfId="2649"/>
    <cellStyle name="Normal 21 2 4 13 2" xfId="5280"/>
    <cellStyle name="Normal 21 2 4 13 3" xfId="7689"/>
    <cellStyle name="Normal 21 2 4 14" xfId="2716"/>
    <cellStyle name="Normal 21 2 4 14 2" xfId="5347"/>
    <cellStyle name="Normal 21 2 4 14 3" xfId="7756"/>
    <cellStyle name="Normal 21 2 4 15" xfId="2916"/>
    <cellStyle name="Normal 21 2 4 16" xfId="5392"/>
    <cellStyle name="Normal 21 2 4 2" xfId="595"/>
    <cellStyle name="Normal 21 2 4 2 2" xfId="3226"/>
    <cellStyle name="Normal 21 2 4 2 3" xfId="5635"/>
    <cellStyle name="Normal 21 2 4 3" xfId="1058"/>
    <cellStyle name="Normal 21 2 4 3 2" xfId="3689"/>
    <cellStyle name="Normal 21 2 4 3 3" xfId="6098"/>
    <cellStyle name="Normal 21 2 4 4" xfId="784"/>
    <cellStyle name="Normal 21 2 4 4 2" xfId="3415"/>
    <cellStyle name="Normal 21 2 4 4 3" xfId="5824"/>
    <cellStyle name="Normal 21 2 4 5" xfId="1136"/>
    <cellStyle name="Normal 21 2 4 5 2" xfId="3767"/>
    <cellStyle name="Normal 21 2 4 5 3" xfId="6176"/>
    <cellStyle name="Normal 21 2 4 6" xfId="1607"/>
    <cellStyle name="Normal 21 2 4 6 2" xfId="4238"/>
    <cellStyle name="Normal 21 2 4 6 3" xfId="6647"/>
    <cellStyle name="Normal 21 2 4 7" xfId="1777"/>
    <cellStyle name="Normal 21 2 4 7 2" xfId="4408"/>
    <cellStyle name="Normal 21 2 4 7 3" xfId="6817"/>
    <cellStyle name="Normal 21 2 4 8" xfId="1943"/>
    <cellStyle name="Normal 21 2 4 8 2" xfId="4574"/>
    <cellStyle name="Normal 21 2 4 8 3" xfId="6983"/>
    <cellStyle name="Normal 21 2 4 9" xfId="2106"/>
    <cellStyle name="Normal 21 2 4 9 2" xfId="4737"/>
    <cellStyle name="Normal 21 2 4 9 3" xfId="7146"/>
    <cellStyle name="Normal 21 2 5" xfId="423"/>
    <cellStyle name="Normal 21 2 5 2" xfId="3054"/>
    <cellStyle name="Normal 21 2 5 3" xfId="5463"/>
    <cellStyle name="Normal 21 2 6" xfId="800"/>
    <cellStyle name="Normal 21 2 6 2" xfId="3431"/>
    <cellStyle name="Normal 21 2 6 3" xfId="5840"/>
    <cellStyle name="Normal 21 2 7" xfId="475"/>
    <cellStyle name="Normal 21 2 7 2" xfId="3106"/>
    <cellStyle name="Normal 21 2 7 3" xfId="5515"/>
    <cellStyle name="Normal 21 2 8" xfId="681"/>
    <cellStyle name="Normal 21 2 8 2" xfId="3312"/>
    <cellStyle name="Normal 21 2 8 3" xfId="5721"/>
    <cellStyle name="Normal 21 2 9" xfId="842"/>
    <cellStyle name="Normal 21 2 9 2" xfId="3473"/>
    <cellStyle name="Normal 21 2 9 3" xfId="5882"/>
    <cellStyle name="Normal 21 20" xfId="2441"/>
    <cellStyle name="Normal 21 20 2" xfId="5072"/>
    <cellStyle name="Normal 21 20 3" xfId="7481"/>
    <cellStyle name="Normal 21 21" xfId="2568"/>
    <cellStyle name="Normal 21 21 2" xfId="5199"/>
    <cellStyle name="Normal 21 21 3" xfId="7608"/>
    <cellStyle name="Normal 21 22" xfId="2743"/>
    <cellStyle name="Normal 21 23" xfId="2731"/>
    <cellStyle name="Normal 21 24" xfId="7772"/>
    <cellStyle name="Normal 21 3" xfId="89"/>
    <cellStyle name="Normal 21 3 10" xfId="1350"/>
    <cellStyle name="Normal 21 3 10 2" xfId="3981"/>
    <cellStyle name="Normal 21 3 10 3" xfId="6390"/>
    <cellStyle name="Normal 21 3 11" xfId="1332"/>
    <cellStyle name="Normal 21 3 11 2" xfId="3963"/>
    <cellStyle name="Normal 21 3 11 3" xfId="6372"/>
    <cellStyle name="Normal 21 3 12" xfId="1595"/>
    <cellStyle name="Normal 21 3 12 2" xfId="4226"/>
    <cellStyle name="Normal 21 3 12 3" xfId="6635"/>
    <cellStyle name="Normal 21 3 13" xfId="1766"/>
    <cellStyle name="Normal 21 3 13 2" xfId="4397"/>
    <cellStyle name="Normal 21 3 13 3" xfId="6806"/>
    <cellStyle name="Normal 21 3 14" xfId="1933"/>
    <cellStyle name="Normal 21 3 14 2" xfId="4564"/>
    <cellStyle name="Normal 21 3 14 3" xfId="6973"/>
    <cellStyle name="Normal 21 3 15" xfId="2096"/>
    <cellStyle name="Normal 21 3 15 2" xfId="4727"/>
    <cellStyle name="Normal 21 3 15 3" xfId="7136"/>
    <cellStyle name="Normal 21 3 16" xfId="2255"/>
    <cellStyle name="Normal 21 3 16 2" xfId="4886"/>
    <cellStyle name="Normal 21 3 16 3" xfId="7295"/>
    <cellStyle name="Normal 21 3 17" xfId="2407"/>
    <cellStyle name="Normal 21 3 17 2" xfId="5038"/>
    <cellStyle name="Normal 21 3 17 3" xfId="7447"/>
    <cellStyle name="Normal 21 3 18" xfId="2772"/>
    <cellStyle name="Normal 21 3 19" xfId="2747"/>
    <cellStyle name="Normal 21 3 2" xfId="170"/>
    <cellStyle name="Normal 21 3 2 10" xfId="2225"/>
    <cellStyle name="Normal 21 3 2 10 2" xfId="4856"/>
    <cellStyle name="Normal 21 3 2 10 3" xfId="7265"/>
    <cellStyle name="Normal 21 3 2 11" xfId="2379"/>
    <cellStyle name="Normal 21 3 2 11 2" xfId="5010"/>
    <cellStyle name="Normal 21 3 2 11 3" xfId="7419"/>
    <cellStyle name="Normal 21 3 2 12" xfId="2515"/>
    <cellStyle name="Normal 21 3 2 12 2" xfId="5146"/>
    <cellStyle name="Normal 21 3 2 12 3" xfId="7555"/>
    <cellStyle name="Normal 21 3 2 13" xfId="2625"/>
    <cellStyle name="Normal 21 3 2 13 2" xfId="5256"/>
    <cellStyle name="Normal 21 3 2 13 3" xfId="7665"/>
    <cellStyle name="Normal 21 3 2 14" xfId="2703"/>
    <cellStyle name="Normal 21 3 2 14 2" xfId="5334"/>
    <cellStyle name="Normal 21 3 2 14 3" xfId="7743"/>
    <cellStyle name="Normal 21 3 2 15" xfId="2847"/>
    <cellStyle name="Normal 21 3 2 16" xfId="2997"/>
    <cellStyle name="Normal 21 3 2 2" xfId="526"/>
    <cellStyle name="Normal 21 3 2 2 2" xfId="3157"/>
    <cellStyle name="Normal 21 3 2 2 3" xfId="5566"/>
    <cellStyle name="Normal 21 3 2 3" xfId="1009"/>
    <cellStyle name="Normal 21 3 2 3 2" xfId="3640"/>
    <cellStyle name="Normal 21 3 2 3 3" xfId="6049"/>
    <cellStyle name="Normal 21 3 2 4" xfId="868"/>
    <cellStyle name="Normal 21 3 2 4 2" xfId="3499"/>
    <cellStyle name="Normal 21 3 2 4 3" xfId="5908"/>
    <cellStyle name="Normal 21 3 2 5" xfId="1413"/>
    <cellStyle name="Normal 21 3 2 5 2" xfId="4044"/>
    <cellStyle name="Normal 21 3 2 5 3" xfId="6453"/>
    <cellStyle name="Normal 21 3 2 6" xfId="1564"/>
    <cellStyle name="Normal 21 3 2 6 2" xfId="4195"/>
    <cellStyle name="Normal 21 3 2 6 3" xfId="6604"/>
    <cellStyle name="Normal 21 3 2 7" xfId="1736"/>
    <cellStyle name="Normal 21 3 2 7 2" xfId="4367"/>
    <cellStyle name="Normal 21 3 2 7 3" xfId="6776"/>
    <cellStyle name="Normal 21 3 2 8" xfId="1903"/>
    <cellStyle name="Normal 21 3 2 8 2" xfId="4534"/>
    <cellStyle name="Normal 21 3 2 8 3" xfId="6943"/>
    <cellStyle name="Normal 21 3 2 9" xfId="2066"/>
    <cellStyle name="Normal 21 3 2 9 2" xfId="4697"/>
    <cellStyle name="Normal 21 3 2 9 3" xfId="7106"/>
    <cellStyle name="Normal 21 3 3" xfId="212"/>
    <cellStyle name="Normal 21 3 3 10" xfId="2204"/>
    <cellStyle name="Normal 21 3 3 10 2" xfId="4835"/>
    <cellStyle name="Normal 21 3 3 10 3" xfId="7244"/>
    <cellStyle name="Normal 21 3 3 11" xfId="2359"/>
    <cellStyle name="Normal 21 3 3 11 2" xfId="4990"/>
    <cellStyle name="Normal 21 3 3 11 3" xfId="7399"/>
    <cellStyle name="Normal 21 3 3 12" xfId="2496"/>
    <cellStyle name="Normal 21 3 3 12 2" xfId="5127"/>
    <cellStyle name="Normal 21 3 3 12 3" xfId="7536"/>
    <cellStyle name="Normal 21 3 3 13" xfId="2611"/>
    <cellStyle name="Normal 21 3 3 13 2" xfId="5242"/>
    <cellStyle name="Normal 21 3 3 13 3" xfId="7651"/>
    <cellStyle name="Normal 21 3 3 14" xfId="2692"/>
    <cellStyle name="Normal 21 3 3 14 2" xfId="5323"/>
    <cellStyle name="Normal 21 3 3 14 3" xfId="7732"/>
    <cellStyle name="Normal 21 3 3 15" xfId="2888"/>
    <cellStyle name="Normal 21 3 3 16" xfId="5365"/>
    <cellStyle name="Normal 21 3 3 2" xfId="568"/>
    <cellStyle name="Normal 21 3 3 2 2" xfId="3199"/>
    <cellStyle name="Normal 21 3 3 2 3" xfId="5608"/>
    <cellStyle name="Normal 21 3 3 3" xfId="1031"/>
    <cellStyle name="Normal 21 3 3 3 2" xfId="3662"/>
    <cellStyle name="Normal 21 3 3 3 3" xfId="6071"/>
    <cellStyle name="Normal 21 3 3 4" xfId="932"/>
    <cellStyle name="Normal 21 3 3 4 2" xfId="3563"/>
    <cellStyle name="Normal 21 3 3 4 3" xfId="5972"/>
    <cellStyle name="Normal 21 3 3 5" xfId="1376"/>
    <cellStyle name="Normal 21 3 3 5 2" xfId="4007"/>
    <cellStyle name="Normal 21 3 3 5 3" xfId="6416"/>
    <cellStyle name="Normal 21 3 3 6" xfId="1541"/>
    <cellStyle name="Normal 21 3 3 6 2" xfId="4172"/>
    <cellStyle name="Normal 21 3 3 6 3" xfId="6581"/>
    <cellStyle name="Normal 21 3 3 7" xfId="1713"/>
    <cellStyle name="Normal 21 3 3 7 2" xfId="4344"/>
    <cellStyle name="Normal 21 3 3 7 3" xfId="6753"/>
    <cellStyle name="Normal 21 3 3 8" xfId="1881"/>
    <cellStyle name="Normal 21 3 3 8 2" xfId="4512"/>
    <cellStyle name="Normal 21 3 3 8 3" xfId="6921"/>
    <cellStyle name="Normal 21 3 3 9" xfId="2044"/>
    <cellStyle name="Normal 21 3 3 9 2" xfId="4675"/>
    <cellStyle name="Normal 21 3 3 9 3" xfId="7084"/>
    <cellStyle name="Normal 21 3 4" xfId="249"/>
    <cellStyle name="Normal 21 3 4 10" xfId="2132"/>
    <cellStyle name="Normal 21 3 4 10 2" xfId="4763"/>
    <cellStyle name="Normal 21 3 4 10 3" xfId="7172"/>
    <cellStyle name="Normal 21 3 4 11" xfId="2290"/>
    <cellStyle name="Normal 21 3 4 11 2" xfId="4921"/>
    <cellStyle name="Normal 21 3 4 11 3" xfId="7330"/>
    <cellStyle name="Normal 21 3 4 12" xfId="2436"/>
    <cellStyle name="Normal 21 3 4 12 2" xfId="5067"/>
    <cellStyle name="Normal 21 3 4 12 3" xfId="7476"/>
    <cellStyle name="Normal 21 3 4 13" xfId="2564"/>
    <cellStyle name="Normal 21 3 4 13 2" xfId="5195"/>
    <cellStyle name="Normal 21 3 4 13 3" xfId="7604"/>
    <cellStyle name="Normal 21 3 4 14" xfId="2662"/>
    <cellStyle name="Normal 21 3 4 14 2" xfId="5293"/>
    <cellStyle name="Normal 21 3 4 14 3" xfId="7702"/>
    <cellStyle name="Normal 21 3 4 15" xfId="2925"/>
    <cellStyle name="Normal 21 3 4 16" xfId="5401"/>
    <cellStyle name="Normal 21 3 4 2" xfId="604"/>
    <cellStyle name="Normal 21 3 4 2 2" xfId="3235"/>
    <cellStyle name="Normal 21 3 4 2 3" xfId="5644"/>
    <cellStyle name="Normal 21 3 4 3" xfId="1067"/>
    <cellStyle name="Normal 21 3 4 3 2" xfId="3698"/>
    <cellStyle name="Normal 21 3 4 3 3" xfId="6107"/>
    <cellStyle name="Normal 21 3 4 4" xfId="913"/>
    <cellStyle name="Normal 21 3 4 4 2" xfId="3544"/>
    <cellStyle name="Normal 21 3 4 4 3" xfId="5953"/>
    <cellStyle name="Normal 21 3 4 5" xfId="1117"/>
    <cellStyle name="Normal 21 3 4 5 2" xfId="3748"/>
    <cellStyle name="Normal 21 3 4 5 3" xfId="6157"/>
    <cellStyle name="Normal 21 3 4 6" xfId="1461"/>
    <cellStyle name="Normal 21 3 4 6 2" xfId="4092"/>
    <cellStyle name="Normal 21 3 4 6 3" xfId="6501"/>
    <cellStyle name="Normal 21 3 4 7" xfId="1634"/>
    <cellStyle name="Normal 21 3 4 7 2" xfId="4265"/>
    <cellStyle name="Normal 21 3 4 7 3" xfId="6674"/>
    <cellStyle name="Normal 21 3 4 8" xfId="1804"/>
    <cellStyle name="Normal 21 3 4 8 2" xfId="4435"/>
    <cellStyle name="Normal 21 3 4 8 3" xfId="6844"/>
    <cellStyle name="Normal 21 3 4 9" xfId="1970"/>
    <cellStyle name="Normal 21 3 4 9 2" xfId="4601"/>
    <cellStyle name="Normal 21 3 4 9 3" xfId="7010"/>
    <cellStyle name="Normal 21 3 5" xfId="445"/>
    <cellStyle name="Normal 21 3 5 2" xfId="3076"/>
    <cellStyle name="Normal 21 3 5 3" xfId="5485"/>
    <cellStyle name="Normal 21 3 6" xfId="779"/>
    <cellStyle name="Normal 21 3 6 2" xfId="3410"/>
    <cellStyle name="Normal 21 3 6 3" xfId="5819"/>
    <cellStyle name="Normal 21 3 7" xfId="451"/>
    <cellStyle name="Normal 21 3 7 2" xfId="3082"/>
    <cellStyle name="Normal 21 3 7 3" xfId="5491"/>
    <cellStyle name="Normal 21 3 8" xfId="841"/>
    <cellStyle name="Normal 21 3 8 2" xfId="3472"/>
    <cellStyle name="Normal 21 3 8 3" xfId="5881"/>
    <cellStyle name="Normal 21 3 9" xfId="928"/>
    <cellStyle name="Normal 21 3 9 2" xfId="3559"/>
    <cellStyle name="Normal 21 3 9 3" xfId="5968"/>
    <cellStyle name="Normal 21 4" xfId="102"/>
    <cellStyle name="Normal 21 4 10" xfId="1094"/>
    <cellStyle name="Normal 21 4 10 2" xfId="3725"/>
    <cellStyle name="Normal 21 4 10 3" xfId="6134"/>
    <cellStyle name="Normal 21 4 11" xfId="1521"/>
    <cellStyle name="Normal 21 4 11 2" xfId="4152"/>
    <cellStyle name="Normal 21 4 11 3" xfId="6561"/>
    <cellStyle name="Normal 21 4 12" xfId="1694"/>
    <cellStyle name="Normal 21 4 12 2" xfId="4325"/>
    <cellStyle name="Normal 21 4 12 3" xfId="6734"/>
    <cellStyle name="Normal 21 4 13" xfId="1863"/>
    <cellStyle name="Normal 21 4 13 2" xfId="4494"/>
    <cellStyle name="Normal 21 4 13 3" xfId="6903"/>
    <cellStyle name="Normal 21 4 14" xfId="2028"/>
    <cellStyle name="Normal 21 4 14 2" xfId="4659"/>
    <cellStyle name="Normal 21 4 14 3" xfId="7068"/>
    <cellStyle name="Normal 21 4 15" xfId="2188"/>
    <cellStyle name="Normal 21 4 15 2" xfId="4819"/>
    <cellStyle name="Normal 21 4 15 3" xfId="7228"/>
    <cellStyle name="Normal 21 4 16" xfId="2343"/>
    <cellStyle name="Normal 21 4 16 2" xfId="4974"/>
    <cellStyle name="Normal 21 4 16 3" xfId="7383"/>
    <cellStyle name="Normal 21 4 17" xfId="2481"/>
    <cellStyle name="Normal 21 4 17 2" xfId="5112"/>
    <cellStyle name="Normal 21 4 17 3" xfId="7521"/>
    <cellStyle name="Normal 21 4 18" xfId="2783"/>
    <cellStyle name="Normal 21 4 19" xfId="2825"/>
    <cellStyle name="Normal 21 4 2" xfId="181"/>
    <cellStyle name="Normal 21 4 2 10" xfId="2041"/>
    <cellStyle name="Normal 21 4 2 10 2" xfId="4672"/>
    <cellStyle name="Normal 21 4 2 10 3" xfId="7081"/>
    <cellStyle name="Normal 21 4 2 11" xfId="2201"/>
    <cellStyle name="Normal 21 4 2 11 2" xfId="4832"/>
    <cellStyle name="Normal 21 4 2 11 3" xfId="7241"/>
    <cellStyle name="Normal 21 4 2 12" xfId="2356"/>
    <cellStyle name="Normal 21 4 2 12 2" xfId="4987"/>
    <cellStyle name="Normal 21 4 2 12 3" xfId="7396"/>
    <cellStyle name="Normal 21 4 2 13" xfId="2493"/>
    <cellStyle name="Normal 21 4 2 13 2" xfId="5124"/>
    <cellStyle name="Normal 21 4 2 13 3" xfId="7533"/>
    <cellStyle name="Normal 21 4 2 14" xfId="2608"/>
    <cellStyle name="Normal 21 4 2 14 2" xfId="5239"/>
    <cellStyle name="Normal 21 4 2 14 3" xfId="7648"/>
    <cellStyle name="Normal 21 4 2 15" xfId="2858"/>
    <cellStyle name="Normal 21 4 2 16" xfId="2987"/>
    <cellStyle name="Normal 21 4 2 2" xfId="537"/>
    <cellStyle name="Normal 21 4 2 2 2" xfId="3168"/>
    <cellStyle name="Normal 21 4 2 2 3" xfId="5577"/>
    <cellStyle name="Normal 21 4 2 3" xfId="999"/>
    <cellStyle name="Normal 21 4 2 3 2" xfId="3630"/>
    <cellStyle name="Normal 21 4 2 3 3" xfId="6039"/>
    <cellStyle name="Normal 21 4 2 4" xfId="878"/>
    <cellStyle name="Normal 21 4 2 4 2" xfId="3509"/>
    <cellStyle name="Normal 21 4 2 4 3" xfId="5918"/>
    <cellStyle name="Normal 21 4 2 5" xfId="1158"/>
    <cellStyle name="Normal 21 4 2 5 2" xfId="3789"/>
    <cellStyle name="Normal 21 4 2 5 3" xfId="6198"/>
    <cellStyle name="Normal 21 4 2 6" xfId="1378"/>
    <cellStyle name="Normal 21 4 2 6 2" xfId="4009"/>
    <cellStyle name="Normal 21 4 2 6 3" xfId="6418"/>
    <cellStyle name="Normal 21 4 2 7" xfId="1537"/>
    <cellStyle name="Normal 21 4 2 7 2" xfId="4168"/>
    <cellStyle name="Normal 21 4 2 7 3" xfId="6577"/>
    <cellStyle name="Normal 21 4 2 8" xfId="1709"/>
    <cellStyle name="Normal 21 4 2 8 2" xfId="4340"/>
    <cellStyle name="Normal 21 4 2 8 3" xfId="6749"/>
    <cellStyle name="Normal 21 4 2 9" xfId="1878"/>
    <cellStyle name="Normal 21 4 2 9 2" xfId="4509"/>
    <cellStyle name="Normal 21 4 2 9 3" xfId="6918"/>
    <cellStyle name="Normal 21 4 3" xfId="222"/>
    <cellStyle name="Normal 21 4 3 10" xfId="2184"/>
    <cellStyle name="Normal 21 4 3 10 2" xfId="4815"/>
    <cellStyle name="Normal 21 4 3 10 3" xfId="7224"/>
    <cellStyle name="Normal 21 4 3 11" xfId="2339"/>
    <cellStyle name="Normal 21 4 3 11 2" xfId="4970"/>
    <cellStyle name="Normal 21 4 3 11 3" xfId="7379"/>
    <cellStyle name="Normal 21 4 3 12" xfId="2478"/>
    <cellStyle name="Normal 21 4 3 12 2" xfId="5109"/>
    <cellStyle name="Normal 21 4 3 12 3" xfId="7518"/>
    <cellStyle name="Normal 21 4 3 13" xfId="2598"/>
    <cellStyle name="Normal 21 4 3 13 2" xfId="5229"/>
    <cellStyle name="Normal 21 4 3 13 3" xfId="7638"/>
    <cellStyle name="Normal 21 4 3 14" xfId="2685"/>
    <cellStyle name="Normal 21 4 3 14 2" xfId="5316"/>
    <cellStyle name="Normal 21 4 3 14 3" xfId="7725"/>
    <cellStyle name="Normal 21 4 3 15" xfId="2898"/>
    <cellStyle name="Normal 21 4 3 16" xfId="5374"/>
    <cellStyle name="Normal 21 4 3 2" xfId="577"/>
    <cellStyle name="Normal 21 4 3 2 2" xfId="3208"/>
    <cellStyle name="Normal 21 4 3 2 3" xfId="5617"/>
    <cellStyle name="Normal 21 4 3 3" xfId="1040"/>
    <cellStyle name="Normal 21 4 3 3 2" xfId="3671"/>
    <cellStyle name="Normal 21 4 3 3 3" xfId="6080"/>
    <cellStyle name="Normal 21 4 3 4" xfId="836"/>
    <cellStyle name="Normal 21 4 3 4 2" xfId="3467"/>
    <cellStyle name="Normal 21 4 3 4 3" xfId="5876"/>
    <cellStyle name="Normal 21 4 3 5" xfId="1303"/>
    <cellStyle name="Normal 21 4 3 5 2" xfId="3934"/>
    <cellStyle name="Normal 21 4 3 5 3" xfId="6343"/>
    <cellStyle name="Normal 21 4 3 6" xfId="1517"/>
    <cellStyle name="Normal 21 4 3 6 2" xfId="4148"/>
    <cellStyle name="Normal 21 4 3 6 3" xfId="6557"/>
    <cellStyle name="Normal 21 4 3 7" xfId="1690"/>
    <cellStyle name="Normal 21 4 3 7 2" xfId="4321"/>
    <cellStyle name="Normal 21 4 3 7 3" xfId="6730"/>
    <cellStyle name="Normal 21 4 3 8" xfId="1859"/>
    <cellStyle name="Normal 21 4 3 8 2" xfId="4490"/>
    <cellStyle name="Normal 21 4 3 8 3" xfId="6899"/>
    <cellStyle name="Normal 21 4 3 9" xfId="2024"/>
    <cellStyle name="Normal 21 4 3 9 2" xfId="4655"/>
    <cellStyle name="Normal 21 4 3 9 3" xfId="7064"/>
    <cellStyle name="Normal 21 4 4" xfId="258"/>
    <cellStyle name="Normal 21 4 4 10" xfId="2216"/>
    <cellStyle name="Normal 21 4 4 10 2" xfId="4847"/>
    <cellStyle name="Normal 21 4 4 10 3" xfId="7256"/>
    <cellStyle name="Normal 21 4 4 11" xfId="2370"/>
    <cellStyle name="Normal 21 4 4 11 2" xfId="5001"/>
    <cellStyle name="Normal 21 4 4 11 3" xfId="7410"/>
    <cellStyle name="Normal 21 4 4 12" xfId="2507"/>
    <cellStyle name="Normal 21 4 4 12 2" xfId="5138"/>
    <cellStyle name="Normal 21 4 4 12 3" xfId="7547"/>
    <cellStyle name="Normal 21 4 4 13" xfId="2618"/>
    <cellStyle name="Normal 21 4 4 13 2" xfId="5249"/>
    <cellStyle name="Normal 21 4 4 13 3" xfId="7658"/>
    <cellStyle name="Normal 21 4 4 14" xfId="2698"/>
    <cellStyle name="Normal 21 4 4 14 2" xfId="5329"/>
    <cellStyle name="Normal 21 4 4 14 3" xfId="7738"/>
    <cellStyle name="Normal 21 4 4 15" xfId="2934"/>
    <cellStyle name="Normal 21 4 4 16" xfId="5410"/>
    <cellStyle name="Normal 21 4 4 2" xfId="613"/>
    <cellStyle name="Normal 21 4 4 2 2" xfId="3244"/>
    <cellStyle name="Normal 21 4 4 2 3" xfId="5653"/>
    <cellStyle name="Normal 21 4 4 3" xfId="1076"/>
    <cellStyle name="Normal 21 4 4 3 2" xfId="3707"/>
    <cellStyle name="Normal 21 4 4 3 3" xfId="6116"/>
    <cellStyle name="Normal 21 4 4 4" xfId="903"/>
    <cellStyle name="Normal 21 4 4 4 2" xfId="3534"/>
    <cellStyle name="Normal 21 4 4 4 3" xfId="5943"/>
    <cellStyle name="Normal 21 4 4 5" xfId="1371"/>
    <cellStyle name="Normal 21 4 4 5 2" xfId="4002"/>
    <cellStyle name="Normal 21 4 4 5 3" xfId="6411"/>
    <cellStyle name="Normal 21 4 4 6" xfId="1553"/>
    <cellStyle name="Normal 21 4 4 6 2" xfId="4184"/>
    <cellStyle name="Normal 21 4 4 6 3" xfId="6593"/>
    <cellStyle name="Normal 21 4 4 7" xfId="1725"/>
    <cellStyle name="Normal 21 4 4 7 2" xfId="4356"/>
    <cellStyle name="Normal 21 4 4 7 3" xfId="6765"/>
    <cellStyle name="Normal 21 4 4 8" xfId="1893"/>
    <cellStyle name="Normal 21 4 4 8 2" xfId="4524"/>
    <cellStyle name="Normal 21 4 4 8 3" xfId="6933"/>
    <cellStyle name="Normal 21 4 4 9" xfId="2056"/>
    <cellStyle name="Normal 21 4 4 9 2" xfId="4687"/>
    <cellStyle name="Normal 21 4 4 9 3" xfId="7096"/>
    <cellStyle name="Normal 21 4 5" xfId="458"/>
    <cellStyle name="Normal 21 4 5 2" xfId="3089"/>
    <cellStyle name="Normal 21 4 5 3" xfId="5498"/>
    <cellStyle name="Normal 21 4 6" xfId="966"/>
    <cellStyle name="Normal 21 4 6 2" xfId="3597"/>
    <cellStyle name="Normal 21 4 6 3" xfId="6006"/>
    <cellStyle name="Normal 21 4 7" xfId="655"/>
    <cellStyle name="Normal 21 4 7 2" xfId="3286"/>
    <cellStyle name="Normal 21 4 7 3" xfId="5695"/>
    <cellStyle name="Normal 21 4 8" xfId="394"/>
    <cellStyle name="Normal 21 4 8 2" xfId="3025"/>
    <cellStyle name="Normal 21 4 8 3" xfId="5434"/>
    <cellStyle name="Normal 21 4 9" xfId="389"/>
    <cellStyle name="Normal 21 4 9 2" xfId="3020"/>
    <cellStyle name="Normal 21 4 9 3" xfId="5429"/>
    <cellStyle name="Normal 21 5" xfId="114"/>
    <cellStyle name="Normal 21 5 10" xfId="1452"/>
    <cellStyle name="Normal 21 5 10 2" xfId="4083"/>
    <cellStyle name="Normal 21 5 10 3" xfId="6492"/>
    <cellStyle name="Normal 21 5 11" xfId="1625"/>
    <cellStyle name="Normal 21 5 11 2" xfId="4256"/>
    <cellStyle name="Normal 21 5 11 3" xfId="6665"/>
    <cellStyle name="Normal 21 5 12" xfId="1795"/>
    <cellStyle name="Normal 21 5 12 2" xfId="4426"/>
    <cellStyle name="Normal 21 5 12 3" xfId="6835"/>
    <cellStyle name="Normal 21 5 13" xfId="1961"/>
    <cellStyle name="Normal 21 5 13 2" xfId="4592"/>
    <cellStyle name="Normal 21 5 13 3" xfId="7001"/>
    <cellStyle name="Normal 21 5 14" xfId="2123"/>
    <cellStyle name="Normal 21 5 14 2" xfId="4754"/>
    <cellStyle name="Normal 21 5 14 3" xfId="7163"/>
    <cellStyle name="Normal 21 5 15" xfId="2281"/>
    <cellStyle name="Normal 21 5 15 2" xfId="4912"/>
    <cellStyle name="Normal 21 5 15 3" xfId="7321"/>
    <cellStyle name="Normal 21 5 16" xfId="2428"/>
    <cellStyle name="Normal 21 5 16 2" xfId="5059"/>
    <cellStyle name="Normal 21 5 16 3" xfId="7468"/>
    <cellStyle name="Normal 21 5 17" xfId="2558"/>
    <cellStyle name="Normal 21 5 17 2" xfId="5189"/>
    <cellStyle name="Normal 21 5 17 3" xfId="7598"/>
    <cellStyle name="Normal 21 5 18" xfId="2794"/>
    <cellStyle name="Normal 21 5 19" xfId="2961"/>
    <cellStyle name="Normal 21 5 2" xfId="191"/>
    <cellStyle name="Normal 21 5 2 10" xfId="2068"/>
    <cellStyle name="Normal 21 5 2 10 2" xfId="4699"/>
    <cellStyle name="Normal 21 5 2 10 3" xfId="7108"/>
    <cellStyle name="Normal 21 5 2 11" xfId="2227"/>
    <cellStyle name="Normal 21 5 2 11 2" xfId="4858"/>
    <cellStyle name="Normal 21 5 2 11 3" xfId="7267"/>
    <cellStyle name="Normal 21 5 2 12" xfId="2381"/>
    <cellStyle name="Normal 21 5 2 12 2" xfId="5012"/>
    <cellStyle name="Normal 21 5 2 12 3" xfId="7421"/>
    <cellStyle name="Normal 21 5 2 13" xfId="2517"/>
    <cellStyle name="Normal 21 5 2 13 2" xfId="5148"/>
    <cellStyle name="Normal 21 5 2 13 3" xfId="7557"/>
    <cellStyle name="Normal 21 5 2 14" xfId="2627"/>
    <cellStyle name="Normal 21 5 2 14 2" xfId="5258"/>
    <cellStyle name="Normal 21 5 2 14 3" xfId="7667"/>
    <cellStyle name="Normal 21 5 2 15" xfId="2868"/>
    <cellStyle name="Normal 21 5 2 16" xfId="2775"/>
    <cellStyle name="Normal 21 5 2 2" xfId="547"/>
    <cellStyle name="Normal 21 5 2 2 2" xfId="3178"/>
    <cellStyle name="Normal 21 5 2 2 3" xfId="5587"/>
    <cellStyle name="Normal 21 5 2 3" xfId="830"/>
    <cellStyle name="Normal 21 5 2 3 2" xfId="3461"/>
    <cellStyle name="Normal 21 5 2 3 3" xfId="5870"/>
    <cellStyle name="Normal 21 5 2 4" xfId="786"/>
    <cellStyle name="Normal 21 5 2 4 2" xfId="3417"/>
    <cellStyle name="Normal 21 5 2 4 3" xfId="5826"/>
    <cellStyle name="Normal 21 5 2 5" xfId="1223"/>
    <cellStyle name="Normal 21 5 2 5 2" xfId="3854"/>
    <cellStyle name="Normal 21 5 2 5 3" xfId="6263"/>
    <cellStyle name="Normal 21 5 2 6" xfId="1415"/>
    <cellStyle name="Normal 21 5 2 6 2" xfId="4046"/>
    <cellStyle name="Normal 21 5 2 6 3" xfId="6455"/>
    <cellStyle name="Normal 21 5 2 7" xfId="1566"/>
    <cellStyle name="Normal 21 5 2 7 2" xfId="4197"/>
    <cellStyle name="Normal 21 5 2 7 3" xfId="6606"/>
    <cellStyle name="Normal 21 5 2 8" xfId="1738"/>
    <cellStyle name="Normal 21 5 2 8 2" xfId="4369"/>
    <cellStyle name="Normal 21 5 2 8 3" xfId="6778"/>
    <cellStyle name="Normal 21 5 2 9" xfId="1905"/>
    <cellStyle name="Normal 21 5 2 9 2" xfId="4536"/>
    <cellStyle name="Normal 21 5 2 9 3" xfId="6945"/>
    <cellStyle name="Normal 21 5 3" xfId="231"/>
    <cellStyle name="Normal 21 5 3 10" xfId="1974"/>
    <cellStyle name="Normal 21 5 3 10 2" xfId="4605"/>
    <cellStyle name="Normal 21 5 3 10 3" xfId="7014"/>
    <cellStyle name="Normal 21 5 3 11" xfId="2136"/>
    <cellStyle name="Normal 21 5 3 11 2" xfId="4767"/>
    <cellStyle name="Normal 21 5 3 11 3" xfId="7176"/>
    <cellStyle name="Normal 21 5 3 12" xfId="2294"/>
    <cellStyle name="Normal 21 5 3 12 2" xfId="4925"/>
    <cellStyle name="Normal 21 5 3 12 3" xfId="7334"/>
    <cellStyle name="Normal 21 5 3 13" xfId="2440"/>
    <cellStyle name="Normal 21 5 3 13 2" xfId="5071"/>
    <cellStyle name="Normal 21 5 3 13 3" xfId="7480"/>
    <cellStyle name="Normal 21 5 3 14" xfId="2567"/>
    <cellStyle name="Normal 21 5 3 14 2" xfId="5198"/>
    <cellStyle name="Normal 21 5 3 14 3" xfId="7607"/>
    <cellStyle name="Normal 21 5 3 15" xfId="2907"/>
    <cellStyle name="Normal 21 5 3 16" xfId="5383"/>
    <cellStyle name="Normal 21 5 3 2" xfId="586"/>
    <cellStyle name="Normal 21 5 3 2 2" xfId="3217"/>
    <cellStyle name="Normal 21 5 3 2 3" xfId="5626"/>
    <cellStyle name="Normal 21 5 3 3" xfId="1049"/>
    <cellStyle name="Normal 21 5 3 3 2" xfId="3680"/>
    <cellStyle name="Normal 21 5 3 3 3" xfId="6089"/>
    <cellStyle name="Normal 21 5 3 4" xfId="402"/>
    <cellStyle name="Normal 21 5 3 4 2" xfId="3033"/>
    <cellStyle name="Normal 21 5 3 4 3" xfId="5442"/>
    <cellStyle name="Normal 21 5 3 5" xfId="1222"/>
    <cellStyle name="Normal 21 5 3 5 2" xfId="3853"/>
    <cellStyle name="Normal 21 5 3 5 3" xfId="6262"/>
    <cellStyle name="Normal 21 5 3 6" xfId="1127"/>
    <cellStyle name="Normal 21 5 3 6 2" xfId="3758"/>
    <cellStyle name="Normal 21 5 3 6 3" xfId="6167"/>
    <cellStyle name="Normal 21 5 3 7" xfId="1465"/>
    <cellStyle name="Normal 21 5 3 7 2" xfId="4096"/>
    <cellStyle name="Normal 21 5 3 7 3" xfId="6505"/>
    <cellStyle name="Normal 21 5 3 8" xfId="1638"/>
    <cellStyle name="Normal 21 5 3 8 2" xfId="4269"/>
    <cellStyle name="Normal 21 5 3 8 3" xfId="6678"/>
    <cellStyle name="Normal 21 5 3 9" xfId="1808"/>
    <cellStyle name="Normal 21 5 3 9 2" xfId="4439"/>
    <cellStyle name="Normal 21 5 3 9 3" xfId="6848"/>
    <cellStyle name="Normal 21 5 4" xfId="267"/>
    <cellStyle name="Normal 21 5 4 10" xfId="2017"/>
    <cellStyle name="Normal 21 5 4 10 2" xfId="4648"/>
    <cellStyle name="Normal 21 5 4 10 3" xfId="7057"/>
    <cellStyle name="Normal 21 5 4 11" xfId="2177"/>
    <cellStyle name="Normal 21 5 4 11 2" xfId="4808"/>
    <cellStyle name="Normal 21 5 4 11 3" xfId="7217"/>
    <cellStyle name="Normal 21 5 4 12" xfId="2334"/>
    <cellStyle name="Normal 21 5 4 12 2" xfId="4965"/>
    <cellStyle name="Normal 21 5 4 12 3" xfId="7374"/>
    <cellStyle name="Normal 21 5 4 13" xfId="2475"/>
    <cellStyle name="Normal 21 5 4 13 2" xfId="5106"/>
    <cellStyle name="Normal 21 5 4 13 3" xfId="7515"/>
    <cellStyle name="Normal 21 5 4 14" xfId="2595"/>
    <cellStyle name="Normal 21 5 4 14 2" xfId="5226"/>
    <cellStyle name="Normal 21 5 4 14 3" xfId="7635"/>
    <cellStyle name="Normal 21 5 4 15" xfId="2943"/>
    <cellStyle name="Normal 21 5 4 16" xfId="5419"/>
    <cellStyle name="Normal 21 5 4 2" xfId="622"/>
    <cellStyle name="Normal 21 5 4 2 2" xfId="3253"/>
    <cellStyle name="Normal 21 5 4 2 3" xfId="5662"/>
    <cellStyle name="Normal 21 5 4 3" xfId="1085"/>
    <cellStyle name="Normal 21 5 4 3 2" xfId="3716"/>
    <cellStyle name="Normal 21 5 4 3 3" xfId="6125"/>
    <cellStyle name="Normal 21 5 4 4" xfId="843"/>
    <cellStyle name="Normal 21 5 4 4 2" xfId="3474"/>
    <cellStyle name="Normal 21 5 4 4 3" xfId="5883"/>
    <cellStyle name="Normal 21 5 4 5" xfId="1295"/>
    <cellStyle name="Normal 21 5 4 5 2" xfId="3926"/>
    <cellStyle name="Normal 21 5 4 5 3" xfId="6335"/>
    <cellStyle name="Normal 21 5 4 6" xfId="1366"/>
    <cellStyle name="Normal 21 5 4 6 2" xfId="3997"/>
    <cellStyle name="Normal 21 5 4 6 3" xfId="6406"/>
    <cellStyle name="Normal 21 5 4 7" xfId="1509"/>
    <cellStyle name="Normal 21 5 4 7 2" xfId="4140"/>
    <cellStyle name="Normal 21 5 4 7 3" xfId="6549"/>
    <cellStyle name="Normal 21 5 4 8" xfId="1682"/>
    <cellStyle name="Normal 21 5 4 8 2" xfId="4313"/>
    <cellStyle name="Normal 21 5 4 8 3" xfId="6722"/>
    <cellStyle name="Normal 21 5 4 9" xfId="1852"/>
    <cellStyle name="Normal 21 5 4 9 2" xfId="4483"/>
    <cellStyle name="Normal 21 5 4 9 3" xfId="6892"/>
    <cellStyle name="Normal 21 5 5" xfId="470"/>
    <cellStyle name="Normal 21 5 5 2" xfId="3101"/>
    <cellStyle name="Normal 21 5 5 3" xfId="5510"/>
    <cellStyle name="Normal 21 5 6" xfId="963"/>
    <cellStyle name="Normal 21 5 6 2" xfId="3594"/>
    <cellStyle name="Normal 21 5 6 3" xfId="6003"/>
    <cellStyle name="Normal 21 5 7" xfId="652"/>
    <cellStyle name="Normal 21 5 7 2" xfId="3283"/>
    <cellStyle name="Normal 21 5 7 3" xfId="5692"/>
    <cellStyle name="Normal 21 5 8" xfId="833"/>
    <cellStyle name="Normal 21 5 8 2" xfId="3464"/>
    <cellStyle name="Normal 21 5 8 3" xfId="5873"/>
    <cellStyle name="Normal 21 5 9" xfId="386"/>
    <cellStyle name="Normal 21 5 9 2" xfId="3017"/>
    <cellStyle name="Normal 21 5 9 3" xfId="5426"/>
    <cellStyle name="Normal 21 6" xfId="139"/>
    <cellStyle name="Normal 21 6 10" xfId="1102"/>
    <cellStyle name="Normal 21 6 10 2" xfId="3733"/>
    <cellStyle name="Normal 21 6 10 3" xfId="6142"/>
    <cellStyle name="Normal 21 6 11" xfId="1450"/>
    <cellStyle name="Normal 21 6 11 2" xfId="4081"/>
    <cellStyle name="Normal 21 6 11 3" xfId="6490"/>
    <cellStyle name="Normal 21 6 12" xfId="1623"/>
    <cellStyle name="Normal 21 6 12 2" xfId="4254"/>
    <cellStyle name="Normal 21 6 12 3" xfId="6663"/>
    <cellStyle name="Normal 21 6 13" xfId="1793"/>
    <cellStyle name="Normal 21 6 13 2" xfId="4424"/>
    <cellStyle name="Normal 21 6 13 3" xfId="6833"/>
    <cellStyle name="Normal 21 6 14" xfId="1959"/>
    <cellStyle name="Normal 21 6 14 2" xfId="4590"/>
    <cellStyle name="Normal 21 6 14 3" xfId="6999"/>
    <cellStyle name="Normal 21 6 15" xfId="2817"/>
    <cellStyle name="Normal 21 6 16" xfId="2948"/>
    <cellStyle name="Normal 21 6 2" xfId="495"/>
    <cellStyle name="Normal 21 6 2 2" xfId="3126"/>
    <cellStyle name="Normal 21 6 2 3" xfId="5535"/>
    <cellStyle name="Normal 21 6 3" xfId="949"/>
    <cellStyle name="Normal 21 6 3 2" xfId="3580"/>
    <cellStyle name="Normal 21 6 3 3" xfId="5989"/>
    <cellStyle name="Normal 21 6 4" xfId="630"/>
    <cellStyle name="Normal 21 6 4 2" xfId="3261"/>
    <cellStyle name="Normal 21 6 4 3" xfId="5670"/>
    <cellStyle name="Normal 21 6 5" xfId="1225"/>
    <cellStyle name="Normal 21 6 5 2" xfId="3856"/>
    <cellStyle name="Normal 21 6 5 3" xfId="6265"/>
    <cellStyle name="Normal 21 6 6" xfId="1287"/>
    <cellStyle name="Normal 21 6 6 2" xfId="3918"/>
    <cellStyle name="Normal 21 6 6 3" xfId="6327"/>
    <cellStyle name="Normal 21 6 7" xfId="1443"/>
    <cellStyle name="Normal 21 6 7 2" xfId="4074"/>
    <cellStyle name="Normal 21 6 7 3" xfId="6483"/>
    <cellStyle name="Normal 21 6 8" xfId="722"/>
    <cellStyle name="Normal 21 6 8 2" xfId="3353"/>
    <cellStyle name="Normal 21 6 8 3" xfId="5762"/>
    <cellStyle name="Normal 21 6 9" xfId="1359"/>
    <cellStyle name="Normal 21 6 9 2" xfId="3990"/>
    <cellStyle name="Normal 21 6 9 3" xfId="6399"/>
    <cellStyle name="Normal 21 7" xfId="123"/>
    <cellStyle name="Normal 21 7 10" xfId="2098"/>
    <cellStyle name="Normal 21 7 10 2" xfId="4729"/>
    <cellStyle name="Normal 21 7 10 3" xfId="7138"/>
    <cellStyle name="Normal 21 7 11" xfId="2257"/>
    <cellStyle name="Normal 21 7 11 2" xfId="4888"/>
    <cellStyle name="Normal 21 7 11 3" xfId="7297"/>
    <cellStyle name="Normal 21 7 12" xfId="2408"/>
    <cellStyle name="Normal 21 7 12 2" xfId="5039"/>
    <cellStyle name="Normal 21 7 12 3" xfId="7448"/>
    <cellStyle name="Normal 21 7 13" xfId="2540"/>
    <cellStyle name="Normal 21 7 13 2" xfId="5171"/>
    <cellStyle name="Normal 21 7 13 3" xfId="7580"/>
    <cellStyle name="Normal 21 7 14" xfId="2643"/>
    <cellStyle name="Normal 21 7 14 2" xfId="5274"/>
    <cellStyle name="Normal 21 7 14 3" xfId="7683"/>
    <cellStyle name="Normal 21 7 15" xfId="2801"/>
    <cellStyle name="Normal 21 7 16" xfId="2956"/>
    <cellStyle name="Normal 21 7 2" xfId="479"/>
    <cellStyle name="Normal 21 7 2 2" xfId="3110"/>
    <cellStyle name="Normal 21 7 2 3" xfId="5519"/>
    <cellStyle name="Normal 21 7 3" xfId="957"/>
    <cellStyle name="Normal 21 7 3 2" xfId="3588"/>
    <cellStyle name="Normal 21 7 3 3" xfId="5997"/>
    <cellStyle name="Normal 21 7 4" xfId="643"/>
    <cellStyle name="Normal 21 7 4 2" xfId="3274"/>
    <cellStyle name="Normal 21 7 4 3" xfId="5683"/>
    <cellStyle name="Normal 21 7 5" xfId="853"/>
    <cellStyle name="Normal 21 7 5 2" xfId="3484"/>
    <cellStyle name="Normal 21 7 5 3" xfId="5893"/>
    <cellStyle name="Normal 21 7 6" xfId="1330"/>
    <cellStyle name="Normal 21 7 6 2" xfId="3961"/>
    <cellStyle name="Normal 21 7 6 3" xfId="6370"/>
    <cellStyle name="Normal 21 7 7" xfId="1597"/>
    <cellStyle name="Normal 21 7 7 2" xfId="4228"/>
    <cellStyle name="Normal 21 7 7 3" xfId="6637"/>
    <cellStyle name="Normal 21 7 8" xfId="1768"/>
    <cellStyle name="Normal 21 7 8 2" xfId="4399"/>
    <cellStyle name="Normal 21 7 8 3" xfId="6808"/>
    <cellStyle name="Normal 21 7 9" xfId="1935"/>
    <cellStyle name="Normal 21 7 9 2" xfId="4566"/>
    <cellStyle name="Normal 21 7 9 3" xfId="6975"/>
    <cellStyle name="Normal 21 8" xfId="174"/>
    <cellStyle name="Normal 21 8 10" xfId="2060"/>
    <cellStyle name="Normal 21 8 10 2" xfId="4691"/>
    <cellStyle name="Normal 21 8 10 3" xfId="7100"/>
    <cellStyle name="Normal 21 8 11" xfId="2219"/>
    <cellStyle name="Normal 21 8 11 2" xfId="4850"/>
    <cellStyle name="Normal 21 8 11 3" xfId="7259"/>
    <cellStyle name="Normal 21 8 12" xfId="2373"/>
    <cellStyle name="Normal 21 8 12 2" xfId="5004"/>
    <cellStyle name="Normal 21 8 12 3" xfId="7413"/>
    <cellStyle name="Normal 21 8 13" xfId="2510"/>
    <cellStyle name="Normal 21 8 13 2" xfId="5141"/>
    <cellStyle name="Normal 21 8 13 3" xfId="7550"/>
    <cellStyle name="Normal 21 8 14" xfId="2621"/>
    <cellStyle name="Normal 21 8 14 2" xfId="5252"/>
    <cellStyle name="Normal 21 8 14 3" xfId="7661"/>
    <cellStyle name="Normal 21 8 15" xfId="2851"/>
    <cellStyle name="Normal 21 8 16" xfId="2993"/>
    <cellStyle name="Normal 21 8 2" xfId="530"/>
    <cellStyle name="Normal 21 8 2 2" xfId="3161"/>
    <cellStyle name="Normal 21 8 2 3" xfId="5570"/>
    <cellStyle name="Normal 21 8 3" xfId="1005"/>
    <cellStyle name="Normal 21 8 3 2" xfId="3636"/>
    <cellStyle name="Normal 21 8 3 3" xfId="6045"/>
    <cellStyle name="Normal 21 8 4" xfId="858"/>
    <cellStyle name="Normal 21 8 4 2" xfId="3489"/>
    <cellStyle name="Normal 21 8 4 3" xfId="5898"/>
    <cellStyle name="Normal 21 8 5" xfId="1368"/>
    <cellStyle name="Normal 21 8 5 2" xfId="3999"/>
    <cellStyle name="Normal 21 8 5 3" xfId="6408"/>
    <cellStyle name="Normal 21 8 6" xfId="1406"/>
    <cellStyle name="Normal 21 8 6 2" xfId="4037"/>
    <cellStyle name="Normal 21 8 6 3" xfId="6446"/>
    <cellStyle name="Normal 21 8 7" xfId="1557"/>
    <cellStyle name="Normal 21 8 7 2" xfId="4188"/>
    <cellStyle name="Normal 21 8 7 3" xfId="6597"/>
    <cellStyle name="Normal 21 8 8" xfId="1729"/>
    <cellStyle name="Normal 21 8 8 2" xfId="4360"/>
    <cellStyle name="Normal 21 8 8 3" xfId="6769"/>
    <cellStyle name="Normal 21 8 9" xfId="1897"/>
    <cellStyle name="Normal 21 8 9 2" xfId="4528"/>
    <cellStyle name="Normal 21 8 9 3" xfId="6937"/>
    <cellStyle name="Normal 21 9" xfId="409"/>
    <cellStyle name="Normal 21 9 2" xfId="3040"/>
    <cellStyle name="Normal 21 9 3" xfId="5449"/>
    <cellStyle name="Normal 22" xfId="22"/>
    <cellStyle name="Normal 22 10" xfId="983"/>
    <cellStyle name="Normal 22 10 2" xfId="3614"/>
    <cellStyle name="Normal 22 10 3" xfId="6023"/>
    <cellStyle name="Normal 22 11" xfId="684"/>
    <cellStyle name="Normal 22 11 2" xfId="3315"/>
    <cellStyle name="Normal 22 11 3" xfId="5724"/>
    <cellStyle name="Normal 22 12" xfId="769"/>
    <cellStyle name="Normal 22 12 2" xfId="3400"/>
    <cellStyle name="Normal 22 12 3" xfId="5809"/>
    <cellStyle name="Normal 22 13" xfId="1184"/>
    <cellStyle name="Normal 22 13 2" xfId="3815"/>
    <cellStyle name="Normal 22 13 3" xfId="6224"/>
    <cellStyle name="Normal 22 14" xfId="1605"/>
    <cellStyle name="Normal 22 14 2" xfId="4236"/>
    <cellStyle name="Normal 22 14 3" xfId="6645"/>
    <cellStyle name="Normal 22 15" xfId="1775"/>
    <cellStyle name="Normal 22 15 2" xfId="4406"/>
    <cellStyle name="Normal 22 15 3" xfId="6815"/>
    <cellStyle name="Normal 22 16" xfId="1941"/>
    <cellStyle name="Normal 22 16 2" xfId="4572"/>
    <cellStyle name="Normal 22 16 3" xfId="6981"/>
    <cellStyle name="Normal 22 17" xfId="2104"/>
    <cellStyle name="Normal 22 17 2" xfId="4735"/>
    <cellStyle name="Normal 22 17 3" xfId="7144"/>
    <cellStyle name="Normal 22 18" xfId="2262"/>
    <cellStyle name="Normal 22 18 2" xfId="4893"/>
    <cellStyle name="Normal 22 18 3" xfId="7302"/>
    <cellStyle name="Normal 22 19" xfId="2412"/>
    <cellStyle name="Normal 22 19 2" xfId="5043"/>
    <cellStyle name="Normal 22 19 3" xfId="7452"/>
    <cellStyle name="Normal 22 2" xfId="61"/>
    <cellStyle name="Normal 22 2 10" xfId="1306"/>
    <cellStyle name="Normal 22 2 10 2" xfId="3937"/>
    <cellStyle name="Normal 22 2 10 3" xfId="6346"/>
    <cellStyle name="Normal 22 2 11" xfId="1522"/>
    <cellStyle name="Normal 22 2 11 2" xfId="4153"/>
    <cellStyle name="Normal 22 2 11 3" xfId="6562"/>
    <cellStyle name="Normal 22 2 12" xfId="1695"/>
    <cellStyle name="Normal 22 2 12 2" xfId="4326"/>
    <cellStyle name="Normal 22 2 12 3" xfId="6735"/>
    <cellStyle name="Normal 22 2 13" xfId="1864"/>
    <cellStyle name="Normal 22 2 13 2" xfId="4495"/>
    <cellStyle name="Normal 22 2 13 3" xfId="6904"/>
    <cellStyle name="Normal 22 2 14" xfId="2029"/>
    <cellStyle name="Normal 22 2 14 2" xfId="4660"/>
    <cellStyle name="Normal 22 2 14 3" xfId="7069"/>
    <cellStyle name="Normal 22 2 15" xfId="2189"/>
    <cellStyle name="Normal 22 2 15 2" xfId="4820"/>
    <cellStyle name="Normal 22 2 15 3" xfId="7229"/>
    <cellStyle name="Normal 22 2 16" xfId="2344"/>
    <cellStyle name="Normal 22 2 16 2" xfId="4975"/>
    <cellStyle name="Normal 22 2 16 3" xfId="7384"/>
    <cellStyle name="Normal 22 2 17" xfId="2482"/>
    <cellStyle name="Normal 22 2 17 2" xfId="5113"/>
    <cellStyle name="Normal 22 2 17 3" xfId="7522"/>
    <cellStyle name="Normal 22 2 18" xfId="2757"/>
    <cellStyle name="Normal 22 2 19" xfId="2760"/>
    <cellStyle name="Normal 22 2 2" xfId="161"/>
    <cellStyle name="Normal 22 2 2 10" xfId="2141"/>
    <cellStyle name="Normal 22 2 2 10 2" xfId="4772"/>
    <cellStyle name="Normal 22 2 2 10 3" xfId="7181"/>
    <cellStyle name="Normal 22 2 2 11" xfId="2299"/>
    <cellStyle name="Normal 22 2 2 11 2" xfId="4930"/>
    <cellStyle name="Normal 22 2 2 11 3" xfId="7339"/>
    <cellStyle name="Normal 22 2 2 12" xfId="2444"/>
    <cellStyle name="Normal 22 2 2 12 2" xfId="5075"/>
    <cellStyle name="Normal 22 2 2 12 3" xfId="7484"/>
    <cellStyle name="Normal 22 2 2 13" xfId="2571"/>
    <cellStyle name="Normal 22 2 2 13 2" xfId="5202"/>
    <cellStyle name="Normal 22 2 2 13 3" xfId="7611"/>
    <cellStyle name="Normal 22 2 2 14" xfId="2667"/>
    <cellStyle name="Normal 22 2 2 14 2" xfId="5298"/>
    <cellStyle name="Normal 22 2 2 14 3" xfId="7707"/>
    <cellStyle name="Normal 22 2 2 15" xfId="2839"/>
    <cellStyle name="Normal 22 2 2 16" xfId="3004"/>
    <cellStyle name="Normal 22 2 2 2" xfId="517"/>
    <cellStyle name="Normal 22 2 2 2 2" xfId="3148"/>
    <cellStyle name="Normal 22 2 2 2 3" xfId="5557"/>
    <cellStyle name="Normal 22 2 2 3" xfId="1016"/>
    <cellStyle name="Normal 22 2 2 3 2" xfId="3647"/>
    <cellStyle name="Normal 22 2 2 3 3" xfId="6056"/>
    <cellStyle name="Normal 22 2 2 4" xfId="879"/>
    <cellStyle name="Normal 22 2 2 4 2" xfId="3510"/>
    <cellStyle name="Normal 22 2 2 4 3" xfId="5919"/>
    <cellStyle name="Normal 22 2 2 5" xfId="1133"/>
    <cellStyle name="Normal 22 2 2 5 2" xfId="3764"/>
    <cellStyle name="Normal 22 2 2 5 3" xfId="6173"/>
    <cellStyle name="Normal 22 2 2 6" xfId="1471"/>
    <cellStyle name="Normal 22 2 2 6 2" xfId="4102"/>
    <cellStyle name="Normal 22 2 2 6 3" xfId="6511"/>
    <cellStyle name="Normal 22 2 2 7" xfId="1644"/>
    <cellStyle name="Normal 22 2 2 7 2" xfId="4275"/>
    <cellStyle name="Normal 22 2 2 7 3" xfId="6684"/>
    <cellStyle name="Normal 22 2 2 8" xfId="1814"/>
    <cellStyle name="Normal 22 2 2 8 2" xfId="4445"/>
    <cellStyle name="Normal 22 2 2 8 3" xfId="6854"/>
    <cellStyle name="Normal 22 2 2 9" xfId="1980"/>
    <cellStyle name="Normal 22 2 2 9 2" xfId="4611"/>
    <cellStyle name="Normal 22 2 2 9 3" xfId="7020"/>
    <cellStyle name="Normal 22 2 3" xfId="203"/>
    <cellStyle name="Normal 22 2 3 10" xfId="1641"/>
    <cellStyle name="Normal 22 2 3 10 2" xfId="4272"/>
    <cellStyle name="Normal 22 2 3 10 3" xfId="6681"/>
    <cellStyle name="Normal 22 2 3 11" xfId="1811"/>
    <cellStyle name="Normal 22 2 3 11 2" xfId="4442"/>
    <cellStyle name="Normal 22 2 3 11 3" xfId="6851"/>
    <cellStyle name="Normal 22 2 3 12" xfId="1977"/>
    <cellStyle name="Normal 22 2 3 12 2" xfId="4608"/>
    <cellStyle name="Normal 22 2 3 12 3" xfId="7017"/>
    <cellStyle name="Normal 22 2 3 13" xfId="2138"/>
    <cellStyle name="Normal 22 2 3 13 2" xfId="4769"/>
    <cellStyle name="Normal 22 2 3 13 3" xfId="7178"/>
    <cellStyle name="Normal 22 2 3 14" xfId="2296"/>
    <cellStyle name="Normal 22 2 3 14 2" xfId="4927"/>
    <cellStyle name="Normal 22 2 3 14 3" xfId="7336"/>
    <cellStyle name="Normal 22 2 3 15" xfId="2879"/>
    <cellStyle name="Normal 22 2 3 16" xfId="5357"/>
    <cellStyle name="Normal 22 2 3 2" xfId="559"/>
    <cellStyle name="Normal 22 2 3 2 2" xfId="3190"/>
    <cellStyle name="Normal 22 2 3 2 3" xfId="5599"/>
    <cellStyle name="Normal 22 2 3 3" xfId="1023"/>
    <cellStyle name="Normal 22 2 3 3 2" xfId="3654"/>
    <cellStyle name="Normal 22 2 3 3 3" xfId="6063"/>
    <cellStyle name="Normal 22 2 3 4" xfId="747"/>
    <cellStyle name="Normal 22 2 3 4 2" xfId="3378"/>
    <cellStyle name="Normal 22 2 3 4 3" xfId="5787"/>
    <cellStyle name="Normal 22 2 3 5" xfId="1280"/>
    <cellStyle name="Normal 22 2 3 5 2" xfId="3911"/>
    <cellStyle name="Normal 22 2 3 5 3" xfId="6320"/>
    <cellStyle name="Normal 22 2 3 6" xfId="387"/>
    <cellStyle name="Normal 22 2 3 6 2" xfId="3018"/>
    <cellStyle name="Normal 22 2 3 6 3" xfId="5427"/>
    <cellStyle name="Normal 22 2 3 7" xfId="938"/>
    <cellStyle name="Normal 22 2 3 7 2" xfId="3569"/>
    <cellStyle name="Normal 22 2 3 7 3" xfId="5978"/>
    <cellStyle name="Normal 22 2 3 8" xfId="1130"/>
    <cellStyle name="Normal 22 2 3 8 2" xfId="3761"/>
    <cellStyle name="Normal 22 2 3 8 3" xfId="6170"/>
    <cellStyle name="Normal 22 2 3 9" xfId="1468"/>
    <cellStyle name="Normal 22 2 3 9 2" xfId="4099"/>
    <cellStyle name="Normal 22 2 3 9 3" xfId="6508"/>
    <cellStyle name="Normal 22 2 4" xfId="241"/>
    <cellStyle name="Normal 22 2 4 10" xfId="2139"/>
    <cellStyle name="Normal 22 2 4 10 2" xfId="4770"/>
    <cellStyle name="Normal 22 2 4 10 3" xfId="7179"/>
    <cellStyle name="Normal 22 2 4 11" xfId="2297"/>
    <cellStyle name="Normal 22 2 4 11 2" xfId="4928"/>
    <cellStyle name="Normal 22 2 4 11 3" xfId="7337"/>
    <cellStyle name="Normal 22 2 4 12" xfId="2442"/>
    <cellStyle name="Normal 22 2 4 12 2" xfId="5073"/>
    <cellStyle name="Normal 22 2 4 12 3" xfId="7482"/>
    <cellStyle name="Normal 22 2 4 13" xfId="2569"/>
    <cellStyle name="Normal 22 2 4 13 2" xfId="5200"/>
    <cellStyle name="Normal 22 2 4 13 3" xfId="7609"/>
    <cellStyle name="Normal 22 2 4 14" xfId="2665"/>
    <cellStyle name="Normal 22 2 4 14 2" xfId="5296"/>
    <cellStyle name="Normal 22 2 4 14 3" xfId="7705"/>
    <cellStyle name="Normal 22 2 4 15" xfId="2917"/>
    <cellStyle name="Normal 22 2 4 16" xfId="5393"/>
    <cellStyle name="Normal 22 2 4 2" xfId="596"/>
    <cellStyle name="Normal 22 2 4 2 2" xfId="3227"/>
    <cellStyle name="Normal 22 2 4 2 3" xfId="5636"/>
    <cellStyle name="Normal 22 2 4 3" xfId="1059"/>
    <cellStyle name="Normal 22 2 4 3 2" xfId="3690"/>
    <cellStyle name="Normal 22 2 4 3 3" xfId="6099"/>
    <cellStyle name="Normal 22 2 4 4" xfId="931"/>
    <cellStyle name="Normal 22 2 4 4 2" xfId="3562"/>
    <cellStyle name="Normal 22 2 4 4 3" xfId="5971"/>
    <cellStyle name="Normal 22 2 4 5" xfId="1131"/>
    <cellStyle name="Normal 22 2 4 5 2" xfId="3762"/>
    <cellStyle name="Normal 22 2 4 5 3" xfId="6171"/>
    <cellStyle name="Normal 22 2 4 6" xfId="1469"/>
    <cellStyle name="Normal 22 2 4 6 2" xfId="4100"/>
    <cellStyle name="Normal 22 2 4 6 3" xfId="6509"/>
    <cellStyle name="Normal 22 2 4 7" xfId="1642"/>
    <cellStyle name="Normal 22 2 4 7 2" xfId="4273"/>
    <cellStyle name="Normal 22 2 4 7 3" xfId="6682"/>
    <cellStyle name="Normal 22 2 4 8" xfId="1812"/>
    <cellStyle name="Normal 22 2 4 8 2" xfId="4443"/>
    <cellStyle name="Normal 22 2 4 8 3" xfId="6852"/>
    <cellStyle name="Normal 22 2 4 9" xfId="1978"/>
    <cellStyle name="Normal 22 2 4 9 2" xfId="4609"/>
    <cellStyle name="Normal 22 2 4 9 3" xfId="7018"/>
    <cellStyle name="Normal 22 2 5" xfId="424"/>
    <cellStyle name="Normal 22 2 5 2" xfId="3055"/>
    <cellStyle name="Normal 22 2 5 3" xfId="5464"/>
    <cellStyle name="Normal 22 2 6" xfId="822"/>
    <cellStyle name="Normal 22 2 6 2" xfId="3453"/>
    <cellStyle name="Normal 22 2 6 3" xfId="5862"/>
    <cellStyle name="Normal 22 2 7" xfId="500"/>
    <cellStyle name="Normal 22 2 7 2" xfId="3131"/>
    <cellStyle name="Normal 22 2 7 3" xfId="5540"/>
    <cellStyle name="Normal 22 2 8" xfId="450"/>
    <cellStyle name="Normal 22 2 8 2" xfId="3081"/>
    <cellStyle name="Normal 22 2 8 3" xfId="5490"/>
    <cellStyle name="Normal 22 2 9" xfId="1315"/>
    <cellStyle name="Normal 22 2 9 2" xfId="3946"/>
    <cellStyle name="Normal 22 2 9 3" xfId="6355"/>
    <cellStyle name="Normal 22 20" xfId="2544"/>
    <cellStyle name="Normal 22 20 2" xfId="5175"/>
    <cellStyle name="Normal 22 20 3" xfId="7584"/>
    <cellStyle name="Normal 22 21" xfId="2647"/>
    <cellStyle name="Normal 22 21 2" xfId="5278"/>
    <cellStyle name="Normal 22 21 3" xfId="7687"/>
    <cellStyle name="Normal 22 22" xfId="2744"/>
    <cellStyle name="Normal 22 23" xfId="2975"/>
    <cellStyle name="Normal 22 24" xfId="7773"/>
    <cellStyle name="Normal 22 3" xfId="90"/>
    <cellStyle name="Normal 22 3 10" xfId="1305"/>
    <cellStyle name="Normal 22 3 10 2" xfId="3936"/>
    <cellStyle name="Normal 22 3 10 3" xfId="6345"/>
    <cellStyle name="Normal 22 3 11" xfId="831"/>
    <cellStyle name="Normal 22 3 11 2" xfId="3462"/>
    <cellStyle name="Normal 22 3 11 3" xfId="5871"/>
    <cellStyle name="Normal 22 3 12" xfId="1331"/>
    <cellStyle name="Normal 22 3 12 2" xfId="3962"/>
    <cellStyle name="Normal 22 3 12 3" xfId="6371"/>
    <cellStyle name="Normal 22 3 13" xfId="1596"/>
    <cellStyle name="Normal 22 3 13 2" xfId="4227"/>
    <cellStyle name="Normal 22 3 13 3" xfId="6636"/>
    <cellStyle name="Normal 22 3 14" xfId="1767"/>
    <cellStyle name="Normal 22 3 14 2" xfId="4398"/>
    <cellStyle name="Normal 22 3 14 3" xfId="6807"/>
    <cellStyle name="Normal 22 3 15" xfId="1934"/>
    <cellStyle name="Normal 22 3 15 2" xfId="4565"/>
    <cellStyle name="Normal 22 3 15 3" xfId="6974"/>
    <cellStyle name="Normal 22 3 16" xfId="2097"/>
    <cellStyle name="Normal 22 3 16 2" xfId="4728"/>
    <cellStyle name="Normal 22 3 16 3" xfId="7137"/>
    <cellStyle name="Normal 22 3 17" xfId="2256"/>
    <cellStyle name="Normal 22 3 17 2" xfId="4887"/>
    <cellStyle name="Normal 22 3 17 3" xfId="7296"/>
    <cellStyle name="Normal 22 3 18" xfId="2773"/>
    <cellStyle name="Normal 22 3 19" xfId="2733"/>
    <cellStyle name="Normal 22 3 2" xfId="171"/>
    <cellStyle name="Normal 22 3 2 10" xfId="1688"/>
    <cellStyle name="Normal 22 3 2 10 2" xfId="4319"/>
    <cellStyle name="Normal 22 3 2 10 3" xfId="6728"/>
    <cellStyle name="Normal 22 3 2 11" xfId="1857"/>
    <cellStyle name="Normal 22 3 2 11 2" xfId="4488"/>
    <cellStyle name="Normal 22 3 2 11 3" xfId="6897"/>
    <cellStyle name="Normal 22 3 2 12" xfId="2022"/>
    <cellStyle name="Normal 22 3 2 12 2" xfId="4653"/>
    <cellStyle name="Normal 22 3 2 12 3" xfId="7062"/>
    <cellStyle name="Normal 22 3 2 13" xfId="2182"/>
    <cellStyle name="Normal 22 3 2 13 2" xfId="4813"/>
    <cellStyle name="Normal 22 3 2 13 3" xfId="7222"/>
    <cellStyle name="Normal 22 3 2 14" xfId="2337"/>
    <cellStyle name="Normal 22 3 2 14 2" xfId="4968"/>
    <cellStyle name="Normal 22 3 2 14 3" xfId="7377"/>
    <cellStyle name="Normal 22 3 2 15" xfId="2848"/>
    <cellStyle name="Normal 22 3 2 16" xfId="2996"/>
    <cellStyle name="Normal 22 3 2 2" xfId="527"/>
    <cellStyle name="Normal 22 3 2 2 2" xfId="3158"/>
    <cellStyle name="Normal 22 3 2 2 3" xfId="5567"/>
    <cellStyle name="Normal 22 3 2 3" xfId="1008"/>
    <cellStyle name="Normal 22 3 2 3 2" xfId="3639"/>
    <cellStyle name="Normal 22 3 2 3 3" xfId="6048"/>
    <cellStyle name="Normal 22 3 2 4" xfId="787"/>
    <cellStyle name="Normal 22 3 2 4 2" xfId="3418"/>
    <cellStyle name="Normal 22 3 2 4 3" xfId="5827"/>
    <cellStyle name="Normal 22 3 2 5" xfId="1272"/>
    <cellStyle name="Normal 22 3 2 5 2" xfId="3903"/>
    <cellStyle name="Normal 22 3 2 5 3" xfId="6312"/>
    <cellStyle name="Normal 22 3 2 6" xfId="626"/>
    <cellStyle name="Normal 22 3 2 6 2" xfId="3257"/>
    <cellStyle name="Normal 22 3 2 6 3" xfId="5666"/>
    <cellStyle name="Normal 22 3 2 7" xfId="1151"/>
    <cellStyle name="Normal 22 3 2 7 2" xfId="3782"/>
    <cellStyle name="Normal 22 3 2 7 3" xfId="6191"/>
    <cellStyle name="Normal 22 3 2 8" xfId="1166"/>
    <cellStyle name="Normal 22 3 2 8 2" xfId="3797"/>
    <cellStyle name="Normal 22 3 2 8 3" xfId="6206"/>
    <cellStyle name="Normal 22 3 2 9" xfId="1515"/>
    <cellStyle name="Normal 22 3 2 9 2" xfId="4146"/>
    <cellStyle name="Normal 22 3 2 9 3" xfId="6555"/>
    <cellStyle name="Normal 22 3 3" xfId="213"/>
    <cellStyle name="Normal 22 3 3 10" xfId="2049"/>
    <cellStyle name="Normal 22 3 3 10 2" xfId="4680"/>
    <cellStyle name="Normal 22 3 3 10 3" xfId="7089"/>
    <cellStyle name="Normal 22 3 3 11" xfId="2209"/>
    <cellStyle name="Normal 22 3 3 11 2" xfId="4840"/>
    <cellStyle name="Normal 22 3 3 11 3" xfId="7249"/>
    <cellStyle name="Normal 22 3 3 12" xfId="2363"/>
    <cellStyle name="Normal 22 3 3 12 2" xfId="4994"/>
    <cellStyle name="Normal 22 3 3 12 3" xfId="7403"/>
    <cellStyle name="Normal 22 3 3 13" xfId="2500"/>
    <cellStyle name="Normal 22 3 3 13 2" xfId="5131"/>
    <cellStyle name="Normal 22 3 3 13 3" xfId="7540"/>
    <cellStyle name="Normal 22 3 3 14" xfId="2613"/>
    <cellStyle name="Normal 22 3 3 14 2" xfId="5244"/>
    <cellStyle name="Normal 22 3 3 14 3" xfId="7653"/>
    <cellStyle name="Normal 22 3 3 15" xfId="2889"/>
    <cellStyle name="Normal 22 3 3 16" xfId="5366"/>
    <cellStyle name="Normal 22 3 3 2" xfId="569"/>
    <cellStyle name="Normal 22 3 3 2 2" xfId="3200"/>
    <cellStyle name="Normal 22 3 3 2 3" xfId="5609"/>
    <cellStyle name="Normal 22 3 3 3" xfId="1032"/>
    <cellStyle name="Normal 22 3 3 3 2" xfId="3663"/>
    <cellStyle name="Normal 22 3 3 3 3" xfId="6072"/>
    <cellStyle name="Normal 22 3 3 4" xfId="896"/>
    <cellStyle name="Normal 22 3 3 4 2" xfId="3527"/>
    <cellStyle name="Normal 22 3 3 4 3" xfId="5936"/>
    <cellStyle name="Normal 22 3 3 5" xfId="1233"/>
    <cellStyle name="Normal 22 3 3 5 2" xfId="3864"/>
    <cellStyle name="Normal 22 3 3 5 3" xfId="6273"/>
    <cellStyle name="Normal 22 3 3 6" xfId="1110"/>
    <cellStyle name="Normal 22 3 3 6 2" xfId="3741"/>
    <cellStyle name="Normal 22 3 3 6 3" xfId="6150"/>
    <cellStyle name="Normal 22 3 3 7" xfId="1546"/>
    <cellStyle name="Normal 22 3 3 7 2" xfId="4177"/>
    <cellStyle name="Normal 22 3 3 7 3" xfId="6586"/>
    <cellStyle name="Normal 22 3 3 8" xfId="1718"/>
    <cellStyle name="Normal 22 3 3 8 2" xfId="4349"/>
    <cellStyle name="Normal 22 3 3 8 3" xfId="6758"/>
    <cellStyle name="Normal 22 3 3 9" xfId="1886"/>
    <cellStyle name="Normal 22 3 3 9 2" xfId="4517"/>
    <cellStyle name="Normal 22 3 3 9 3" xfId="6926"/>
    <cellStyle name="Normal 22 3 4" xfId="250"/>
    <cellStyle name="Normal 22 3 4 10" xfId="2223"/>
    <cellStyle name="Normal 22 3 4 10 2" xfId="4854"/>
    <cellStyle name="Normal 22 3 4 10 3" xfId="7263"/>
    <cellStyle name="Normal 22 3 4 11" xfId="2377"/>
    <cellStyle name="Normal 22 3 4 11 2" xfId="5008"/>
    <cellStyle name="Normal 22 3 4 11 3" xfId="7417"/>
    <cellStyle name="Normal 22 3 4 12" xfId="2513"/>
    <cellStyle name="Normal 22 3 4 12 2" xfId="5144"/>
    <cellStyle name="Normal 22 3 4 12 3" xfId="7553"/>
    <cellStyle name="Normal 22 3 4 13" xfId="2623"/>
    <cellStyle name="Normal 22 3 4 13 2" xfId="5254"/>
    <cellStyle name="Normal 22 3 4 13 3" xfId="7663"/>
    <cellStyle name="Normal 22 3 4 14" xfId="2701"/>
    <cellStyle name="Normal 22 3 4 14 2" xfId="5332"/>
    <cellStyle name="Normal 22 3 4 14 3" xfId="7741"/>
    <cellStyle name="Normal 22 3 4 15" xfId="2926"/>
    <cellStyle name="Normal 22 3 4 16" xfId="5402"/>
    <cellStyle name="Normal 22 3 4 2" xfId="605"/>
    <cellStyle name="Normal 22 3 4 2 2" xfId="3236"/>
    <cellStyle name="Normal 22 3 4 2 3" xfId="5645"/>
    <cellStyle name="Normal 22 3 4 3" xfId="1068"/>
    <cellStyle name="Normal 22 3 4 3 2" xfId="3699"/>
    <cellStyle name="Normal 22 3 4 3 3" xfId="6108"/>
    <cellStyle name="Normal 22 3 4 4" xfId="875"/>
    <cellStyle name="Normal 22 3 4 4 2" xfId="3506"/>
    <cellStyle name="Normal 22 3 4 4 3" xfId="5915"/>
    <cellStyle name="Normal 22 3 4 5" xfId="1411"/>
    <cellStyle name="Normal 22 3 4 5 2" xfId="4042"/>
    <cellStyle name="Normal 22 3 4 5 3" xfId="6451"/>
    <cellStyle name="Normal 22 3 4 6" xfId="1562"/>
    <cellStyle name="Normal 22 3 4 6 2" xfId="4193"/>
    <cellStyle name="Normal 22 3 4 6 3" xfId="6602"/>
    <cellStyle name="Normal 22 3 4 7" xfId="1734"/>
    <cellStyle name="Normal 22 3 4 7 2" xfId="4365"/>
    <cellStyle name="Normal 22 3 4 7 3" xfId="6774"/>
    <cellStyle name="Normal 22 3 4 8" xfId="1901"/>
    <cellStyle name="Normal 22 3 4 8 2" xfId="4532"/>
    <cellStyle name="Normal 22 3 4 8 3" xfId="6941"/>
    <cellStyle name="Normal 22 3 4 9" xfId="2064"/>
    <cellStyle name="Normal 22 3 4 9 2" xfId="4695"/>
    <cellStyle name="Normal 22 3 4 9 3" xfId="7104"/>
    <cellStyle name="Normal 22 3 5" xfId="446"/>
    <cellStyle name="Normal 22 3 5 2" xfId="3077"/>
    <cellStyle name="Normal 22 3 5 3" xfId="5486"/>
    <cellStyle name="Normal 22 3 6" xfId="768"/>
    <cellStyle name="Normal 22 3 6 2" xfId="3399"/>
    <cellStyle name="Normal 22 3 6 3" xfId="5808"/>
    <cellStyle name="Normal 22 3 7" xfId="438"/>
    <cellStyle name="Normal 22 3 7 2" xfId="3069"/>
    <cellStyle name="Normal 22 3 7 3" xfId="5478"/>
    <cellStyle name="Normal 22 3 8" xfId="882"/>
    <cellStyle name="Normal 22 3 8 2" xfId="3513"/>
    <cellStyle name="Normal 22 3 8 3" xfId="5922"/>
    <cellStyle name="Normal 22 3 9" xfId="642"/>
    <cellStyle name="Normal 22 3 9 2" xfId="3273"/>
    <cellStyle name="Normal 22 3 9 3" xfId="5682"/>
    <cellStyle name="Normal 22 4" xfId="103"/>
    <cellStyle name="Normal 22 4 10" xfId="711"/>
    <cellStyle name="Normal 22 4 10 2" xfId="3342"/>
    <cellStyle name="Normal 22 4 10 3" xfId="5751"/>
    <cellStyle name="Normal 22 4 11" xfId="1249"/>
    <cellStyle name="Normal 22 4 11 2" xfId="3880"/>
    <cellStyle name="Normal 22 4 11 3" xfId="6289"/>
    <cellStyle name="Normal 22 4 12" xfId="509"/>
    <cellStyle name="Normal 22 4 12 2" xfId="3140"/>
    <cellStyle name="Normal 22 4 12 3" xfId="5549"/>
    <cellStyle name="Normal 22 4 13" xfId="861"/>
    <cellStyle name="Normal 22 4 13 2" xfId="3492"/>
    <cellStyle name="Normal 22 4 13 3" xfId="5901"/>
    <cellStyle name="Normal 22 4 14" xfId="1391"/>
    <cellStyle name="Normal 22 4 14 2" xfId="4022"/>
    <cellStyle name="Normal 22 4 14 3" xfId="6431"/>
    <cellStyle name="Normal 22 4 15" xfId="1525"/>
    <cellStyle name="Normal 22 4 15 2" xfId="4156"/>
    <cellStyle name="Normal 22 4 15 3" xfId="6565"/>
    <cellStyle name="Normal 22 4 16" xfId="1698"/>
    <cellStyle name="Normal 22 4 16 2" xfId="4329"/>
    <cellStyle name="Normal 22 4 16 3" xfId="6738"/>
    <cellStyle name="Normal 22 4 17" xfId="1867"/>
    <cellStyle name="Normal 22 4 17 2" xfId="4498"/>
    <cellStyle name="Normal 22 4 17 3" xfId="6907"/>
    <cellStyle name="Normal 22 4 18" xfId="2784"/>
    <cellStyle name="Normal 22 4 19" xfId="2805"/>
    <cellStyle name="Normal 22 4 2" xfId="182"/>
    <cellStyle name="Normal 22 4 2 10" xfId="2183"/>
    <cellStyle name="Normal 22 4 2 10 2" xfId="4814"/>
    <cellStyle name="Normal 22 4 2 10 3" xfId="7223"/>
    <cellStyle name="Normal 22 4 2 11" xfId="2338"/>
    <cellStyle name="Normal 22 4 2 11 2" xfId="4969"/>
    <cellStyle name="Normal 22 4 2 11 3" xfId="7378"/>
    <cellStyle name="Normal 22 4 2 12" xfId="2477"/>
    <cellStyle name="Normal 22 4 2 12 2" xfId="5108"/>
    <cellStyle name="Normal 22 4 2 12 3" xfId="7517"/>
    <cellStyle name="Normal 22 4 2 13" xfId="2597"/>
    <cellStyle name="Normal 22 4 2 13 2" xfId="5228"/>
    <cellStyle name="Normal 22 4 2 13 3" xfId="7637"/>
    <cellStyle name="Normal 22 4 2 14" xfId="2684"/>
    <cellStyle name="Normal 22 4 2 14 2" xfId="5315"/>
    <cellStyle name="Normal 22 4 2 14 3" xfId="7724"/>
    <cellStyle name="Normal 22 4 2 15" xfId="2859"/>
    <cellStyle name="Normal 22 4 2 16" xfId="2986"/>
    <cellStyle name="Normal 22 4 2 2" xfId="538"/>
    <cellStyle name="Normal 22 4 2 2 2" xfId="3169"/>
    <cellStyle name="Normal 22 4 2 2 3" xfId="5578"/>
    <cellStyle name="Normal 22 4 2 3" xfId="998"/>
    <cellStyle name="Normal 22 4 2 3 2" xfId="3629"/>
    <cellStyle name="Normal 22 4 2 3 3" xfId="6038"/>
    <cellStyle name="Normal 22 4 2 4" xfId="838"/>
    <cellStyle name="Normal 22 4 2 4 2" xfId="3469"/>
    <cellStyle name="Normal 22 4 2 4 3" xfId="5878"/>
    <cellStyle name="Normal 22 4 2 5" xfId="1302"/>
    <cellStyle name="Normal 22 4 2 5 2" xfId="3933"/>
    <cellStyle name="Normal 22 4 2 5 3" xfId="6342"/>
    <cellStyle name="Normal 22 4 2 6" xfId="1516"/>
    <cellStyle name="Normal 22 4 2 6 2" xfId="4147"/>
    <cellStyle name="Normal 22 4 2 6 3" xfId="6556"/>
    <cellStyle name="Normal 22 4 2 7" xfId="1689"/>
    <cellStyle name="Normal 22 4 2 7 2" xfId="4320"/>
    <cellStyle name="Normal 22 4 2 7 3" xfId="6729"/>
    <cellStyle name="Normal 22 4 2 8" xfId="1858"/>
    <cellStyle name="Normal 22 4 2 8 2" xfId="4489"/>
    <cellStyle name="Normal 22 4 2 8 3" xfId="6898"/>
    <cellStyle name="Normal 22 4 2 9" xfId="2023"/>
    <cellStyle name="Normal 22 4 2 9 2" xfId="4654"/>
    <cellStyle name="Normal 22 4 2 9 3" xfId="7063"/>
    <cellStyle name="Normal 22 4 3" xfId="223"/>
    <cellStyle name="Normal 22 4 3 10" xfId="927"/>
    <cellStyle name="Normal 22 4 3 10 2" xfId="3558"/>
    <cellStyle name="Normal 22 4 3 10 3" xfId="5967"/>
    <cellStyle name="Normal 22 4 3 11" xfId="1299"/>
    <cellStyle name="Normal 22 4 3 11 2" xfId="3930"/>
    <cellStyle name="Normal 22 4 3 11 3" xfId="6339"/>
    <cellStyle name="Normal 22 4 3 12" xfId="1504"/>
    <cellStyle name="Normal 22 4 3 12 2" xfId="4135"/>
    <cellStyle name="Normal 22 4 3 12 3" xfId="6544"/>
    <cellStyle name="Normal 22 4 3 13" xfId="1677"/>
    <cellStyle name="Normal 22 4 3 13 2" xfId="4308"/>
    <cellStyle name="Normal 22 4 3 13 3" xfId="6717"/>
    <cellStyle name="Normal 22 4 3 14" xfId="1847"/>
    <cellStyle name="Normal 22 4 3 14 2" xfId="4478"/>
    <cellStyle name="Normal 22 4 3 14 3" xfId="6887"/>
    <cellStyle name="Normal 22 4 3 15" xfId="2899"/>
    <cellStyle name="Normal 22 4 3 16" xfId="5375"/>
    <cellStyle name="Normal 22 4 3 2" xfId="578"/>
    <cellStyle name="Normal 22 4 3 2 2" xfId="3209"/>
    <cellStyle name="Normal 22 4 3 2 3" xfId="5618"/>
    <cellStyle name="Normal 22 4 3 3" xfId="1041"/>
    <cellStyle name="Normal 22 4 3 3 2" xfId="3672"/>
    <cellStyle name="Normal 22 4 3 3 3" xfId="6081"/>
    <cellStyle name="Normal 22 4 3 4" xfId="729"/>
    <cellStyle name="Normal 22 4 3 4 2" xfId="3360"/>
    <cellStyle name="Normal 22 4 3 4 3" xfId="5769"/>
    <cellStyle name="Normal 22 4 3 5" xfId="1174"/>
    <cellStyle name="Normal 22 4 3 5 2" xfId="3805"/>
    <cellStyle name="Normal 22 4 3 5 3" xfId="6214"/>
    <cellStyle name="Normal 22 4 3 6" xfId="1219"/>
    <cellStyle name="Normal 22 4 3 6 2" xfId="3850"/>
    <cellStyle name="Normal 22 4 3 6 3" xfId="6259"/>
    <cellStyle name="Normal 22 4 3 7" xfId="1247"/>
    <cellStyle name="Normal 22 4 3 7 2" xfId="3878"/>
    <cellStyle name="Normal 22 4 3 7 3" xfId="6287"/>
    <cellStyle name="Normal 22 4 3 8" xfId="462"/>
    <cellStyle name="Normal 22 4 3 8 2" xfId="3093"/>
    <cellStyle name="Normal 22 4 3 8 3" xfId="5502"/>
    <cellStyle name="Normal 22 4 3 9" xfId="770"/>
    <cellStyle name="Normal 22 4 3 9 2" xfId="3401"/>
    <cellStyle name="Normal 22 4 3 9 3" xfId="5810"/>
    <cellStyle name="Normal 22 4 4" xfId="259"/>
    <cellStyle name="Normal 22 4 4 10" xfId="1868"/>
    <cellStyle name="Normal 22 4 4 10 2" xfId="4499"/>
    <cellStyle name="Normal 22 4 4 10 3" xfId="6908"/>
    <cellStyle name="Normal 22 4 4 11" xfId="2032"/>
    <cellStyle name="Normal 22 4 4 11 2" xfId="4663"/>
    <cellStyle name="Normal 22 4 4 11 3" xfId="7072"/>
    <cellStyle name="Normal 22 4 4 12" xfId="2192"/>
    <cellStyle name="Normal 22 4 4 12 2" xfId="4823"/>
    <cellStyle name="Normal 22 4 4 12 3" xfId="7232"/>
    <cellStyle name="Normal 22 4 4 13" xfId="2347"/>
    <cellStyle name="Normal 22 4 4 13 2" xfId="4978"/>
    <cellStyle name="Normal 22 4 4 13 3" xfId="7387"/>
    <cellStyle name="Normal 22 4 4 14" xfId="2485"/>
    <cellStyle name="Normal 22 4 4 14 2" xfId="5116"/>
    <cellStyle name="Normal 22 4 4 14 3" xfId="7525"/>
    <cellStyle name="Normal 22 4 4 15" xfId="2935"/>
    <cellStyle name="Normal 22 4 4 16" xfId="5411"/>
    <cellStyle name="Normal 22 4 4 2" xfId="614"/>
    <cellStyle name="Normal 22 4 4 2 2" xfId="3245"/>
    <cellStyle name="Normal 22 4 4 2 3" xfId="5654"/>
    <cellStyle name="Normal 22 4 4 3" xfId="1077"/>
    <cellStyle name="Normal 22 4 4 3 2" xfId="3708"/>
    <cellStyle name="Normal 22 4 4 3 3" xfId="6117"/>
    <cellStyle name="Normal 22 4 4 4" xfId="864"/>
    <cellStyle name="Normal 22 4 4 4 2" xfId="3495"/>
    <cellStyle name="Normal 22 4 4 4 3" xfId="5904"/>
    <cellStyle name="Normal 22 4 4 5" xfId="1182"/>
    <cellStyle name="Normal 22 4 4 5 2" xfId="3813"/>
    <cellStyle name="Normal 22 4 4 5 3" xfId="6222"/>
    <cellStyle name="Normal 22 4 4 6" xfId="625"/>
    <cellStyle name="Normal 22 4 4 6 2" xfId="3256"/>
    <cellStyle name="Normal 22 4 4 6 3" xfId="5665"/>
    <cellStyle name="Normal 22 4 4 7" xfId="1390"/>
    <cellStyle name="Normal 22 4 4 7 2" xfId="4021"/>
    <cellStyle name="Normal 22 4 4 7 3" xfId="6430"/>
    <cellStyle name="Normal 22 4 4 8" xfId="1526"/>
    <cellStyle name="Normal 22 4 4 8 2" xfId="4157"/>
    <cellStyle name="Normal 22 4 4 8 3" xfId="6566"/>
    <cellStyle name="Normal 22 4 4 9" xfId="1699"/>
    <cellStyle name="Normal 22 4 4 9 2" xfId="4330"/>
    <cellStyle name="Normal 22 4 4 9 3" xfId="6739"/>
    <cellStyle name="Normal 22 4 5" xfId="459"/>
    <cellStyle name="Normal 22 4 5 2" xfId="3090"/>
    <cellStyle name="Normal 22 4 5 3" xfId="5499"/>
    <cellStyle name="Normal 22 4 6" xfId="965"/>
    <cellStyle name="Normal 22 4 6 2" xfId="3596"/>
    <cellStyle name="Normal 22 4 6 3" xfId="6005"/>
    <cellStyle name="Normal 22 4 7" xfId="654"/>
    <cellStyle name="Normal 22 4 7 2" xfId="3285"/>
    <cellStyle name="Normal 22 4 7 3" xfId="5694"/>
    <cellStyle name="Normal 22 4 8" xfId="672"/>
    <cellStyle name="Normal 22 4 8 2" xfId="3303"/>
    <cellStyle name="Normal 22 4 8 3" xfId="5712"/>
    <cellStyle name="Normal 22 4 9" xfId="436"/>
    <cellStyle name="Normal 22 4 9 2" xfId="3067"/>
    <cellStyle name="Normal 22 4 9 3" xfId="5476"/>
    <cellStyle name="Normal 22 5" xfId="115"/>
    <cellStyle name="Normal 22 5 10" xfId="1588"/>
    <cellStyle name="Normal 22 5 10 2" xfId="4219"/>
    <cellStyle name="Normal 22 5 10 3" xfId="6628"/>
    <cellStyle name="Normal 22 5 11" xfId="1759"/>
    <cellStyle name="Normal 22 5 11 2" xfId="4390"/>
    <cellStyle name="Normal 22 5 11 3" xfId="6799"/>
    <cellStyle name="Normal 22 5 12" xfId="1926"/>
    <cellStyle name="Normal 22 5 12 2" xfId="4557"/>
    <cellStyle name="Normal 22 5 12 3" xfId="6966"/>
    <cellStyle name="Normal 22 5 13" xfId="2089"/>
    <cellStyle name="Normal 22 5 13 2" xfId="4720"/>
    <cellStyle name="Normal 22 5 13 3" xfId="7129"/>
    <cellStyle name="Normal 22 5 14" xfId="2248"/>
    <cellStyle name="Normal 22 5 14 2" xfId="4879"/>
    <cellStyle name="Normal 22 5 14 3" xfId="7288"/>
    <cellStyle name="Normal 22 5 15" xfId="2400"/>
    <cellStyle name="Normal 22 5 15 2" xfId="5031"/>
    <cellStyle name="Normal 22 5 15 3" xfId="7440"/>
    <cellStyle name="Normal 22 5 16" xfId="2534"/>
    <cellStyle name="Normal 22 5 16 2" xfId="5165"/>
    <cellStyle name="Normal 22 5 16 3" xfId="7574"/>
    <cellStyle name="Normal 22 5 17" xfId="2638"/>
    <cellStyle name="Normal 22 5 17 2" xfId="5269"/>
    <cellStyle name="Normal 22 5 17 3" xfId="7678"/>
    <cellStyle name="Normal 22 5 18" xfId="2795"/>
    <cellStyle name="Normal 22 5 19" xfId="2960"/>
    <cellStyle name="Normal 22 5 2" xfId="192"/>
    <cellStyle name="Normal 22 5 2 10" xfId="2274"/>
    <cellStyle name="Normal 22 5 2 10 2" xfId="4905"/>
    <cellStyle name="Normal 22 5 2 10 3" xfId="7314"/>
    <cellStyle name="Normal 22 5 2 11" xfId="2424"/>
    <cellStyle name="Normal 22 5 2 11 2" xfId="5055"/>
    <cellStyle name="Normal 22 5 2 11 3" xfId="7464"/>
    <cellStyle name="Normal 22 5 2 12" xfId="2555"/>
    <cellStyle name="Normal 22 5 2 12 2" xfId="5186"/>
    <cellStyle name="Normal 22 5 2 12 3" xfId="7595"/>
    <cellStyle name="Normal 22 5 2 13" xfId="2656"/>
    <cellStyle name="Normal 22 5 2 13 2" xfId="5287"/>
    <cellStyle name="Normal 22 5 2 13 3" xfId="7696"/>
    <cellStyle name="Normal 22 5 2 14" xfId="2720"/>
    <cellStyle name="Normal 22 5 2 14 2" xfId="5351"/>
    <cellStyle name="Normal 22 5 2 14 3" xfId="7760"/>
    <cellStyle name="Normal 22 5 2 15" xfId="2869"/>
    <cellStyle name="Normal 22 5 2 16" xfId="2764"/>
    <cellStyle name="Normal 22 5 2 2" xfId="548"/>
    <cellStyle name="Normal 22 5 2 2 2" xfId="3179"/>
    <cellStyle name="Normal 22 5 2 2 3" xfId="5588"/>
    <cellStyle name="Normal 22 5 2 3" xfId="810"/>
    <cellStyle name="Normal 22 5 2 3 2" xfId="3441"/>
    <cellStyle name="Normal 22 5 2 3 3" xfId="5850"/>
    <cellStyle name="Normal 22 5 2 4" xfId="933"/>
    <cellStyle name="Normal 22 5 2 4 2" xfId="3564"/>
    <cellStyle name="Normal 22 5 2 4 3" xfId="5973"/>
    <cellStyle name="Normal 22 5 2 5" xfId="1319"/>
    <cellStyle name="Normal 22 5 2 5 2" xfId="3950"/>
    <cellStyle name="Normal 22 5 2 5 3" xfId="6359"/>
    <cellStyle name="Normal 22 5 2 6" xfId="1617"/>
    <cellStyle name="Normal 22 5 2 6 2" xfId="4248"/>
    <cellStyle name="Normal 22 5 2 6 3" xfId="6657"/>
    <cellStyle name="Normal 22 5 2 7" xfId="1787"/>
    <cellStyle name="Normal 22 5 2 7 2" xfId="4418"/>
    <cellStyle name="Normal 22 5 2 7 3" xfId="6827"/>
    <cellStyle name="Normal 22 5 2 8" xfId="1953"/>
    <cellStyle name="Normal 22 5 2 8 2" xfId="4584"/>
    <cellStyle name="Normal 22 5 2 8 3" xfId="6993"/>
    <cellStyle name="Normal 22 5 2 9" xfId="2116"/>
    <cellStyle name="Normal 22 5 2 9 2" xfId="4747"/>
    <cellStyle name="Normal 22 5 2 9 3" xfId="7156"/>
    <cellStyle name="Normal 22 5 3" xfId="232"/>
    <cellStyle name="Normal 22 5 3 10" xfId="2273"/>
    <cellStyle name="Normal 22 5 3 10 2" xfId="4904"/>
    <cellStyle name="Normal 22 5 3 10 3" xfId="7313"/>
    <cellStyle name="Normal 22 5 3 11" xfId="2423"/>
    <cellStyle name="Normal 22 5 3 11 2" xfId="5054"/>
    <cellStyle name="Normal 22 5 3 11 3" xfId="7463"/>
    <cellStyle name="Normal 22 5 3 12" xfId="2554"/>
    <cellStyle name="Normal 22 5 3 12 2" xfId="5185"/>
    <cellStyle name="Normal 22 5 3 12 3" xfId="7594"/>
    <cellStyle name="Normal 22 5 3 13" xfId="2655"/>
    <cellStyle name="Normal 22 5 3 13 2" xfId="5286"/>
    <cellStyle name="Normal 22 5 3 13 3" xfId="7695"/>
    <cellStyle name="Normal 22 5 3 14" xfId="2719"/>
    <cellStyle name="Normal 22 5 3 14 2" xfId="5350"/>
    <cellStyle name="Normal 22 5 3 14 3" xfId="7759"/>
    <cellStyle name="Normal 22 5 3 15" xfId="2908"/>
    <cellStyle name="Normal 22 5 3 16" xfId="5384"/>
    <cellStyle name="Normal 22 5 3 2" xfId="587"/>
    <cellStyle name="Normal 22 5 3 2 2" xfId="3218"/>
    <cellStyle name="Normal 22 5 3 2 3" xfId="5627"/>
    <cellStyle name="Normal 22 5 3 3" xfId="1050"/>
    <cellStyle name="Normal 22 5 3 3 2" xfId="3681"/>
    <cellStyle name="Normal 22 5 3 3 3" xfId="6090"/>
    <cellStyle name="Normal 22 5 3 4" xfId="746"/>
    <cellStyle name="Normal 22 5 3 4 2" xfId="3377"/>
    <cellStyle name="Normal 22 5 3 4 3" xfId="5786"/>
    <cellStyle name="Normal 22 5 3 5" xfId="1320"/>
    <cellStyle name="Normal 22 5 3 5 2" xfId="3951"/>
    <cellStyle name="Normal 22 5 3 5 3" xfId="6360"/>
    <cellStyle name="Normal 22 5 3 6" xfId="1616"/>
    <cellStyle name="Normal 22 5 3 6 2" xfId="4247"/>
    <cellStyle name="Normal 22 5 3 6 3" xfId="6656"/>
    <cellStyle name="Normal 22 5 3 7" xfId="1786"/>
    <cellStyle name="Normal 22 5 3 7 2" xfId="4417"/>
    <cellStyle name="Normal 22 5 3 7 3" xfId="6826"/>
    <cellStyle name="Normal 22 5 3 8" xfId="1952"/>
    <cellStyle name="Normal 22 5 3 8 2" xfId="4583"/>
    <cellStyle name="Normal 22 5 3 8 3" xfId="6992"/>
    <cellStyle name="Normal 22 5 3 9" xfId="2115"/>
    <cellStyle name="Normal 22 5 3 9 2" xfId="4746"/>
    <cellStyle name="Normal 22 5 3 9 3" xfId="7155"/>
    <cellStyle name="Normal 22 5 4" xfId="268"/>
    <cellStyle name="Normal 22 5 4 10" xfId="2156"/>
    <cellStyle name="Normal 22 5 4 10 2" xfId="4787"/>
    <cellStyle name="Normal 22 5 4 10 3" xfId="7196"/>
    <cellStyle name="Normal 22 5 4 11" xfId="2313"/>
    <cellStyle name="Normal 22 5 4 11 2" xfId="4944"/>
    <cellStyle name="Normal 22 5 4 11 3" xfId="7353"/>
    <cellStyle name="Normal 22 5 4 12" xfId="2455"/>
    <cellStyle name="Normal 22 5 4 12 2" xfId="5086"/>
    <cellStyle name="Normal 22 5 4 12 3" xfId="7495"/>
    <cellStyle name="Normal 22 5 4 13" xfId="2581"/>
    <cellStyle name="Normal 22 5 4 13 2" xfId="5212"/>
    <cellStyle name="Normal 22 5 4 13 3" xfId="7621"/>
    <cellStyle name="Normal 22 5 4 14" xfId="2673"/>
    <cellStyle name="Normal 22 5 4 14 2" xfId="5304"/>
    <cellStyle name="Normal 22 5 4 14 3" xfId="7713"/>
    <cellStyle name="Normal 22 5 4 15" xfId="2944"/>
    <cellStyle name="Normal 22 5 4 16" xfId="5420"/>
    <cellStyle name="Normal 22 5 4 2" xfId="623"/>
    <cellStyle name="Normal 22 5 4 2 2" xfId="3254"/>
    <cellStyle name="Normal 22 5 4 2 3" xfId="5663"/>
    <cellStyle name="Normal 22 5 4 3" xfId="1086"/>
    <cellStyle name="Normal 22 5 4 3 2" xfId="3717"/>
    <cellStyle name="Normal 22 5 4 3 3" xfId="6126"/>
    <cellStyle name="Normal 22 5 4 4" xfId="757"/>
    <cellStyle name="Normal 22 5 4 4 2" xfId="3388"/>
    <cellStyle name="Normal 22 5 4 4 3" xfId="5797"/>
    <cellStyle name="Normal 22 5 4 5" xfId="1401"/>
    <cellStyle name="Normal 22 5 4 5 2" xfId="4032"/>
    <cellStyle name="Normal 22 5 4 5 3" xfId="6441"/>
    <cellStyle name="Normal 22 5 4 6" xfId="1486"/>
    <cellStyle name="Normal 22 5 4 6 2" xfId="4117"/>
    <cellStyle name="Normal 22 5 4 6 3" xfId="6526"/>
    <cellStyle name="Normal 22 5 4 7" xfId="1659"/>
    <cellStyle name="Normal 22 5 4 7 2" xfId="4290"/>
    <cellStyle name="Normal 22 5 4 7 3" xfId="6699"/>
    <cellStyle name="Normal 22 5 4 8" xfId="1829"/>
    <cellStyle name="Normal 22 5 4 8 2" xfId="4460"/>
    <cellStyle name="Normal 22 5 4 8 3" xfId="6869"/>
    <cellStyle name="Normal 22 5 4 9" xfId="1995"/>
    <cellStyle name="Normal 22 5 4 9 2" xfId="4626"/>
    <cellStyle name="Normal 22 5 4 9 3" xfId="7035"/>
    <cellStyle name="Normal 22 5 5" xfId="471"/>
    <cellStyle name="Normal 22 5 5 2" xfId="3102"/>
    <cellStyle name="Normal 22 5 5 3" xfId="5511"/>
    <cellStyle name="Normal 22 5 6" xfId="962"/>
    <cellStyle name="Normal 22 5 6 2" xfId="3593"/>
    <cellStyle name="Normal 22 5 6 3" xfId="6002"/>
    <cellStyle name="Normal 22 5 7" xfId="651"/>
    <cellStyle name="Normal 22 5 7 2" xfId="3282"/>
    <cellStyle name="Normal 22 5 7 3" xfId="5691"/>
    <cellStyle name="Normal 22 5 8" xfId="873"/>
    <cellStyle name="Normal 22 5 8 2" xfId="3504"/>
    <cellStyle name="Normal 22 5 8 3" xfId="5913"/>
    <cellStyle name="Normal 22 5 9" xfId="1339"/>
    <cellStyle name="Normal 22 5 9 2" xfId="3970"/>
    <cellStyle name="Normal 22 5 9 3" xfId="6379"/>
    <cellStyle name="Normal 22 6" xfId="140"/>
    <cellStyle name="Normal 22 6 10" xfId="2080"/>
    <cellStyle name="Normal 22 6 10 2" xfId="4711"/>
    <cellStyle name="Normal 22 6 10 3" xfId="7120"/>
    <cellStyle name="Normal 22 6 11" xfId="2239"/>
    <cellStyle name="Normal 22 6 11 2" xfId="4870"/>
    <cellStyle name="Normal 22 6 11 3" xfId="7279"/>
    <cellStyle name="Normal 22 6 12" xfId="2392"/>
    <cellStyle name="Normal 22 6 12 2" xfId="5023"/>
    <cellStyle name="Normal 22 6 12 3" xfId="7432"/>
    <cellStyle name="Normal 22 6 13" xfId="2527"/>
    <cellStyle name="Normal 22 6 13 2" xfId="5158"/>
    <cellStyle name="Normal 22 6 13 3" xfId="7567"/>
    <cellStyle name="Normal 22 6 14" xfId="2634"/>
    <cellStyle name="Normal 22 6 14 2" xfId="5265"/>
    <cellStyle name="Normal 22 6 14 3" xfId="7674"/>
    <cellStyle name="Normal 22 6 15" xfId="2818"/>
    <cellStyle name="Normal 22 6 16" xfId="3012"/>
    <cellStyle name="Normal 22 6 2" xfId="496"/>
    <cellStyle name="Normal 22 6 2 2" xfId="3127"/>
    <cellStyle name="Normal 22 6 2 3" xfId="5536"/>
    <cellStyle name="Normal 22 6 3" xfId="948"/>
    <cellStyle name="Normal 22 6 3 2" xfId="3579"/>
    <cellStyle name="Normal 22 6 3 3" xfId="5988"/>
    <cellStyle name="Normal 22 6 4" xfId="629"/>
    <cellStyle name="Normal 22 6 4 2" xfId="3260"/>
    <cellStyle name="Normal 22 6 4 3" xfId="5669"/>
    <cellStyle name="Normal 22 6 5" xfId="1312"/>
    <cellStyle name="Normal 22 6 5 2" xfId="3943"/>
    <cellStyle name="Normal 22 6 5 3" xfId="6352"/>
    <cellStyle name="Normal 22 6 6" xfId="1428"/>
    <cellStyle name="Normal 22 6 6 2" xfId="4059"/>
    <cellStyle name="Normal 22 6 6 3" xfId="6468"/>
    <cellStyle name="Normal 22 6 7" xfId="1579"/>
    <cellStyle name="Normal 22 6 7 2" xfId="4210"/>
    <cellStyle name="Normal 22 6 7 3" xfId="6619"/>
    <cellStyle name="Normal 22 6 8" xfId="1750"/>
    <cellStyle name="Normal 22 6 8 2" xfId="4381"/>
    <cellStyle name="Normal 22 6 8 3" xfId="6790"/>
    <cellStyle name="Normal 22 6 9" xfId="1917"/>
    <cellStyle name="Normal 22 6 9 2" xfId="4548"/>
    <cellStyle name="Normal 22 6 9 3" xfId="6957"/>
    <cellStyle name="Normal 22 7" xfId="120"/>
    <cellStyle name="Normal 22 7 10" xfId="1327"/>
    <cellStyle name="Normal 22 7 10 2" xfId="3958"/>
    <cellStyle name="Normal 22 7 10 3" xfId="6367"/>
    <cellStyle name="Normal 22 7 11" xfId="1603"/>
    <cellStyle name="Normal 22 7 11 2" xfId="4234"/>
    <cellStyle name="Normal 22 7 11 3" xfId="6643"/>
    <cellStyle name="Normal 22 7 12" xfId="1773"/>
    <cellStyle name="Normal 22 7 12 2" xfId="4404"/>
    <cellStyle name="Normal 22 7 12 3" xfId="6813"/>
    <cellStyle name="Normal 22 7 13" xfId="1940"/>
    <cellStyle name="Normal 22 7 13 2" xfId="4571"/>
    <cellStyle name="Normal 22 7 13 3" xfId="6980"/>
    <cellStyle name="Normal 22 7 14" xfId="2103"/>
    <cellStyle name="Normal 22 7 14 2" xfId="4734"/>
    <cellStyle name="Normal 22 7 14 3" xfId="7143"/>
    <cellStyle name="Normal 22 7 15" xfId="2798"/>
    <cellStyle name="Normal 22 7 16" xfId="2958"/>
    <cellStyle name="Normal 22 7 2" xfId="476"/>
    <cellStyle name="Normal 22 7 2 2" xfId="3107"/>
    <cellStyle name="Normal 22 7 2 3" xfId="5516"/>
    <cellStyle name="Normal 22 7 3" xfId="960"/>
    <cellStyle name="Normal 22 7 3 2" xfId="3591"/>
    <cellStyle name="Normal 22 7 3 3" xfId="6000"/>
    <cellStyle name="Normal 22 7 4" xfId="646"/>
    <cellStyle name="Normal 22 7 4 2" xfId="3277"/>
    <cellStyle name="Normal 22 7 4 3" xfId="5686"/>
    <cellStyle name="Normal 22 7 5" xfId="883"/>
    <cellStyle name="Normal 22 7 5 2" xfId="3514"/>
    <cellStyle name="Normal 22 7 5 3" xfId="5923"/>
    <cellStyle name="Normal 22 7 6" xfId="1269"/>
    <cellStyle name="Normal 22 7 6 2" xfId="3900"/>
    <cellStyle name="Normal 22 7 6 3" xfId="6309"/>
    <cellStyle name="Normal 22 7 7" xfId="719"/>
    <cellStyle name="Normal 22 7 7 2" xfId="3350"/>
    <cellStyle name="Normal 22 7 7 3" xfId="5759"/>
    <cellStyle name="Normal 22 7 8" xfId="1399"/>
    <cellStyle name="Normal 22 7 8 2" xfId="4030"/>
    <cellStyle name="Normal 22 7 8 3" xfId="6439"/>
    <cellStyle name="Normal 22 7 9" xfId="1191"/>
    <cellStyle name="Normal 22 7 9 2" xfId="3822"/>
    <cellStyle name="Normal 22 7 9 3" xfId="6231"/>
    <cellStyle name="Normal 22 8" xfId="132"/>
    <cellStyle name="Normal 22 8 10" xfId="2105"/>
    <cellStyle name="Normal 22 8 10 2" xfId="4736"/>
    <cellStyle name="Normal 22 8 10 3" xfId="7145"/>
    <cellStyle name="Normal 22 8 11" xfId="2263"/>
    <cellStyle name="Normal 22 8 11 2" xfId="4894"/>
    <cellStyle name="Normal 22 8 11 3" xfId="7303"/>
    <cellStyle name="Normal 22 8 12" xfId="2413"/>
    <cellStyle name="Normal 22 8 12 2" xfId="5044"/>
    <cellStyle name="Normal 22 8 12 3" xfId="7453"/>
    <cellStyle name="Normal 22 8 13" xfId="2545"/>
    <cellStyle name="Normal 22 8 13 2" xfId="5176"/>
    <cellStyle name="Normal 22 8 13 3" xfId="7585"/>
    <cellStyle name="Normal 22 8 14" xfId="2648"/>
    <cellStyle name="Normal 22 8 14 2" xfId="5279"/>
    <cellStyle name="Normal 22 8 14 3" xfId="7688"/>
    <cellStyle name="Normal 22 8 15" xfId="2810"/>
    <cellStyle name="Normal 22 8 16" xfId="2728"/>
    <cellStyle name="Normal 22 8 2" xfId="488"/>
    <cellStyle name="Normal 22 8 2 2" xfId="3119"/>
    <cellStyle name="Normal 22 8 2 3" xfId="5528"/>
    <cellStyle name="Normal 22 8 3" xfId="954"/>
    <cellStyle name="Normal 22 8 3 2" xfId="3585"/>
    <cellStyle name="Normal 22 8 3 3" xfId="5994"/>
    <cellStyle name="Normal 22 8 4" xfId="635"/>
    <cellStyle name="Normal 22 8 4 2" xfId="3266"/>
    <cellStyle name="Normal 22 8 4 3" xfId="5675"/>
    <cellStyle name="Normal 22 8 5" xfId="793"/>
    <cellStyle name="Normal 22 8 5 2" xfId="3424"/>
    <cellStyle name="Normal 22 8 5 3" xfId="5833"/>
    <cellStyle name="Normal 22 8 6" xfId="1162"/>
    <cellStyle name="Normal 22 8 6 2" xfId="3793"/>
    <cellStyle name="Normal 22 8 6 3" xfId="6202"/>
    <cellStyle name="Normal 22 8 7" xfId="1606"/>
    <cellStyle name="Normal 22 8 7 2" xfId="4237"/>
    <cellStyle name="Normal 22 8 7 3" xfId="6646"/>
    <cellStyle name="Normal 22 8 8" xfId="1776"/>
    <cellStyle name="Normal 22 8 8 2" xfId="4407"/>
    <cellStyle name="Normal 22 8 8 3" xfId="6816"/>
    <cellStyle name="Normal 22 8 9" xfId="1942"/>
    <cellStyle name="Normal 22 8 9 2" xfId="4573"/>
    <cellStyle name="Normal 22 8 9 3" xfId="6982"/>
    <cellStyle name="Normal 22 9" xfId="410"/>
    <cellStyle name="Normal 22 9 2" xfId="3041"/>
    <cellStyle name="Normal 22 9 3" xfId="5450"/>
    <cellStyle name="Normal 23" xfId="23"/>
    <cellStyle name="Normal 23 10" xfId="982"/>
    <cellStyle name="Normal 23 10 2" xfId="3613"/>
    <cellStyle name="Normal 23 10 3" xfId="6022"/>
    <cellStyle name="Normal 23 11" xfId="683"/>
    <cellStyle name="Normal 23 11 2" xfId="3314"/>
    <cellStyle name="Normal 23 11 3" xfId="5723"/>
    <cellStyle name="Normal 23 12" xfId="851"/>
    <cellStyle name="Normal 23 12 2" xfId="3482"/>
    <cellStyle name="Normal 23 12 3" xfId="5891"/>
    <cellStyle name="Normal 23 13" xfId="1211"/>
    <cellStyle name="Normal 23 13 2" xfId="3842"/>
    <cellStyle name="Normal 23 13 3" xfId="6251"/>
    <cellStyle name="Normal 23 14" xfId="1397"/>
    <cellStyle name="Normal 23 14 2" xfId="4028"/>
    <cellStyle name="Normal 23 14 3" xfId="6437"/>
    <cellStyle name="Normal 23 15" xfId="1488"/>
    <cellStyle name="Normal 23 15 2" xfId="4119"/>
    <cellStyle name="Normal 23 15 3" xfId="6528"/>
    <cellStyle name="Normal 23 16" xfId="1661"/>
    <cellStyle name="Normal 23 16 2" xfId="4292"/>
    <cellStyle name="Normal 23 16 3" xfId="6701"/>
    <cellStyle name="Normal 23 17" xfId="1831"/>
    <cellStyle name="Normal 23 17 2" xfId="4462"/>
    <cellStyle name="Normal 23 17 3" xfId="6871"/>
    <cellStyle name="Normal 23 18" xfId="1997"/>
    <cellStyle name="Normal 23 18 2" xfId="4628"/>
    <cellStyle name="Normal 23 18 3" xfId="7037"/>
    <cellStyle name="Normal 23 19" xfId="2158"/>
    <cellStyle name="Normal 23 19 2" xfId="4789"/>
    <cellStyle name="Normal 23 19 3" xfId="7198"/>
    <cellStyle name="Normal 23 2" xfId="62"/>
    <cellStyle name="Normal 23 2 10" xfId="1363"/>
    <cellStyle name="Normal 23 2 10 2" xfId="3994"/>
    <cellStyle name="Normal 23 2 10 3" xfId="6403"/>
    <cellStyle name="Normal 23 2 11" xfId="1112"/>
    <cellStyle name="Normal 23 2 11 2" xfId="3743"/>
    <cellStyle name="Normal 23 2 11 3" xfId="6152"/>
    <cellStyle name="Normal 23 2 12" xfId="1456"/>
    <cellStyle name="Normal 23 2 12 2" xfId="4087"/>
    <cellStyle name="Normal 23 2 12 3" xfId="6496"/>
    <cellStyle name="Normal 23 2 13" xfId="1629"/>
    <cellStyle name="Normal 23 2 13 2" xfId="4260"/>
    <cellStyle name="Normal 23 2 13 3" xfId="6669"/>
    <cellStyle name="Normal 23 2 14" xfId="1799"/>
    <cellStyle name="Normal 23 2 14 2" xfId="4430"/>
    <cellStyle name="Normal 23 2 14 3" xfId="6839"/>
    <cellStyle name="Normal 23 2 15" xfId="1965"/>
    <cellStyle name="Normal 23 2 15 2" xfId="4596"/>
    <cellStyle name="Normal 23 2 15 3" xfId="7005"/>
    <cellStyle name="Normal 23 2 16" xfId="2127"/>
    <cellStyle name="Normal 23 2 16 2" xfId="4758"/>
    <cellStyle name="Normal 23 2 16 3" xfId="7167"/>
    <cellStyle name="Normal 23 2 17" xfId="2285"/>
    <cellStyle name="Normal 23 2 17 2" xfId="4916"/>
    <cellStyle name="Normal 23 2 17 3" xfId="7325"/>
    <cellStyle name="Normal 23 2 18" xfId="2758"/>
    <cellStyle name="Normal 23 2 19" xfId="2759"/>
    <cellStyle name="Normal 23 2 2" xfId="162"/>
    <cellStyle name="Normal 23 2 2 10" xfId="2233"/>
    <cellStyle name="Normal 23 2 2 10 2" xfId="4864"/>
    <cellStyle name="Normal 23 2 2 10 3" xfId="7273"/>
    <cellStyle name="Normal 23 2 2 11" xfId="2387"/>
    <cellStyle name="Normal 23 2 2 11 2" xfId="5018"/>
    <cellStyle name="Normal 23 2 2 11 3" xfId="7427"/>
    <cellStyle name="Normal 23 2 2 12" xfId="2523"/>
    <cellStyle name="Normal 23 2 2 12 2" xfId="5154"/>
    <cellStyle name="Normal 23 2 2 12 3" xfId="7563"/>
    <cellStyle name="Normal 23 2 2 13" xfId="2631"/>
    <cellStyle name="Normal 23 2 2 13 2" xfId="5262"/>
    <cellStyle name="Normal 23 2 2 13 3" xfId="7671"/>
    <cellStyle name="Normal 23 2 2 14" xfId="2706"/>
    <cellStyle name="Normal 23 2 2 14 2" xfId="5337"/>
    <cellStyle name="Normal 23 2 2 14 3" xfId="7746"/>
    <cellStyle name="Normal 23 2 2 15" xfId="2840"/>
    <cellStyle name="Normal 23 2 2 16" xfId="3003"/>
    <cellStyle name="Normal 23 2 2 2" xfId="518"/>
    <cellStyle name="Normal 23 2 2 2 2" xfId="3149"/>
    <cellStyle name="Normal 23 2 2 2 3" xfId="5558"/>
    <cellStyle name="Normal 23 2 2 3" xfId="1015"/>
    <cellStyle name="Normal 23 2 2 3 2" xfId="3646"/>
    <cellStyle name="Normal 23 2 2 3 3" xfId="6055"/>
    <cellStyle name="Normal 23 2 2 4" xfId="839"/>
    <cellStyle name="Normal 23 2 2 4 2" xfId="3470"/>
    <cellStyle name="Normal 23 2 2 4 3" xfId="5879"/>
    <cellStyle name="Normal 23 2 2 5" xfId="1422"/>
    <cellStyle name="Normal 23 2 2 5 2" xfId="4053"/>
    <cellStyle name="Normal 23 2 2 5 3" xfId="6462"/>
    <cellStyle name="Normal 23 2 2 6" xfId="1573"/>
    <cellStyle name="Normal 23 2 2 6 2" xfId="4204"/>
    <cellStyle name="Normal 23 2 2 6 3" xfId="6613"/>
    <cellStyle name="Normal 23 2 2 7" xfId="1744"/>
    <cellStyle name="Normal 23 2 2 7 2" xfId="4375"/>
    <cellStyle name="Normal 23 2 2 7 3" xfId="6784"/>
    <cellStyle name="Normal 23 2 2 8" xfId="1911"/>
    <cellStyle name="Normal 23 2 2 8 2" xfId="4542"/>
    <cellStyle name="Normal 23 2 2 8 3" xfId="6951"/>
    <cellStyle name="Normal 23 2 2 9" xfId="2074"/>
    <cellStyle name="Normal 23 2 2 9 2" xfId="4705"/>
    <cellStyle name="Normal 23 2 2 9 3" xfId="7114"/>
    <cellStyle name="Normal 23 2 3" xfId="204"/>
    <cellStyle name="Normal 23 2 3 10" xfId="2196"/>
    <cellStyle name="Normal 23 2 3 10 2" xfId="4827"/>
    <cellStyle name="Normal 23 2 3 10 3" xfId="7236"/>
    <cellStyle name="Normal 23 2 3 11" xfId="2351"/>
    <cellStyle name="Normal 23 2 3 11 2" xfId="4982"/>
    <cellStyle name="Normal 23 2 3 11 3" xfId="7391"/>
    <cellStyle name="Normal 23 2 3 12" xfId="2488"/>
    <cellStyle name="Normal 23 2 3 12 2" xfId="5119"/>
    <cellStyle name="Normal 23 2 3 12 3" xfId="7528"/>
    <cellStyle name="Normal 23 2 3 13" xfId="2604"/>
    <cellStyle name="Normal 23 2 3 13 2" xfId="5235"/>
    <cellStyle name="Normal 23 2 3 13 3" xfId="7644"/>
    <cellStyle name="Normal 23 2 3 14" xfId="2688"/>
    <cellStyle name="Normal 23 2 3 14 2" xfId="5319"/>
    <cellStyle name="Normal 23 2 3 14 3" xfId="7728"/>
    <cellStyle name="Normal 23 2 3 15" xfId="2880"/>
    <cellStyle name="Normal 23 2 3 16" xfId="5358"/>
    <cellStyle name="Normal 23 2 3 2" xfId="560"/>
    <cellStyle name="Normal 23 2 3 2 2" xfId="3191"/>
    <cellStyle name="Normal 23 2 3 2 3" xfId="5600"/>
    <cellStyle name="Normal 23 2 3 3" xfId="1024"/>
    <cellStyle name="Normal 23 2 3 3 2" xfId="3655"/>
    <cellStyle name="Normal 23 2 3 3 3" xfId="6064"/>
    <cellStyle name="Normal 23 2 3 4" xfId="825"/>
    <cellStyle name="Normal 23 2 3 4 2" xfId="3456"/>
    <cellStyle name="Normal 23 2 3 4 3" xfId="5865"/>
    <cellStyle name="Normal 23 2 3 5" xfId="1385"/>
    <cellStyle name="Normal 23 2 3 5 2" xfId="4016"/>
    <cellStyle name="Normal 23 2 3 5 3" xfId="6425"/>
    <cellStyle name="Normal 23 2 3 6" xfId="1531"/>
    <cellStyle name="Normal 23 2 3 6 2" xfId="4162"/>
    <cellStyle name="Normal 23 2 3 6 3" xfId="6571"/>
    <cellStyle name="Normal 23 2 3 7" xfId="1703"/>
    <cellStyle name="Normal 23 2 3 7 2" xfId="4334"/>
    <cellStyle name="Normal 23 2 3 7 3" xfId="6743"/>
    <cellStyle name="Normal 23 2 3 8" xfId="1872"/>
    <cellStyle name="Normal 23 2 3 8 2" xfId="4503"/>
    <cellStyle name="Normal 23 2 3 8 3" xfId="6912"/>
    <cellStyle name="Normal 23 2 3 9" xfId="2036"/>
    <cellStyle name="Normal 23 2 3 9 2" xfId="4667"/>
    <cellStyle name="Normal 23 2 3 9 3" xfId="7076"/>
    <cellStyle name="Normal 23 2 4" xfId="242"/>
    <cellStyle name="Normal 23 2 4 10" xfId="2231"/>
    <cellStyle name="Normal 23 2 4 10 2" xfId="4862"/>
    <cellStyle name="Normal 23 2 4 10 3" xfId="7271"/>
    <cellStyle name="Normal 23 2 4 11" xfId="2385"/>
    <cellStyle name="Normal 23 2 4 11 2" xfId="5016"/>
    <cellStyle name="Normal 23 2 4 11 3" xfId="7425"/>
    <cellStyle name="Normal 23 2 4 12" xfId="2521"/>
    <cellStyle name="Normal 23 2 4 12 2" xfId="5152"/>
    <cellStyle name="Normal 23 2 4 12 3" xfId="7561"/>
    <cellStyle name="Normal 23 2 4 13" xfId="2629"/>
    <cellStyle name="Normal 23 2 4 13 2" xfId="5260"/>
    <cellStyle name="Normal 23 2 4 13 3" xfId="7669"/>
    <cellStyle name="Normal 23 2 4 14" xfId="2704"/>
    <cellStyle name="Normal 23 2 4 14 2" xfId="5335"/>
    <cellStyle name="Normal 23 2 4 14 3" xfId="7744"/>
    <cellStyle name="Normal 23 2 4 15" xfId="2918"/>
    <cellStyle name="Normal 23 2 4 16" xfId="5394"/>
    <cellStyle name="Normal 23 2 4 2" xfId="597"/>
    <cellStyle name="Normal 23 2 4 2 2" xfId="3228"/>
    <cellStyle name="Normal 23 2 4 2 3" xfId="5637"/>
    <cellStyle name="Normal 23 2 4 3" xfId="1060"/>
    <cellStyle name="Normal 23 2 4 3 2" xfId="3691"/>
    <cellStyle name="Normal 23 2 4 3 3" xfId="6100"/>
    <cellStyle name="Normal 23 2 4 4" xfId="895"/>
    <cellStyle name="Normal 23 2 4 4 2" xfId="3526"/>
    <cellStyle name="Normal 23 2 4 4 3" xfId="5935"/>
    <cellStyle name="Normal 23 2 4 5" xfId="1420"/>
    <cellStyle name="Normal 23 2 4 5 2" xfId="4051"/>
    <cellStyle name="Normal 23 2 4 5 3" xfId="6460"/>
    <cellStyle name="Normal 23 2 4 6" xfId="1571"/>
    <cellStyle name="Normal 23 2 4 6 2" xfId="4202"/>
    <cellStyle name="Normal 23 2 4 6 3" xfId="6611"/>
    <cellStyle name="Normal 23 2 4 7" xfId="1742"/>
    <cellStyle name="Normal 23 2 4 7 2" xfId="4373"/>
    <cellStyle name="Normal 23 2 4 7 3" xfId="6782"/>
    <cellStyle name="Normal 23 2 4 8" xfId="1909"/>
    <cellStyle name="Normal 23 2 4 8 2" xfId="4540"/>
    <cellStyle name="Normal 23 2 4 8 3" xfId="6949"/>
    <cellStyle name="Normal 23 2 4 9" xfId="2072"/>
    <cellStyle name="Normal 23 2 4 9 2" xfId="4703"/>
    <cellStyle name="Normal 23 2 4 9 3" xfId="7112"/>
    <cellStyle name="Normal 23 2 5" xfId="425"/>
    <cellStyle name="Normal 23 2 5 2" xfId="3056"/>
    <cellStyle name="Normal 23 2 5 3" xfId="5465"/>
    <cellStyle name="Normal 23 2 6" xfId="806"/>
    <cellStyle name="Normal 23 2 6 2" xfId="3437"/>
    <cellStyle name="Normal 23 2 6 3" xfId="5846"/>
    <cellStyle name="Normal 23 2 7" xfId="482"/>
    <cellStyle name="Normal 23 2 7 2" xfId="3113"/>
    <cellStyle name="Normal 23 2 7 3" xfId="5522"/>
    <cellStyle name="Normal 23 2 8" xfId="474"/>
    <cellStyle name="Normal 23 2 8 2" xfId="3105"/>
    <cellStyle name="Normal 23 2 8 3" xfId="5514"/>
    <cellStyle name="Normal 23 2 9" xfId="782"/>
    <cellStyle name="Normal 23 2 9 2" xfId="3413"/>
    <cellStyle name="Normal 23 2 9 3" xfId="5822"/>
    <cellStyle name="Normal 23 20" xfId="2315"/>
    <cellStyle name="Normal 23 20 2" xfId="4946"/>
    <cellStyle name="Normal 23 20 3" xfId="7355"/>
    <cellStyle name="Normal 23 21" xfId="2457"/>
    <cellStyle name="Normal 23 21 2" xfId="5088"/>
    <cellStyle name="Normal 23 21 3" xfId="7497"/>
    <cellStyle name="Normal 23 22" xfId="2745"/>
    <cellStyle name="Normal 23 23" xfId="2974"/>
    <cellStyle name="Normal 23 24" xfId="7774"/>
    <cellStyle name="Normal 23 3" xfId="91"/>
    <cellStyle name="Normal 23 3 10" xfId="1435"/>
    <cellStyle name="Normal 23 3 10 2" xfId="4066"/>
    <cellStyle name="Normal 23 3 10 3" xfId="6475"/>
    <cellStyle name="Normal 23 3 11" xfId="1492"/>
    <cellStyle name="Normal 23 3 11 2" xfId="4123"/>
    <cellStyle name="Normal 23 3 11 3" xfId="6532"/>
    <cellStyle name="Normal 23 3 12" xfId="1665"/>
    <cellStyle name="Normal 23 3 12 2" xfId="4296"/>
    <cellStyle name="Normal 23 3 12 3" xfId="6705"/>
    <cellStyle name="Normal 23 3 13" xfId="1835"/>
    <cellStyle name="Normal 23 3 13 2" xfId="4466"/>
    <cellStyle name="Normal 23 3 13 3" xfId="6875"/>
    <cellStyle name="Normal 23 3 14" xfId="2001"/>
    <cellStyle name="Normal 23 3 14 2" xfId="4632"/>
    <cellStyle name="Normal 23 3 14 3" xfId="7041"/>
    <cellStyle name="Normal 23 3 15" xfId="2162"/>
    <cellStyle name="Normal 23 3 15 2" xfId="4793"/>
    <cellStyle name="Normal 23 3 15 3" xfId="7202"/>
    <cellStyle name="Normal 23 3 16" xfId="2319"/>
    <cellStyle name="Normal 23 3 16 2" xfId="4950"/>
    <cellStyle name="Normal 23 3 16 3" xfId="7359"/>
    <cellStyle name="Normal 23 3 17" xfId="2461"/>
    <cellStyle name="Normal 23 3 17 2" xfId="5092"/>
    <cellStyle name="Normal 23 3 17 3" xfId="7501"/>
    <cellStyle name="Normal 23 3 18" xfId="2774"/>
    <cellStyle name="Normal 23 3 19" xfId="2730"/>
    <cellStyle name="Normal 23 3 2" xfId="172"/>
    <cellStyle name="Normal 23 3 2 10" xfId="2203"/>
    <cellStyle name="Normal 23 3 2 10 2" xfId="4834"/>
    <cellStyle name="Normal 23 3 2 10 3" xfId="7243"/>
    <cellStyle name="Normal 23 3 2 11" xfId="2358"/>
    <cellStyle name="Normal 23 3 2 11 2" xfId="4989"/>
    <cellStyle name="Normal 23 3 2 11 3" xfId="7398"/>
    <cellStyle name="Normal 23 3 2 12" xfId="2495"/>
    <cellStyle name="Normal 23 3 2 12 2" xfId="5126"/>
    <cellStyle name="Normal 23 3 2 12 3" xfId="7535"/>
    <cellStyle name="Normal 23 3 2 13" xfId="2610"/>
    <cellStyle name="Normal 23 3 2 13 2" xfId="5241"/>
    <cellStyle name="Normal 23 3 2 13 3" xfId="7650"/>
    <cellStyle name="Normal 23 3 2 14" xfId="2691"/>
    <cellStyle name="Normal 23 3 2 14 2" xfId="5322"/>
    <cellStyle name="Normal 23 3 2 14 3" xfId="7731"/>
    <cellStyle name="Normal 23 3 2 15" xfId="2849"/>
    <cellStyle name="Normal 23 3 2 16" xfId="2995"/>
    <cellStyle name="Normal 23 3 2 2" xfId="528"/>
    <cellStyle name="Normal 23 3 2 2 2" xfId="3159"/>
    <cellStyle name="Normal 23 3 2 2 3" xfId="5568"/>
    <cellStyle name="Normal 23 3 2 3" xfId="1007"/>
    <cellStyle name="Normal 23 3 2 3 2" xfId="3638"/>
    <cellStyle name="Normal 23 3 2 3 3" xfId="6047"/>
    <cellStyle name="Normal 23 3 2 4" xfId="934"/>
    <cellStyle name="Normal 23 3 2 4 2" xfId="3565"/>
    <cellStyle name="Normal 23 3 2 4 3" xfId="5974"/>
    <cellStyle name="Normal 23 3 2 5" xfId="1377"/>
    <cellStyle name="Normal 23 3 2 5 2" xfId="4008"/>
    <cellStyle name="Normal 23 3 2 5 3" xfId="6417"/>
    <cellStyle name="Normal 23 3 2 6" xfId="1540"/>
    <cellStyle name="Normal 23 3 2 6 2" xfId="4171"/>
    <cellStyle name="Normal 23 3 2 6 3" xfId="6580"/>
    <cellStyle name="Normal 23 3 2 7" xfId="1712"/>
    <cellStyle name="Normal 23 3 2 7 2" xfId="4343"/>
    <cellStyle name="Normal 23 3 2 7 3" xfId="6752"/>
    <cellStyle name="Normal 23 3 2 8" xfId="1880"/>
    <cellStyle name="Normal 23 3 2 8 2" xfId="4511"/>
    <cellStyle name="Normal 23 3 2 8 3" xfId="6920"/>
    <cellStyle name="Normal 23 3 2 9" xfId="2043"/>
    <cellStyle name="Normal 23 3 2 9 2" xfId="4674"/>
    <cellStyle name="Normal 23 3 2 9 3" xfId="7083"/>
    <cellStyle name="Normal 23 3 3" xfId="214"/>
    <cellStyle name="Normal 23 3 3 10" xfId="1832"/>
    <cellStyle name="Normal 23 3 3 10 2" xfId="4463"/>
    <cellStyle name="Normal 23 3 3 10 3" xfId="6872"/>
    <cellStyle name="Normal 23 3 3 11" xfId="1998"/>
    <cellStyle name="Normal 23 3 3 11 2" xfId="4629"/>
    <cellStyle name="Normal 23 3 3 11 3" xfId="7038"/>
    <cellStyle name="Normal 23 3 3 12" xfId="2159"/>
    <cellStyle name="Normal 23 3 3 12 2" xfId="4790"/>
    <cellStyle name="Normal 23 3 3 12 3" xfId="7199"/>
    <cellStyle name="Normal 23 3 3 13" xfId="2316"/>
    <cellStyle name="Normal 23 3 3 13 2" xfId="4947"/>
    <cellStyle name="Normal 23 3 3 13 3" xfId="7356"/>
    <cellStyle name="Normal 23 3 3 14" xfId="2458"/>
    <cellStyle name="Normal 23 3 3 14 2" xfId="5089"/>
    <cellStyle name="Normal 23 3 3 14 3" xfId="7498"/>
    <cellStyle name="Normal 23 3 3 15" xfId="2890"/>
    <cellStyle name="Normal 23 3 3 16" xfId="5367"/>
    <cellStyle name="Normal 23 3 3 2" xfId="570"/>
    <cellStyle name="Normal 23 3 3 2 2" xfId="3201"/>
    <cellStyle name="Normal 23 3 3 2 3" xfId="5610"/>
    <cellStyle name="Normal 23 3 3 3" xfId="1033"/>
    <cellStyle name="Normal 23 3 3 3 2" xfId="3664"/>
    <cellStyle name="Normal 23 3 3 3 3" xfId="6073"/>
    <cellStyle name="Normal 23 3 3 4" xfId="856"/>
    <cellStyle name="Normal 23 3 3 4 2" xfId="3487"/>
    <cellStyle name="Normal 23 3 3 4 3" xfId="5896"/>
    <cellStyle name="Normal 23 3 3 5" xfId="1369"/>
    <cellStyle name="Normal 23 3 3 5 2" xfId="4000"/>
    <cellStyle name="Normal 23 3 3 5 3" xfId="6409"/>
    <cellStyle name="Normal 23 3 3 6" xfId="1291"/>
    <cellStyle name="Normal 23 3 3 6 2" xfId="3922"/>
    <cellStyle name="Normal 23 3 3 6 3" xfId="6331"/>
    <cellStyle name="Normal 23 3 3 7" xfId="1396"/>
    <cellStyle name="Normal 23 3 3 7 2" xfId="4027"/>
    <cellStyle name="Normal 23 3 3 7 3" xfId="6436"/>
    <cellStyle name="Normal 23 3 3 8" xfId="1489"/>
    <cellStyle name="Normal 23 3 3 8 2" xfId="4120"/>
    <cellStyle name="Normal 23 3 3 8 3" xfId="6529"/>
    <cellStyle name="Normal 23 3 3 9" xfId="1662"/>
    <cellStyle name="Normal 23 3 3 9 2" xfId="4293"/>
    <cellStyle name="Normal 23 3 3 9 3" xfId="6702"/>
    <cellStyle name="Normal 23 3 4" xfId="251"/>
    <cellStyle name="Normal 23 3 4 10" xfId="1584"/>
    <cellStyle name="Normal 23 3 4 10 2" xfId="4215"/>
    <cellStyle name="Normal 23 3 4 10 3" xfId="6624"/>
    <cellStyle name="Normal 23 3 4 11" xfId="1755"/>
    <cellStyle name="Normal 23 3 4 11 2" xfId="4386"/>
    <cellStyle name="Normal 23 3 4 11 3" xfId="6795"/>
    <cellStyle name="Normal 23 3 4 12" xfId="1922"/>
    <cellStyle name="Normal 23 3 4 12 2" xfId="4553"/>
    <cellStyle name="Normal 23 3 4 12 3" xfId="6962"/>
    <cellStyle name="Normal 23 3 4 13" xfId="2085"/>
    <cellStyle name="Normal 23 3 4 13 2" xfId="4716"/>
    <cellStyle name="Normal 23 3 4 13 3" xfId="7125"/>
    <cellStyle name="Normal 23 3 4 14" xfId="2244"/>
    <cellStyle name="Normal 23 3 4 14 2" xfId="4875"/>
    <cellStyle name="Normal 23 3 4 14 3" xfId="7284"/>
    <cellStyle name="Normal 23 3 4 15" xfId="2927"/>
    <cellStyle name="Normal 23 3 4 16" xfId="5403"/>
    <cellStyle name="Normal 23 3 4 2" xfId="606"/>
    <cellStyle name="Normal 23 3 4 2 2" xfId="3237"/>
    <cellStyle name="Normal 23 3 4 2 3" xfId="5646"/>
    <cellStyle name="Normal 23 3 4 3" xfId="1069"/>
    <cellStyle name="Normal 23 3 4 3 2" xfId="3700"/>
    <cellStyle name="Normal 23 3 4 3 3" xfId="6109"/>
    <cellStyle name="Normal 23 3 4 4" xfId="835"/>
    <cellStyle name="Normal 23 3 4 4 2" xfId="3466"/>
    <cellStyle name="Normal 23 3 4 4 3" xfId="5875"/>
    <cellStyle name="Normal 23 3 4 5" xfId="1270"/>
    <cellStyle name="Normal 23 3 4 5 2" xfId="3901"/>
    <cellStyle name="Normal 23 3 4 5 3" xfId="6310"/>
    <cellStyle name="Normal 23 3 4 6" xfId="720"/>
    <cellStyle name="Normal 23 3 4 6 2" xfId="3351"/>
    <cellStyle name="Normal 23 3 4 6 3" xfId="5760"/>
    <cellStyle name="Normal 23 3 4 7" xfId="1293"/>
    <cellStyle name="Normal 23 3 4 7 2" xfId="3924"/>
    <cellStyle name="Normal 23 3 4 7 3" xfId="6333"/>
    <cellStyle name="Normal 23 3 4 8" xfId="1255"/>
    <cellStyle name="Normal 23 3 4 8 2" xfId="3886"/>
    <cellStyle name="Normal 23 3 4 8 3" xfId="6295"/>
    <cellStyle name="Normal 23 3 4 9" xfId="1343"/>
    <cellStyle name="Normal 23 3 4 9 2" xfId="3974"/>
    <cellStyle name="Normal 23 3 4 9 3" xfId="6383"/>
    <cellStyle name="Normal 23 3 5" xfId="447"/>
    <cellStyle name="Normal 23 3 5 2" xfId="3078"/>
    <cellStyle name="Normal 23 3 5 3" xfId="5487"/>
    <cellStyle name="Normal 23 3 6" xfId="766"/>
    <cellStyle name="Normal 23 3 6 2" xfId="3397"/>
    <cellStyle name="Normal 23 3 6 3" xfId="5806"/>
    <cellStyle name="Normal 23 3 7" xfId="434"/>
    <cellStyle name="Normal 23 3 7 2" xfId="3065"/>
    <cellStyle name="Normal 23 3 7 3" xfId="5474"/>
    <cellStyle name="Normal 23 3 8" xfId="919"/>
    <cellStyle name="Normal 23 3 8 2" xfId="3550"/>
    <cellStyle name="Normal 23 3 8 3" xfId="5959"/>
    <cellStyle name="Normal 23 3 9" xfId="910"/>
    <cellStyle name="Normal 23 3 9 2" xfId="3541"/>
    <cellStyle name="Normal 23 3 9 3" xfId="5950"/>
    <cellStyle name="Normal 23 4" xfId="104"/>
    <cellStyle name="Normal 23 4 10" xfId="1341"/>
    <cellStyle name="Normal 23 4 10 2" xfId="3972"/>
    <cellStyle name="Normal 23 4 10 3" xfId="6381"/>
    <cellStyle name="Normal 23 4 11" xfId="1586"/>
    <cellStyle name="Normal 23 4 11 2" xfId="4217"/>
    <cellStyle name="Normal 23 4 11 3" xfId="6626"/>
    <cellStyle name="Normal 23 4 12" xfId="1757"/>
    <cellStyle name="Normal 23 4 12 2" xfId="4388"/>
    <cellStyle name="Normal 23 4 12 3" xfId="6797"/>
    <cellStyle name="Normal 23 4 13" xfId="1924"/>
    <cellStyle name="Normal 23 4 13 2" xfId="4555"/>
    <cellStyle name="Normal 23 4 13 3" xfId="6964"/>
    <cellStyle name="Normal 23 4 14" xfId="2087"/>
    <cellStyle name="Normal 23 4 14 2" xfId="4718"/>
    <cellStyle name="Normal 23 4 14 3" xfId="7127"/>
    <cellStyle name="Normal 23 4 15" xfId="2246"/>
    <cellStyle name="Normal 23 4 15 2" xfId="4877"/>
    <cellStyle name="Normal 23 4 15 3" xfId="7286"/>
    <cellStyle name="Normal 23 4 16" xfId="2398"/>
    <cellStyle name="Normal 23 4 16 2" xfId="5029"/>
    <cellStyle name="Normal 23 4 16 3" xfId="7438"/>
    <cellStyle name="Normal 23 4 17" xfId="2532"/>
    <cellStyle name="Normal 23 4 17 2" xfId="5163"/>
    <cellStyle name="Normal 23 4 17 3" xfId="7572"/>
    <cellStyle name="Normal 23 4 18" xfId="2785"/>
    <cellStyle name="Normal 23 4 19" xfId="2802"/>
    <cellStyle name="Normal 23 4 2" xfId="183"/>
    <cellStyle name="Normal 23 4 2 10" xfId="2111"/>
    <cellStyle name="Normal 23 4 2 10 2" xfId="4742"/>
    <cellStyle name="Normal 23 4 2 10 3" xfId="7151"/>
    <cellStyle name="Normal 23 4 2 11" xfId="2269"/>
    <cellStyle name="Normal 23 4 2 11 2" xfId="4900"/>
    <cellStyle name="Normal 23 4 2 11 3" xfId="7309"/>
    <cellStyle name="Normal 23 4 2 12" xfId="2419"/>
    <cellStyle name="Normal 23 4 2 12 2" xfId="5050"/>
    <cellStyle name="Normal 23 4 2 12 3" xfId="7459"/>
    <cellStyle name="Normal 23 4 2 13" xfId="2551"/>
    <cellStyle name="Normal 23 4 2 13 2" xfId="5182"/>
    <cellStyle name="Normal 23 4 2 13 3" xfId="7591"/>
    <cellStyle name="Normal 23 4 2 14" xfId="2653"/>
    <cellStyle name="Normal 23 4 2 14 2" xfId="5284"/>
    <cellStyle name="Normal 23 4 2 14 3" xfId="7693"/>
    <cellStyle name="Normal 23 4 2 15" xfId="2860"/>
    <cellStyle name="Normal 23 4 2 16" xfId="2985"/>
    <cellStyle name="Normal 23 4 2 2" xfId="539"/>
    <cellStyle name="Normal 23 4 2 2 2" xfId="3170"/>
    <cellStyle name="Normal 23 4 2 2 3" xfId="5579"/>
    <cellStyle name="Normal 23 4 2 3" xfId="997"/>
    <cellStyle name="Normal 23 4 2 3 2" xfId="3628"/>
    <cellStyle name="Normal 23 4 2 3 3" xfId="6037"/>
    <cellStyle name="Normal 23 4 2 4" xfId="748"/>
    <cellStyle name="Normal 23 4 2 4 2" xfId="3379"/>
    <cellStyle name="Normal 23 4 2 4 3" xfId="5788"/>
    <cellStyle name="Normal 23 4 2 5" xfId="1175"/>
    <cellStyle name="Normal 23 4 2 5 2" xfId="3806"/>
    <cellStyle name="Normal 23 4 2 5 3" xfId="6215"/>
    <cellStyle name="Normal 23 4 2 6" xfId="1324"/>
    <cellStyle name="Normal 23 4 2 6 2" xfId="3955"/>
    <cellStyle name="Normal 23 4 2 6 3" xfId="6364"/>
    <cellStyle name="Normal 23 4 2 7" xfId="1612"/>
    <cellStyle name="Normal 23 4 2 7 2" xfId="4243"/>
    <cellStyle name="Normal 23 4 2 7 3" xfId="6652"/>
    <cellStyle name="Normal 23 4 2 8" xfId="1782"/>
    <cellStyle name="Normal 23 4 2 8 2" xfId="4413"/>
    <cellStyle name="Normal 23 4 2 8 3" xfId="6822"/>
    <cellStyle name="Normal 23 4 2 9" xfId="1948"/>
    <cellStyle name="Normal 23 4 2 9 2" xfId="4579"/>
    <cellStyle name="Normal 23 4 2 9 3" xfId="6988"/>
    <cellStyle name="Normal 23 4 3" xfId="224"/>
    <cellStyle name="Normal 23 4 3 10" xfId="2202"/>
    <cellStyle name="Normal 23 4 3 10 2" xfId="4833"/>
    <cellStyle name="Normal 23 4 3 10 3" xfId="7242"/>
    <cellStyle name="Normal 23 4 3 11" xfId="2357"/>
    <cellStyle name="Normal 23 4 3 11 2" xfId="4988"/>
    <cellStyle name="Normal 23 4 3 11 3" xfId="7397"/>
    <cellStyle name="Normal 23 4 3 12" xfId="2494"/>
    <cellStyle name="Normal 23 4 3 12 2" xfId="5125"/>
    <cellStyle name="Normal 23 4 3 12 3" xfId="7534"/>
    <cellStyle name="Normal 23 4 3 13" xfId="2609"/>
    <cellStyle name="Normal 23 4 3 13 2" xfId="5240"/>
    <cellStyle name="Normal 23 4 3 13 3" xfId="7649"/>
    <cellStyle name="Normal 23 4 3 14" xfId="2690"/>
    <cellStyle name="Normal 23 4 3 14 2" xfId="5321"/>
    <cellStyle name="Normal 23 4 3 14 3" xfId="7730"/>
    <cellStyle name="Normal 23 4 3 15" xfId="2900"/>
    <cellStyle name="Normal 23 4 3 16" xfId="5376"/>
    <cellStyle name="Normal 23 4 3 2" xfId="579"/>
    <cellStyle name="Normal 23 4 3 2 2" xfId="3210"/>
    <cellStyle name="Normal 23 4 3 2 3" xfId="5619"/>
    <cellStyle name="Normal 23 4 3 3" xfId="1042"/>
    <cellStyle name="Normal 23 4 3 3 2" xfId="3673"/>
    <cellStyle name="Normal 23 4 3 3 3" xfId="6082"/>
    <cellStyle name="Normal 23 4 3 4" xfId="726"/>
    <cellStyle name="Normal 23 4 3 4 2" xfId="3357"/>
    <cellStyle name="Normal 23 4 3 4 3" xfId="5766"/>
    <cellStyle name="Normal 23 4 3 5" xfId="1317"/>
    <cellStyle name="Normal 23 4 3 5 2" xfId="3948"/>
    <cellStyle name="Normal 23 4 3 5 3" xfId="6357"/>
    <cellStyle name="Normal 23 4 3 6" xfId="1538"/>
    <cellStyle name="Normal 23 4 3 6 2" xfId="4169"/>
    <cellStyle name="Normal 23 4 3 6 3" xfId="6578"/>
    <cellStyle name="Normal 23 4 3 7" xfId="1710"/>
    <cellStyle name="Normal 23 4 3 7 2" xfId="4341"/>
    <cellStyle name="Normal 23 4 3 7 3" xfId="6750"/>
    <cellStyle name="Normal 23 4 3 8" xfId="1879"/>
    <cellStyle name="Normal 23 4 3 8 2" xfId="4510"/>
    <cellStyle name="Normal 23 4 3 8 3" xfId="6919"/>
    <cellStyle name="Normal 23 4 3 9" xfId="2042"/>
    <cellStyle name="Normal 23 4 3 9 2" xfId="4673"/>
    <cellStyle name="Normal 23 4 3 9 3" xfId="7082"/>
    <cellStyle name="Normal 23 4 4" xfId="260"/>
    <cellStyle name="Normal 23 4 4 10" xfId="2213"/>
    <cellStyle name="Normal 23 4 4 10 2" xfId="4844"/>
    <cellStyle name="Normal 23 4 4 10 3" xfId="7253"/>
    <cellStyle name="Normal 23 4 4 11" xfId="2367"/>
    <cellStyle name="Normal 23 4 4 11 2" xfId="4998"/>
    <cellStyle name="Normal 23 4 4 11 3" xfId="7407"/>
    <cellStyle name="Normal 23 4 4 12" xfId="2504"/>
    <cellStyle name="Normal 23 4 4 12 2" xfId="5135"/>
    <cellStyle name="Normal 23 4 4 12 3" xfId="7544"/>
    <cellStyle name="Normal 23 4 4 13" xfId="2617"/>
    <cellStyle name="Normal 23 4 4 13 2" xfId="5248"/>
    <cellStyle name="Normal 23 4 4 13 3" xfId="7657"/>
    <cellStyle name="Normal 23 4 4 14" xfId="2697"/>
    <cellStyle name="Normal 23 4 4 14 2" xfId="5328"/>
    <cellStyle name="Normal 23 4 4 14 3" xfId="7737"/>
    <cellStyle name="Normal 23 4 4 15" xfId="2936"/>
    <cellStyle name="Normal 23 4 4 16" xfId="5412"/>
    <cellStyle name="Normal 23 4 4 2" xfId="615"/>
    <cellStyle name="Normal 23 4 4 2 2" xfId="3246"/>
    <cellStyle name="Normal 23 4 4 2 3" xfId="5655"/>
    <cellStyle name="Normal 23 4 4 3" xfId="1078"/>
    <cellStyle name="Normal 23 4 4 3 2" xfId="3709"/>
    <cellStyle name="Normal 23 4 4 3 3" xfId="6118"/>
    <cellStyle name="Normal 23 4 4 4" xfId="783"/>
    <cellStyle name="Normal 23 4 4 4 2" xfId="3414"/>
    <cellStyle name="Normal 23 4 4 4 3" xfId="5823"/>
    <cellStyle name="Normal 23 4 4 5" xfId="1313"/>
    <cellStyle name="Normal 23 4 4 5 2" xfId="3944"/>
    <cellStyle name="Normal 23 4 4 5 3" xfId="6353"/>
    <cellStyle name="Normal 23 4 4 6" xfId="1550"/>
    <cellStyle name="Normal 23 4 4 6 2" xfId="4181"/>
    <cellStyle name="Normal 23 4 4 6 3" xfId="6590"/>
    <cellStyle name="Normal 23 4 4 7" xfId="1722"/>
    <cellStyle name="Normal 23 4 4 7 2" xfId="4353"/>
    <cellStyle name="Normal 23 4 4 7 3" xfId="6762"/>
    <cellStyle name="Normal 23 4 4 8" xfId="1890"/>
    <cellStyle name="Normal 23 4 4 8 2" xfId="4521"/>
    <cellStyle name="Normal 23 4 4 8 3" xfId="6930"/>
    <cellStyle name="Normal 23 4 4 9" xfId="2053"/>
    <cellStyle name="Normal 23 4 4 9 2" xfId="4684"/>
    <cellStyle name="Normal 23 4 4 9 3" xfId="7093"/>
    <cellStyle name="Normal 23 4 5" xfId="460"/>
    <cellStyle name="Normal 23 4 5 2" xfId="3091"/>
    <cellStyle name="Normal 23 4 5 3" xfId="5500"/>
    <cellStyle name="Normal 23 4 6" xfId="964"/>
    <cellStyle name="Normal 23 4 6 2" xfId="3595"/>
    <cellStyle name="Normal 23 4 6 3" xfId="6004"/>
    <cellStyle name="Normal 23 4 7" xfId="653"/>
    <cellStyle name="Normal 23 4 7 2" xfId="3284"/>
    <cellStyle name="Normal 23 4 7 3" xfId="5693"/>
    <cellStyle name="Normal 23 4 8" xfId="414"/>
    <cellStyle name="Normal 23 4 8 2" xfId="3045"/>
    <cellStyle name="Normal 23 4 8 3" xfId="5454"/>
    <cellStyle name="Normal 23 4 9" xfId="382"/>
    <cellStyle name="Normal 23 4 9 2" xfId="3013"/>
    <cellStyle name="Normal 23 4 9 3" xfId="5422"/>
    <cellStyle name="Normal 23 5" xfId="116"/>
    <cellStyle name="Normal 23 5 10" xfId="1416"/>
    <cellStyle name="Normal 23 5 10 2" xfId="4047"/>
    <cellStyle name="Normal 23 5 10 3" xfId="6456"/>
    <cellStyle name="Normal 23 5 11" xfId="1567"/>
    <cellStyle name="Normal 23 5 11 2" xfId="4198"/>
    <cellStyle name="Normal 23 5 11 3" xfId="6607"/>
    <cellStyle name="Normal 23 5 12" xfId="1739"/>
    <cellStyle name="Normal 23 5 12 2" xfId="4370"/>
    <cellStyle name="Normal 23 5 12 3" xfId="6779"/>
    <cellStyle name="Normal 23 5 13" xfId="1906"/>
    <cellStyle name="Normal 23 5 13 2" xfId="4537"/>
    <cellStyle name="Normal 23 5 13 3" xfId="6946"/>
    <cellStyle name="Normal 23 5 14" xfId="2069"/>
    <cellStyle name="Normal 23 5 14 2" xfId="4700"/>
    <cellStyle name="Normal 23 5 14 3" xfId="7109"/>
    <cellStyle name="Normal 23 5 15" xfId="2228"/>
    <cellStyle name="Normal 23 5 15 2" xfId="4859"/>
    <cellStyle name="Normal 23 5 15 3" xfId="7268"/>
    <cellStyle name="Normal 23 5 16" xfId="2382"/>
    <cellStyle name="Normal 23 5 16 2" xfId="5013"/>
    <cellStyle name="Normal 23 5 16 3" xfId="7422"/>
    <cellStyle name="Normal 23 5 17" xfId="2518"/>
    <cellStyle name="Normal 23 5 17 2" xfId="5149"/>
    <cellStyle name="Normal 23 5 17 3" xfId="7558"/>
    <cellStyle name="Normal 23 5 18" xfId="2796"/>
    <cellStyle name="Normal 23 5 19" xfId="2959"/>
    <cellStyle name="Normal 23 5 2" xfId="193"/>
    <cellStyle name="Normal 23 5 2 10" xfId="2149"/>
    <cellStyle name="Normal 23 5 2 10 2" xfId="4780"/>
    <cellStyle name="Normal 23 5 2 10 3" xfId="7189"/>
    <cellStyle name="Normal 23 5 2 11" xfId="2306"/>
    <cellStyle name="Normal 23 5 2 11 2" xfId="4937"/>
    <cellStyle name="Normal 23 5 2 11 3" xfId="7346"/>
    <cellStyle name="Normal 23 5 2 12" xfId="2449"/>
    <cellStyle name="Normal 23 5 2 12 2" xfId="5080"/>
    <cellStyle name="Normal 23 5 2 12 3" xfId="7489"/>
    <cellStyle name="Normal 23 5 2 13" xfId="2576"/>
    <cellStyle name="Normal 23 5 2 13 2" xfId="5207"/>
    <cellStyle name="Normal 23 5 2 13 3" xfId="7616"/>
    <cellStyle name="Normal 23 5 2 14" xfId="2669"/>
    <cellStyle name="Normal 23 5 2 14 2" xfId="5300"/>
    <cellStyle name="Normal 23 5 2 14 3" xfId="7709"/>
    <cellStyle name="Normal 23 5 2 15" xfId="2870"/>
    <cellStyle name="Normal 23 5 2 16" xfId="2749"/>
    <cellStyle name="Normal 23 5 2 2" xfId="549"/>
    <cellStyle name="Normal 23 5 2 2 2" xfId="3180"/>
    <cellStyle name="Normal 23 5 2 2 3" xfId="5589"/>
    <cellStyle name="Normal 23 5 2 3" xfId="790"/>
    <cellStyle name="Normal 23 5 2 3 2" xfId="3421"/>
    <cellStyle name="Normal 23 5 2 3 3" xfId="5830"/>
    <cellStyle name="Normal 23 5 2 4" xfId="897"/>
    <cellStyle name="Normal 23 5 2 4 2" xfId="3528"/>
    <cellStyle name="Normal 23 5 2 4 3" xfId="5937"/>
    <cellStyle name="Normal 23 5 2 5" xfId="1144"/>
    <cellStyle name="Normal 23 5 2 5 2" xfId="3775"/>
    <cellStyle name="Normal 23 5 2 5 3" xfId="6184"/>
    <cellStyle name="Normal 23 5 2 6" xfId="1479"/>
    <cellStyle name="Normal 23 5 2 6 2" xfId="4110"/>
    <cellStyle name="Normal 23 5 2 6 3" xfId="6519"/>
    <cellStyle name="Normal 23 5 2 7" xfId="1652"/>
    <cellStyle name="Normal 23 5 2 7 2" xfId="4283"/>
    <cellStyle name="Normal 23 5 2 7 3" xfId="6692"/>
    <cellStyle name="Normal 23 5 2 8" xfId="1822"/>
    <cellStyle name="Normal 23 5 2 8 2" xfId="4453"/>
    <cellStyle name="Normal 23 5 2 8 3" xfId="6862"/>
    <cellStyle name="Normal 23 5 2 9" xfId="1988"/>
    <cellStyle name="Normal 23 5 2 9 2" xfId="4619"/>
    <cellStyle name="Normal 23 5 2 9 3" xfId="7028"/>
    <cellStyle name="Normal 23 5 3" xfId="233"/>
    <cellStyle name="Normal 23 5 3 10" xfId="2148"/>
    <cellStyle name="Normal 23 5 3 10 2" xfId="4779"/>
    <cellStyle name="Normal 23 5 3 10 3" xfId="7188"/>
    <cellStyle name="Normal 23 5 3 11" xfId="2305"/>
    <cellStyle name="Normal 23 5 3 11 2" xfId="4936"/>
    <cellStyle name="Normal 23 5 3 11 3" xfId="7345"/>
    <cellStyle name="Normal 23 5 3 12" xfId="2448"/>
    <cellStyle name="Normal 23 5 3 12 2" xfId="5079"/>
    <cellStyle name="Normal 23 5 3 12 3" xfId="7488"/>
    <cellStyle name="Normal 23 5 3 13" xfId="2575"/>
    <cellStyle name="Normal 23 5 3 13 2" xfId="5206"/>
    <cellStyle name="Normal 23 5 3 13 3" xfId="7615"/>
    <cellStyle name="Normal 23 5 3 14" xfId="2668"/>
    <cellStyle name="Normal 23 5 3 14 2" xfId="5299"/>
    <cellStyle name="Normal 23 5 3 14 3" xfId="7708"/>
    <cellStyle name="Normal 23 5 3 15" xfId="2909"/>
    <cellStyle name="Normal 23 5 3 16" xfId="5385"/>
    <cellStyle name="Normal 23 5 3 2" xfId="588"/>
    <cellStyle name="Normal 23 5 3 2 2" xfId="3219"/>
    <cellStyle name="Normal 23 5 3 2 3" xfId="5628"/>
    <cellStyle name="Normal 23 5 3 3" xfId="1051"/>
    <cellStyle name="Normal 23 5 3 3 2" xfId="3682"/>
    <cellStyle name="Normal 23 5 3 3 3" xfId="6091"/>
    <cellStyle name="Normal 23 5 3 4" xfId="860"/>
    <cellStyle name="Normal 23 5 3 4 2" xfId="3491"/>
    <cellStyle name="Normal 23 5 3 4 3" xfId="5900"/>
    <cellStyle name="Normal 23 5 3 5" xfId="1143"/>
    <cellStyle name="Normal 23 5 3 5 2" xfId="3774"/>
    <cellStyle name="Normal 23 5 3 5 3" xfId="6183"/>
    <cellStyle name="Normal 23 5 3 6" xfId="1478"/>
    <cellStyle name="Normal 23 5 3 6 2" xfId="4109"/>
    <cellStyle name="Normal 23 5 3 6 3" xfId="6518"/>
    <cellStyle name="Normal 23 5 3 7" xfId="1651"/>
    <cellStyle name="Normal 23 5 3 7 2" xfId="4282"/>
    <cellStyle name="Normal 23 5 3 7 3" xfId="6691"/>
    <cellStyle name="Normal 23 5 3 8" xfId="1821"/>
    <cellStyle name="Normal 23 5 3 8 2" xfId="4452"/>
    <cellStyle name="Normal 23 5 3 8 3" xfId="6861"/>
    <cellStyle name="Normal 23 5 3 9" xfId="1987"/>
    <cellStyle name="Normal 23 5 3 9 2" xfId="4618"/>
    <cellStyle name="Normal 23 5 3 9 3" xfId="7027"/>
    <cellStyle name="Normal 23 5 4" xfId="269"/>
    <cellStyle name="Normal 23 5 4 10" xfId="1298"/>
    <cellStyle name="Normal 23 5 4 10 2" xfId="3929"/>
    <cellStyle name="Normal 23 5 4 10 3" xfId="6338"/>
    <cellStyle name="Normal 23 5 4 11" xfId="1197"/>
    <cellStyle name="Normal 23 5 4 11 2" xfId="3828"/>
    <cellStyle name="Normal 23 5 4 11 3" xfId="6237"/>
    <cellStyle name="Normal 23 5 4 12" xfId="1228"/>
    <cellStyle name="Normal 23 5 4 12 2" xfId="3859"/>
    <cellStyle name="Normal 23 5 4 12 3" xfId="6268"/>
    <cellStyle name="Normal 23 5 4 13" xfId="1196"/>
    <cellStyle name="Normal 23 5 4 13 2" xfId="3827"/>
    <cellStyle name="Normal 23 5 4 13 3" xfId="6236"/>
    <cellStyle name="Normal 23 5 4 14" xfId="1088"/>
    <cellStyle name="Normal 23 5 4 14 2" xfId="3719"/>
    <cellStyle name="Normal 23 5 4 14 3" xfId="6128"/>
    <cellStyle name="Normal 23 5 4 15" xfId="2945"/>
    <cellStyle name="Normal 23 5 4 16" xfId="5421"/>
    <cellStyle name="Normal 23 5 4 2" xfId="624"/>
    <cellStyle name="Normal 23 5 4 2 2" xfId="3255"/>
    <cellStyle name="Normal 23 5 4 2 3" xfId="5664"/>
    <cellStyle name="Normal 23 5 4 3" xfId="1087"/>
    <cellStyle name="Normal 23 5 4 3 2" xfId="3718"/>
    <cellStyle name="Normal 23 5 4 3 3" xfId="6127"/>
    <cellStyle name="Normal 23 5 4 4" xfId="912"/>
    <cellStyle name="Normal 23 5 4 4 2" xfId="3543"/>
    <cellStyle name="Normal 23 5 4 4 3" xfId="5952"/>
    <cellStyle name="Normal 23 5 4 5" xfId="1260"/>
    <cellStyle name="Normal 23 5 4 5 2" xfId="3891"/>
    <cellStyle name="Normal 23 5 4 5 3" xfId="6300"/>
    <cellStyle name="Normal 23 5 4 6" xfId="1180"/>
    <cellStyle name="Normal 23 5 4 6 2" xfId="3811"/>
    <cellStyle name="Normal 23 5 4 6 3" xfId="6220"/>
    <cellStyle name="Normal 23 5 4 7" xfId="1246"/>
    <cellStyle name="Normal 23 5 4 7 2" xfId="3877"/>
    <cellStyle name="Normal 23 5 4 7 3" xfId="6286"/>
    <cellStyle name="Normal 23 5 4 8" xfId="449"/>
    <cellStyle name="Normal 23 5 4 8 2" xfId="3080"/>
    <cellStyle name="Normal 23 5 4 8 3" xfId="5489"/>
    <cellStyle name="Normal 23 5 4 9" xfId="395"/>
    <cellStyle name="Normal 23 5 4 9 2" xfId="3026"/>
    <cellStyle name="Normal 23 5 4 9 3" xfId="5435"/>
    <cellStyle name="Normal 23 5 5" xfId="472"/>
    <cellStyle name="Normal 23 5 5 2" xfId="3103"/>
    <cellStyle name="Normal 23 5 5 3" xfId="5512"/>
    <cellStyle name="Normal 23 5 6" xfId="961"/>
    <cellStyle name="Normal 23 5 6 2" xfId="3592"/>
    <cellStyle name="Normal 23 5 6 3" xfId="6001"/>
    <cellStyle name="Normal 23 5 7" xfId="650"/>
    <cellStyle name="Normal 23 5 7 2" xfId="3281"/>
    <cellStyle name="Normal 23 5 7 3" xfId="5690"/>
    <cellStyle name="Normal 23 5 8" xfId="911"/>
    <cellStyle name="Normal 23 5 8 2" xfId="3542"/>
    <cellStyle name="Normal 23 5 8 3" xfId="5951"/>
    <cellStyle name="Normal 23 5 9" xfId="1192"/>
    <cellStyle name="Normal 23 5 9 2" xfId="3823"/>
    <cellStyle name="Normal 23 5 9 3" xfId="6232"/>
    <cellStyle name="Normal 23 6" xfId="141"/>
    <cellStyle name="Normal 23 6 10" xfId="1986"/>
    <cellStyle name="Normal 23 6 10 2" xfId="4617"/>
    <cellStyle name="Normal 23 6 10 3" xfId="7026"/>
    <cellStyle name="Normal 23 6 11" xfId="2147"/>
    <cellStyle name="Normal 23 6 11 2" xfId="4778"/>
    <cellStyle name="Normal 23 6 11 3" xfId="7187"/>
    <cellStyle name="Normal 23 6 12" xfId="2304"/>
    <cellStyle name="Normal 23 6 12 2" xfId="4935"/>
    <cellStyle name="Normal 23 6 12 3" xfId="7344"/>
    <cellStyle name="Normal 23 6 13" xfId="2447"/>
    <cellStyle name="Normal 23 6 13 2" xfId="5078"/>
    <cellStyle name="Normal 23 6 13 3" xfId="7487"/>
    <cellStyle name="Normal 23 6 14" xfId="2574"/>
    <cellStyle name="Normal 23 6 14 2" xfId="5205"/>
    <cellStyle name="Normal 23 6 14 3" xfId="7614"/>
    <cellStyle name="Normal 23 6 15" xfId="2819"/>
    <cellStyle name="Normal 23 6 16" xfId="3009"/>
    <cellStyle name="Normal 23 6 2" xfId="497"/>
    <cellStyle name="Normal 23 6 2 2" xfId="3128"/>
    <cellStyle name="Normal 23 6 2 3" xfId="5537"/>
    <cellStyle name="Normal 23 6 3" xfId="947"/>
    <cellStyle name="Normal 23 6 3 2" xfId="3578"/>
    <cellStyle name="Normal 23 6 3 3" xfId="5987"/>
    <cellStyle name="Normal 23 6 4" xfId="628"/>
    <cellStyle name="Normal 23 6 4 2" xfId="3259"/>
    <cellStyle name="Normal 23 6 4 3" xfId="5668"/>
    <cellStyle name="Normal 23 6 5" xfId="1160"/>
    <cellStyle name="Normal 23 6 5 2" xfId="3791"/>
    <cellStyle name="Normal 23 6 5 3" xfId="6200"/>
    <cellStyle name="Normal 23 6 6" xfId="1142"/>
    <cellStyle name="Normal 23 6 6 2" xfId="3773"/>
    <cellStyle name="Normal 23 6 6 3" xfId="6182"/>
    <cellStyle name="Normal 23 6 7" xfId="1477"/>
    <cellStyle name="Normal 23 6 7 2" xfId="4108"/>
    <cellStyle name="Normal 23 6 7 3" xfId="6517"/>
    <cellStyle name="Normal 23 6 8" xfId="1650"/>
    <cellStyle name="Normal 23 6 8 2" xfId="4281"/>
    <cellStyle name="Normal 23 6 8 3" xfId="6690"/>
    <cellStyle name="Normal 23 6 9" xfId="1820"/>
    <cellStyle name="Normal 23 6 9 2" xfId="4451"/>
    <cellStyle name="Normal 23 6 9 3" xfId="6860"/>
    <cellStyle name="Normal 23 7" xfId="122"/>
    <cellStyle name="Normal 23 7 10" xfId="1969"/>
    <cellStyle name="Normal 23 7 10 2" xfId="4600"/>
    <cellStyle name="Normal 23 7 10 3" xfId="7009"/>
    <cellStyle name="Normal 23 7 11" xfId="2131"/>
    <cellStyle name="Normal 23 7 11 2" xfId="4762"/>
    <cellStyle name="Normal 23 7 11 3" xfId="7171"/>
    <cellStyle name="Normal 23 7 12" xfId="2289"/>
    <cellStyle name="Normal 23 7 12 2" xfId="4920"/>
    <cellStyle name="Normal 23 7 12 3" xfId="7329"/>
    <cellStyle name="Normal 23 7 13" xfId="2435"/>
    <cellStyle name="Normal 23 7 13 2" xfId="5066"/>
    <cellStyle name="Normal 23 7 13 3" xfId="7475"/>
    <cellStyle name="Normal 23 7 14" xfId="2563"/>
    <cellStyle name="Normal 23 7 14 2" xfId="5194"/>
    <cellStyle name="Normal 23 7 14 3" xfId="7603"/>
    <cellStyle name="Normal 23 7 15" xfId="2800"/>
    <cellStyle name="Normal 23 7 16" xfId="2957"/>
    <cellStyle name="Normal 23 7 2" xfId="478"/>
    <cellStyle name="Normal 23 7 2 2" xfId="3109"/>
    <cellStyle name="Normal 23 7 2 3" xfId="5518"/>
    <cellStyle name="Normal 23 7 3" xfId="958"/>
    <cellStyle name="Normal 23 7 3 2" xfId="3589"/>
    <cellStyle name="Normal 23 7 3 3" xfId="5998"/>
    <cellStyle name="Normal 23 7 4" xfId="644"/>
    <cellStyle name="Normal 23 7 4 2" xfId="3275"/>
    <cellStyle name="Normal 23 7 4 3" xfId="5684"/>
    <cellStyle name="Normal 23 7 5" xfId="771"/>
    <cellStyle name="Normal 23 7 5 2" xfId="3402"/>
    <cellStyle name="Normal 23 7 5 3" xfId="5811"/>
    <cellStyle name="Normal 23 7 6" xfId="1116"/>
    <cellStyle name="Normal 23 7 6 2" xfId="3747"/>
    <cellStyle name="Normal 23 7 6 3" xfId="6156"/>
    <cellStyle name="Normal 23 7 7" xfId="1460"/>
    <cellStyle name="Normal 23 7 7 2" xfId="4091"/>
    <cellStyle name="Normal 23 7 7 3" xfId="6500"/>
    <cellStyle name="Normal 23 7 8" xfId="1633"/>
    <cellStyle name="Normal 23 7 8 2" xfId="4264"/>
    <cellStyle name="Normal 23 7 8 3" xfId="6673"/>
    <cellStyle name="Normal 23 7 9" xfId="1803"/>
    <cellStyle name="Normal 23 7 9 2" xfId="4434"/>
    <cellStyle name="Normal 23 7 9 3" xfId="6843"/>
    <cellStyle name="Normal 23 8" xfId="194"/>
    <cellStyle name="Normal 23 8 10" xfId="2241"/>
    <cellStyle name="Normal 23 8 10 2" xfId="4872"/>
    <cellStyle name="Normal 23 8 10 3" xfId="7281"/>
    <cellStyle name="Normal 23 8 11" xfId="2394"/>
    <cellStyle name="Normal 23 8 11 2" xfId="5025"/>
    <cellStyle name="Normal 23 8 11 3" xfId="7434"/>
    <cellStyle name="Normal 23 8 12" xfId="2529"/>
    <cellStyle name="Normal 23 8 12 2" xfId="5160"/>
    <cellStyle name="Normal 23 8 12 3" xfId="7569"/>
    <cellStyle name="Normal 23 8 13" xfId="2636"/>
    <cellStyle name="Normal 23 8 13 2" xfId="5267"/>
    <cellStyle name="Normal 23 8 13 3" xfId="7676"/>
    <cellStyle name="Normal 23 8 14" xfId="2708"/>
    <cellStyle name="Normal 23 8 14 2" xfId="5339"/>
    <cellStyle name="Normal 23 8 14 3" xfId="7748"/>
    <cellStyle name="Normal 23 8 15" xfId="2871"/>
    <cellStyle name="Normal 23 8 16" xfId="2735"/>
    <cellStyle name="Normal 23 8 2" xfId="550"/>
    <cellStyle name="Normal 23 8 2 2" xfId="3181"/>
    <cellStyle name="Normal 23 8 2 3" xfId="5590"/>
    <cellStyle name="Normal 23 8 3" xfId="778"/>
    <cellStyle name="Normal 23 8 3 2" xfId="3409"/>
    <cellStyle name="Normal 23 8 3 3" xfId="5818"/>
    <cellStyle name="Normal 23 8 4" xfId="857"/>
    <cellStyle name="Normal 23 8 4 2" xfId="3488"/>
    <cellStyle name="Normal 23 8 4 3" xfId="5897"/>
    <cellStyle name="Normal 23 8 5" xfId="1430"/>
    <cellStyle name="Normal 23 8 5 2" xfId="4061"/>
    <cellStyle name="Normal 23 8 5 3" xfId="6470"/>
    <cellStyle name="Normal 23 8 6" xfId="1581"/>
    <cellStyle name="Normal 23 8 6 2" xfId="4212"/>
    <cellStyle name="Normal 23 8 6 3" xfId="6621"/>
    <cellStyle name="Normal 23 8 7" xfId="1752"/>
    <cellStyle name="Normal 23 8 7 2" xfId="4383"/>
    <cellStyle name="Normal 23 8 7 3" xfId="6792"/>
    <cellStyle name="Normal 23 8 8" xfId="1919"/>
    <cellStyle name="Normal 23 8 8 2" xfId="4550"/>
    <cellStyle name="Normal 23 8 8 3" xfId="6959"/>
    <cellStyle name="Normal 23 8 9" xfId="2082"/>
    <cellStyle name="Normal 23 8 9 2" xfId="4713"/>
    <cellStyle name="Normal 23 8 9 3" xfId="7122"/>
    <cellStyle name="Normal 23 9" xfId="411"/>
    <cellStyle name="Normal 23 9 2" xfId="3042"/>
    <cellStyle name="Normal 23 9 3" xfId="5451"/>
    <cellStyle name="Normal 24" xfId="24"/>
    <cellStyle name="Normal 24 2" xfId="272"/>
    <cellStyle name="Normal 24 3" xfId="7777"/>
    <cellStyle name="Normal 25" xfId="25"/>
    <cellStyle name="Normal 25 2" xfId="273"/>
    <cellStyle name="Normal 25 3" xfId="7778"/>
    <cellStyle name="Normal 26" xfId="26"/>
    <cellStyle name="Normal 26 2" xfId="274"/>
    <cellStyle name="Normal 26 3" xfId="7779"/>
    <cellStyle name="Normal 27" xfId="27"/>
    <cellStyle name="Normal 27 2" xfId="275"/>
    <cellStyle name="Normal 27 3" xfId="7780"/>
    <cellStyle name="Normal 28" xfId="28"/>
    <cellStyle name="Normal 28 2" xfId="276"/>
    <cellStyle name="Normal 28 3" xfId="7781"/>
    <cellStyle name="Normal 29" xfId="29"/>
    <cellStyle name="Normal 29 2" xfId="277"/>
    <cellStyle name="Normal 29 3" xfId="7782"/>
    <cellStyle name="Normal 3" xfId="3"/>
    <cellStyle name="Normal 3 2" xfId="39"/>
    <cellStyle name="Normal 3 2 2" xfId="45"/>
    <cellStyle name="Normal 3 2 3" xfId="69"/>
    <cellStyle name="Normal 3 3" xfId="49"/>
    <cellStyle name="Normal 30" xfId="30"/>
    <cellStyle name="Normal 30 2" xfId="278"/>
    <cellStyle name="Normal 30 3" xfId="7783"/>
    <cellStyle name="Normal 31" xfId="31"/>
    <cellStyle name="Normal 31 2" xfId="279"/>
    <cellStyle name="Normal 31 3" xfId="7784"/>
    <cellStyle name="Normal 32" xfId="32"/>
    <cellStyle name="Normal 32 2" xfId="280"/>
    <cellStyle name="Normal 32 3" xfId="7785"/>
    <cellStyle name="Normal 33" xfId="33"/>
    <cellStyle name="Normal 33 2" xfId="281"/>
    <cellStyle name="Normal 33 3" xfId="7786"/>
    <cellStyle name="Normal 34" xfId="34"/>
    <cellStyle name="Normal 34 2" xfId="282"/>
    <cellStyle name="Normal 34 3" xfId="7787"/>
    <cellStyle name="Normal 35" xfId="35"/>
    <cellStyle name="Normal 35 2" xfId="283"/>
    <cellStyle name="Normal 35 3" xfId="7788"/>
    <cellStyle name="Normal 36" xfId="36"/>
    <cellStyle name="Normal 36 2" xfId="284"/>
    <cellStyle name="Normal 36 3" xfId="7789"/>
    <cellStyle name="Normal 37" xfId="37"/>
    <cellStyle name="Normal 37 2" xfId="285"/>
    <cellStyle name="Normal 37 3" xfId="7790"/>
    <cellStyle name="Normal 38" xfId="1"/>
    <cellStyle name="Normal 38 2" xfId="286"/>
    <cellStyle name="Normal 38 3" xfId="7791"/>
    <cellStyle name="Normal 39" xfId="287"/>
    <cellStyle name="Normal 4" xfId="4"/>
    <cellStyle name="Normal 4 2" xfId="42"/>
    <cellStyle name="Normal 4 3" xfId="70"/>
    <cellStyle name="Normal 40" xfId="288"/>
    <cellStyle name="Normal 41" xfId="289"/>
    <cellStyle name="Normal 42" xfId="290"/>
    <cellStyle name="Normal 43" xfId="291"/>
    <cellStyle name="Normal 44" xfId="292"/>
    <cellStyle name="Normal 45" xfId="293"/>
    <cellStyle name="Normal 46" xfId="294"/>
    <cellStyle name="Normal 47" xfId="295"/>
    <cellStyle name="Normal 48" xfId="296"/>
    <cellStyle name="Normal 49" xfId="297"/>
    <cellStyle name="Normal 5" xfId="5"/>
    <cellStyle name="Normal 5 10" xfId="68"/>
    <cellStyle name="Normal 5 2" xfId="46"/>
    <cellStyle name="Normal 5 3" xfId="63"/>
    <cellStyle name="Normal 5 4" xfId="73"/>
    <cellStyle name="Normal 5 5" xfId="76"/>
    <cellStyle name="Normal 5 6" xfId="75"/>
    <cellStyle name="Normal 5 7" xfId="124"/>
    <cellStyle name="Normal 5 8" xfId="127"/>
    <cellStyle name="Normal 5 9" xfId="147"/>
    <cellStyle name="Normal 50" xfId="298"/>
    <cellStyle name="Normal 51" xfId="299"/>
    <cellStyle name="Normal 52" xfId="300"/>
    <cellStyle name="Normal 53" xfId="301"/>
    <cellStyle name="Normal 54" xfId="302"/>
    <cellStyle name="Normal 55" xfId="303"/>
    <cellStyle name="Normal 56" xfId="304"/>
    <cellStyle name="Normal 57" xfId="305"/>
    <cellStyle name="Normal 58" xfId="306"/>
    <cellStyle name="Normal 59" xfId="307"/>
    <cellStyle name="Normal 6" xfId="6"/>
    <cellStyle name="Normal 6 10" xfId="67"/>
    <cellStyle name="Normal 6 2" xfId="47"/>
    <cellStyle name="Normal 6 3" xfId="64"/>
    <cellStyle name="Normal 6 4" xfId="78"/>
    <cellStyle name="Normal 6 5" xfId="82"/>
    <cellStyle name="Normal 6 6" xfId="95"/>
    <cellStyle name="Normal 6 7" xfId="125"/>
    <cellStyle name="Normal 6 8" xfId="150"/>
    <cellStyle name="Normal 6 9" xfId="142"/>
    <cellStyle name="Normal 60" xfId="308"/>
    <cellStyle name="Normal 61" xfId="309"/>
    <cellStyle name="Normal 62" xfId="310"/>
    <cellStyle name="Normal 63" xfId="311"/>
    <cellStyle name="Normal 64" xfId="312"/>
    <cellStyle name="Normal 65" xfId="313"/>
    <cellStyle name="Normal 66" xfId="314"/>
    <cellStyle name="Normal 67" xfId="315"/>
    <cellStyle name="Normal 68" xfId="316"/>
    <cellStyle name="Normal 69" xfId="317"/>
    <cellStyle name="Normal 7" xfId="7"/>
    <cellStyle name="Normal 7 10" xfId="66"/>
    <cellStyle name="Normal 7 2" xfId="48"/>
    <cellStyle name="Normal 7 3" xfId="65"/>
    <cellStyle name="Normal 7 4" xfId="72"/>
    <cellStyle name="Normal 7 5" xfId="74"/>
    <cellStyle name="Normal 7 6" xfId="77"/>
    <cellStyle name="Normal 7 7" xfId="126"/>
    <cellStyle name="Normal 7 8" xfId="144"/>
    <cellStyle name="Normal 7 9" xfId="119"/>
    <cellStyle name="Normal 70" xfId="318"/>
    <cellStyle name="Normal 71" xfId="319"/>
    <cellStyle name="Normal 72" xfId="320"/>
    <cellStyle name="Normal 73" xfId="321"/>
    <cellStyle name="Normal 74" xfId="322"/>
    <cellStyle name="Normal 75" xfId="323"/>
    <cellStyle name="Normal 76" xfId="324"/>
    <cellStyle name="Normal 77" xfId="325"/>
    <cellStyle name="Normal 78" xfId="326"/>
    <cellStyle name="Normal 79" xfId="327"/>
    <cellStyle name="Normal 8" xfId="8"/>
    <cellStyle name="Normal 80" xfId="328"/>
    <cellStyle name="Normal 81" xfId="329"/>
    <cellStyle name="Normal 82" xfId="330"/>
    <cellStyle name="Normal 83" xfId="331"/>
    <cellStyle name="Normal 84" xfId="332"/>
    <cellStyle name="Normal 85" xfId="333"/>
    <cellStyle name="Normal 86" xfId="334"/>
    <cellStyle name="Normal 87" xfId="335"/>
    <cellStyle name="Normal 88" xfId="336"/>
    <cellStyle name="Normal 89" xfId="337"/>
    <cellStyle name="Normal 9" xfId="9"/>
    <cellStyle name="Normal 9 10" xfId="7764"/>
    <cellStyle name="Normal 9 2" xfId="52"/>
    <cellStyle name="Normal 9 3" xfId="81"/>
    <cellStyle name="Normal 9 4" xfId="94"/>
    <cellStyle name="Normal 9 5" xfId="107"/>
    <cellStyle name="Normal 9 6" xfId="71"/>
    <cellStyle name="Normal 9 7" xfId="117"/>
    <cellStyle name="Normal 9 8" xfId="118"/>
    <cellStyle name="Normal 9 9" xfId="195"/>
    <cellStyle name="Normal 90" xfId="338"/>
    <cellStyle name="Normal 91" xfId="339"/>
    <cellStyle name="Normal 92" xfId="340"/>
    <cellStyle name="Normal 93" xfId="341"/>
    <cellStyle name="Normal 94" xfId="342"/>
    <cellStyle name="Normal 95" xfId="343"/>
    <cellStyle name="Normal 96" xfId="344"/>
    <cellStyle name="Normal 97" xfId="345"/>
    <cellStyle name="Normal 98" xfId="346"/>
    <cellStyle name="Normal 99" xfId="347"/>
    <cellStyle name="retard" xfId="41"/>
  </cellStyles>
  <dxfs count="10"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33CC33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8.bin"/><Relationship Id="rId2" Type="http://schemas.openxmlformats.org/officeDocument/2006/relationships/printerSettings" Target="../printerSettings/printerSettings7.bin"/><Relationship Id="rId1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10.bin"/><Relationship Id="rId4" Type="http://schemas.openxmlformats.org/officeDocument/2006/relationships/printerSettings" Target="../printerSettings/printerSettings9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AL50"/>
  <sheetViews>
    <sheetView tabSelected="1" topLeftCell="A22" zoomScale="80" zoomScaleNormal="80" workbookViewId="0">
      <selection activeCell="K49" sqref="K49"/>
    </sheetView>
  </sheetViews>
  <sheetFormatPr baseColWidth="10" defaultRowHeight="20.100000000000001" customHeight="1"/>
  <cols>
    <col min="1" max="1" width="20.7109375" style="6" customWidth="1"/>
    <col min="2" max="2" width="15" style="7" customWidth="1"/>
    <col min="3" max="3" width="25.7109375" style="7" customWidth="1"/>
    <col min="4" max="4" width="25.7109375" style="3" customWidth="1"/>
    <col min="5" max="5" width="17.140625" style="4" bestFit="1" customWidth="1"/>
    <col min="6" max="6" width="10.7109375" style="6" customWidth="1"/>
    <col min="7" max="7" width="10.7109375" style="22" customWidth="1"/>
    <col min="8" max="8" width="12.5703125" style="6" hidden="1" customWidth="1"/>
    <col min="9" max="9" width="12.7109375" style="6" customWidth="1"/>
    <col min="10" max="10" width="19.140625" style="6" customWidth="1"/>
    <col min="11" max="11" width="16.42578125" style="7" bestFit="1" customWidth="1"/>
    <col min="12" max="12" width="24.7109375" style="6" customWidth="1"/>
    <col min="13" max="13" width="6.7109375" style="6" customWidth="1"/>
    <col min="14" max="14" width="12.5703125" style="6" hidden="1" customWidth="1"/>
    <col min="15" max="16" width="12.7109375" style="6" customWidth="1"/>
    <col min="17" max="18" width="12.5703125" style="6" hidden="1" customWidth="1"/>
    <col min="19" max="19" width="13.85546875" style="6" hidden="1" customWidth="1"/>
    <col min="20" max="20" width="15.7109375" style="11" customWidth="1"/>
    <col min="21" max="31" width="12.5703125" style="2" hidden="1" customWidth="1"/>
    <col min="32" max="32" width="12.5703125" style="107" hidden="1" customWidth="1"/>
    <col min="33" max="33" width="10.7109375" style="13" customWidth="1"/>
    <col min="34" max="34" width="10.7109375" style="14" customWidth="1"/>
    <col min="35" max="35" width="10.7109375" style="15" customWidth="1"/>
    <col min="36" max="36" width="10.7109375" style="10" customWidth="1"/>
    <col min="37" max="38" width="10.7109375" style="6" customWidth="1"/>
    <col min="39" max="16384" width="11.42578125" style="6"/>
  </cols>
  <sheetData>
    <row r="1" spans="1:38" s="28" customFormat="1" ht="80.099999999999994" customHeight="1">
      <c r="A1" s="29" t="s">
        <v>17</v>
      </c>
      <c r="B1" s="29" t="s">
        <v>96</v>
      </c>
      <c r="C1" s="36" t="s">
        <v>98</v>
      </c>
      <c r="D1" s="37" t="s">
        <v>99</v>
      </c>
      <c r="E1" s="37" t="s">
        <v>97</v>
      </c>
      <c r="F1" s="29" t="s">
        <v>1</v>
      </c>
      <c r="G1" s="29" t="s">
        <v>2</v>
      </c>
      <c r="H1" s="29"/>
      <c r="I1" s="29" t="s">
        <v>3</v>
      </c>
      <c r="J1" s="29" t="s">
        <v>4</v>
      </c>
      <c r="K1" s="29" t="s">
        <v>5</v>
      </c>
      <c r="L1" s="29" t="s">
        <v>6</v>
      </c>
      <c r="M1" s="29" t="s">
        <v>7</v>
      </c>
      <c r="N1" s="29"/>
      <c r="O1" s="29" t="s">
        <v>8</v>
      </c>
      <c r="P1" s="29" t="s">
        <v>9</v>
      </c>
      <c r="Q1" s="2"/>
      <c r="R1" s="2"/>
      <c r="S1" s="2" t="s">
        <v>10</v>
      </c>
      <c r="T1" s="30" t="s">
        <v>11</v>
      </c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107"/>
      <c r="AG1" s="31" t="s">
        <v>12</v>
      </c>
      <c r="AH1" s="32" t="s">
        <v>13</v>
      </c>
      <c r="AI1" s="131" t="s">
        <v>188</v>
      </c>
      <c r="AJ1" s="26"/>
      <c r="AL1" s="23">
        <f>SUMIF(E:E,"déb ok*",AI:AI)+SUMIF(E:E,"ph*",AI:AI)+SUMIF(E:E,"dispo*",AI:AI)</f>
        <v>0</v>
      </c>
    </row>
    <row r="2" spans="1:38" ht="20.100000000000001" customHeight="1">
      <c r="C2" s="35"/>
    </row>
    <row r="3" spans="1:38" ht="20.100000000000001" customHeight="1">
      <c r="A3" s="112" t="s">
        <v>92</v>
      </c>
      <c r="B3" s="106"/>
      <c r="C3" s="134"/>
      <c r="D3" s="106"/>
      <c r="E3" s="106"/>
      <c r="F3" s="106"/>
      <c r="G3" s="106"/>
      <c r="H3" s="106"/>
      <c r="I3" s="106"/>
      <c r="J3" s="106"/>
      <c r="K3" s="106"/>
      <c r="L3" s="106"/>
      <c r="M3" s="106"/>
      <c r="N3" s="106"/>
      <c r="O3" s="106"/>
      <c r="P3" s="106"/>
      <c r="Q3" s="106"/>
      <c r="R3" s="106"/>
      <c r="S3" s="106"/>
      <c r="T3" s="106"/>
      <c r="U3" s="106"/>
      <c r="V3" s="106"/>
      <c r="W3" s="106"/>
      <c r="X3" s="106"/>
      <c r="Y3" s="106"/>
      <c r="Z3" s="106"/>
      <c r="AA3" s="106"/>
      <c r="AB3" s="106"/>
      <c r="AC3" s="106"/>
      <c r="AD3" s="106"/>
      <c r="AE3" s="106"/>
      <c r="AF3" s="106"/>
      <c r="AG3" s="106"/>
      <c r="AH3" s="106"/>
      <c r="AI3" s="106"/>
      <c r="AJ3" s="106"/>
      <c r="AK3" s="106"/>
      <c r="AL3" s="106"/>
    </row>
    <row r="4" spans="1:38" ht="20.100000000000001" customHeight="1">
      <c r="A4" s="153" t="s">
        <v>81</v>
      </c>
      <c r="B4" s="145" t="s">
        <v>108</v>
      </c>
      <c r="C4" s="152">
        <v>43804</v>
      </c>
      <c r="D4" s="151"/>
      <c r="E4" s="143"/>
      <c r="F4" s="142">
        <v>83176</v>
      </c>
      <c r="G4" s="144">
        <v>40</v>
      </c>
      <c r="H4" s="142"/>
      <c r="I4" s="142" t="s">
        <v>18</v>
      </c>
      <c r="J4" s="142" t="s">
        <v>156</v>
      </c>
      <c r="K4" s="145" t="s">
        <v>115</v>
      </c>
      <c r="L4" s="142" t="s">
        <v>185</v>
      </c>
      <c r="M4" s="142">
        <v>2</v>
      </c>
      <c r="N4" s="142">
        <v>2</v>
      </c>
      <c r="O4" s="146">
        <v>43797</v>
      </c>
      <c r="P4" s="146">
        <v>43802</v>
      </c>
      <c r="Q4" s="147">
        <v>43808.602777777778</v>
      </c>
      <c r="R4" s="147">
        <v>43808.686111111114</v>
      </c>
      <c r="S4" s="142">
        <v>2</v>
      </c>
      <c r="T4" s="148">
        <v>2</v>
      </c>
      <c r="U4" s="149">
        <v>43824</v>
      </c>
      <c r="V4" s="148" t="s">
        <v>18</v>
      </c>
      <c r="W4" s="148"/>
      <c r="X4" s="148">
        <v>1</v>
      </c>
      <c r="Y4" s="148"/>
      <c r="Z4" s="148"/>
      <c r="AA4" s="148"/>
      <c r="AB4" s="148"/>
      <c r="AC4" s="148" t="s">
        <v>116</v>
      </c>
      <c r="AD4" s="148"/>
      <c r="AE4" s="148" t="s">
        <v>117</v>
      </c>
      <c r="AF4" s="148"/>
      <c r="AG4" s="148">
        <v>0</v>
      </c>
      <c r="AH4" s="148">
        <v>0</v>
      </c>
      <c r="AI4" s="148">
        <v>0</v>
      </c>
      <c r="AJ4" s="106"/>
      <c r="AK4" s="106"/>
      <c r="AL4" s="106"/>
    </row>
    <row r="5" spans="1:38" ht="20.100000000000001" customHeight="1">
      <c r="A5" s="142"/>
      <c r="B5" s="145"/>
      <c r="C5" s="145"/>
      <c r="D5" s="151" t="s">
        <v>89</v>
      </c>
      <c r="E5" s="156">
        <v>43809</v>
      </c>
      <c r="F5" s="142">
        <v>83176</v>
      </c>
      <c r="G5" s="144">
        <v>50</v>
      </c>
      <c r="H5" s="142"/>
      <c r="I5" s="142" t="s">
        <v>18</v>
      </c>
      <c r="J5" s="142" t="s">
        <v>156</v>
      </c>
      <c r="K5" s="145" t="s">
        <v>115</v>
      </c>
      <c r="L5" s="142" t="s">
        <v>184</v>
      </c>
      <c r="M5" s="142">
        <v>2</v>
      </c>
      <c r="N5" s="142">
        <v>2</v>
      </c>
      <c r="O5" s="146">
        <v>43797</v>
      </c>
      <c r="P5" s="146">
        <v>43802</v>
      </c>
      <c r="Q5" s="147">
        <v>43808.73541666667</v>
      </c>
      <c r="R5" s="147">
        <v>43809.381249999999</v>
      </c>
      <c r="S5" s="142">
        <v>1.5</v>
      </c>
      <c r="T5" s="148">
        <v>1.5</v>
      </c>
      <c r="U5" s="149">
        <v>43824</v>
      </c>
      <c r="V5" s="148" t="s">
        <v>18</v>
      </c>
      <c r="W5" s="148"/>
      <c r="X5" s="148">
        <v>1</v>
      </c>
      <c r="Y5" s="148"/>
      <c r="Z5" s="148"/>
      <c r="AA5" s="148"/>
      <c r="AB5" s="148"/>
      <c r="AC5" s="148"/>
      <c r="AD5" s="148"/>
      <c r="AE5" s="148" t="s">
        <v>118</v>
      </c>
      <c r="AF5" s="148"/>
      <c r="AG5" s="148">
        <v>0</v>
      </c>
      <c r="AH5" s="148">
        <v>0</v>
      </c>
      <c r="AI5" s="148">
        <v>0</v>
      </c>
      <c r="AJ5" s="106"/>
      <c r="AK5" s="106"/>
      <c r="AL5" s="106"/>
    </row>
    <row r="6" spans="1:38" ht="20.100000000000001" customHeight="1">
      <c r="A6" s="142"/>
      <c r="B6" s="145" t="s">
        <v>108</v>
      </c>
      <c r="C6" s="152">
        <v>43804</v>
      </c>
      <c r="D6" s="151"/>
      <c r="E6" s="143"/>
      <c r="F6" s="142">
        <v>83147</v>
      </c>
      <c r="G6" s="144">
        <v>20</v>
      </c>
      <c r="H6" s="142"/>
      <c r="I6" s="142" t="s">
        <v>18</v>
      </c>
      <c r="J6" s="142" t="s">
        <v>157</v>
      </c>
      <c r="K6" s="145" t="s">
        <v>186</v>
      </c>
      <c r="L6" s="142" t="s">
        <v>183</v>
      </c>
      <c r="M6" s="142">
        <v>5</v>
      </c>
      <c r="N6" s="142">
        <v>5</v>
      </c>
      <c r="O6" s="146">
        <v>43812</v>
      </c>
      <c r="P6" s="146">
        <v>43809</v>
      </c>
      <c r="Q6" s="147">
        <v>43810.527777777781</v>
      </c>
      <c r="R6" s="147">
        <v>43810.670138888891</v>
      </c>
      <c r="S6" s="142">
        <v>3.42</v>
      </c>
      <c r="T6" s="148">
        <v>3.42</v>
      </c>
      <c r="U6" s="149">
        <v>43815</v>
      </c>
      <c r="V6" s="148" t="s">
        <v>18</v>
      </c>
      <c r="W6" s="148"/>
      <c r="X6" s="148">
        <v>1</v>
      </c>
      <c r="Y6" s="148"/>
      <c r="Z6" s="150"/>
      <c r="AA6" s="148"/>
      <c r="AB6" s="148"/>
      <c r="AC6" s="148"/>
      <c r="AD6" s="148"/>
      <c r="AE6" s="148" t="s">
        <v>119</v>
      </c>
      <c r="AF6" s="148"/>
      <c r="AG6" s="148">
        <v>0</v>
      </c>
      <c r="AH6" s="148">
        <v>0</v>
      </c>
      <c r="AI6" s="148">
        <v>0</v>
      </c>
      <c r="AJ6" s="111" t="s">
        <v>86</v>
      </c>
      <c r="AK6" s="106"/>
      <c r="AL6" s="106"/>
    </row>
    <row r="7" spans="1:38" ht="20.100000000000001" customHeight="1">
      <c r="A7" s="153" t="s">
        <v>81</v>
      </c>
      <c r="B7" s="145"/>
      <c r="C7" s="145" t="s">
        <v>87</v>
      </c>
      <c r="D7" s="151" t="s">
        <v>112</v>
      </c>
      <c r="E7" s="143" t="s">
        <v>134</v>
      </c>
      <c r="F7" s="142">
        <v>83248</v>
      </c>
      <c r="G7" s="144">
        <v>50</v>
      </c>
      <c r="H7" s="142"/>
      <c r="I7" s="142" t="s">
        <v>18</v>
      </c>
      <c r="J7" s="142" t="s">
        <v>154</v>
      </c>
      <c r="K7" s="145" t="s">
        <v>120</v>
      </c>
      <c r="L7" s="142" t="s">
        <v>181</v>
      </c>
      <c r="M7" s="142">
        <v>2</v>
      </c>
      <c r="N7" s="142">
        <v>2</v>
      </c>
      <c r="O7" s="146">
        <v>43812</v>
      </c>
      <c r="P7" s="146">
        <v>43810</v>
      </c>
      <c r="Q7" s="147">
        <v>43812.645833333336</v>
      </c>
      <c r="R7" s="147">
        <v>43812.666666666664</v>
      </c>
      <c r="S7" s="142">
        <v>0.51</v>
      </c>
      <c r="T7" s="148">
        <v>0.51</v>
      </c>
      <c r="U7" s="149">
        <v>43816</v>
      </c>
      <c r="V7" s="148" t="s">
        <v>18</v>
      </c>
      <c r="W7" s="148"/>
      <c r="X7" s="148">
        <v>1</v>
      </c>
      <c r="Y7" s="148"/>
      <c r="Z7" s="148"/>
      <c r="AA7" s="148"/>
      <c r="AB7" s="148"/>
      <c r="AC7" s="148"/>
      <c r="AD7" s="148"/>
      <c r="AE7" s="148"/>
      <c r="AF7" s="148"/>
      <c r="AG7" s="148">
        <v>0</v>
      </c>
      <c r="AH7" s="148">
        <v>0</v>
      </c>
      <c r="AI7" s="148">
        <v>0</v>
      </c>
      <c r="AJ7" s="106"/>
      <c r="AK7" s="106"/>
      <c r="AL7" s="106"/>
    </row>
    <row r="8" spans="1:38" ht="20.100000000000001" customHeight="1">
      <c r="A8" s="142"/>
      <c r="B8" s="145"/>
      <c r="C8" s="145"/>
      <c r="D8" s="151"/>
      <c r="E8" s="143"/>
      <c r="F8" s="142">
        <v>81998</v>
      </c>
      <c r="G8" s="144">
        <v>30</v>
      </c>
      <c r="H8" s="142"/>
      <c r="I8" s="142" t="s">
        <v>18</v>
      </c>
      <c r="J8" s="142" t="s">
        <v>154</v>
      </c>
      <c r="K8" s="145">
        <v>589</v>
      </c>
      <c r="L8" s="142" t="s">
        <v>182</v>
      </c>
      <c r="M8" s="142">
        <v>20</v>
      </c>
      <c r="N8" s="142">
        <v>20</v>
      </c>
      <c r="O8" s="146">
        <v>43816</v>
      </c>
      <c r="P8" s="146">
        <v>43811</v>
      </c>
      <c r="Q8" s="147">
        <v>43809.45208333333</v>
      </c>
      <c r="R8" s="147">
        <v>43809.489583333336</v>
      </c>
      <c r="S8" s="142">
        <v>0.9</v>
      </c>
      <c r="T8" s="148">
        <v>0.9</v>
      </c>
      <c r="U8" s="149">
        <v>43812</v>
      </c>
      <c r="V8" s="148" t="s">
        <v>18</v>
      </c>
      <c r="W8" s="148"/>
      <c r="X8" s="148">
        <v>1</v>
      </c>
      <c r="Y8" s="148"/>
      <c r="Z8" s="150"/>
      <c r="AA8" s="148"/>
      <c r="AB8" s="148"/>
      <c r="AC8" s="148"/>
      <c r="AD8" s="148"/>
      <c r="AE8" s="148" t="s">
        <v>90</v>
      </c>
      <c r="AF8" s="148"/>
      <c r="AG8" s="148">
        <v>0</v>
      </c>
      <c r="AH8" s="148">
        <v>0</v>
      </c>
      <c r="AI8" s="148">
        <v>0</v>
      </c>
      <c r="AJ8" s="106"/>
      <c r="AK8" s="106"/>
      <c r="AL8" s="106"/>
    </row>
    <row r="9" spans="1:38" ht="20.100000000000001" customHeight="1">
      <c r="A9" s="153" t="s">
        <v>81</v>
      </c>
      <c r="B9" s="145" t="s">
        <v>108</v>
      </c>
      <c r="C9" s="152">
        <v>43802</v>
      </c>
      <c r="D9" s="151"/>
      <c r="E9" s="143"/>
      <c r="F9" s="142">
        <v>82535</v>
      </c>
      <c r="G9" s="144">
        <v>40</v>
      </c>
      <c r="H9" s="142"/>
      <c r="I9" s="142" t="s">
        <v>18</v>
      </c>
      <c r="J9" s="142" t="s">
        <v>156</v>
      </c>
      <c r="K9" s="145" t="s">
        <v>94</v>
      </c>
      <c r="L9" s="142" t="s">
        <v>180</v>
      </c>
      <c r="M9" s="142">
        <v>1</v>
      </c>
      <c r="N9" s="142">
        <v>1</v>
      </c>
      <c r="O9" s="146">
        <v>43821</v>
      </c>
      <c r="P9" s="146">
        <v>43817</v>
      </c>
      <c r="Q9" s="147">
        <v>43815.431250000001</v>
      </c>
      <c r="R9" s="147">
        <v>43815.452777777777</v>
      </c>
      <c r="S9" s="142">
        <v>0.51</v>
      </c>
      <c r="T9" s="148">
        <v>0.51</v>
      </c>
      <c r="U9" s="149">
        <v>43818</v>
      </c>
      <c r="V9" s="148" t="s">
        <v>18</v>
      </c>
      <c r="W9" s="148"/>
      <c r="X9" s="148">
        <v>1</v>
      </c>
      <c r="Y9" s="148"/>
      <c r="Z9" s="148"/>
      <c r="AA9" s="148"/>
      <c r="AB9" s="148"/>
      <c r="AC9" s="148"/>
      <c r="AD9" s="148"/>
      <c r="AE9" s="148"/>
      <c r="AF9" s="148"/>
      <c r="AG9" s="148">
        <v>0</v>
      </c>
      <c r="AH9" s="148">
        <v>0</v>
      </c>
      <c r="AI9" s="148">
        <v>0</v>
      </c>
      <c r="AJ9" s="106"/>
      <c r="AK9" s="106"/>
      <c r="AL9" s="106"/>
    </row>
    <row r="10" spans="1:38" ht="20.100000000000001" customHeight="1">
      <c r="A10" s="153" t="s">
        <v>81</v>
      </c>
      <c r="B10" s="145" t="s">
        <v>108</v>
      </c>
      <c r="C10" s="152">
        <v>43802</v>
      </c>
      <c r="D10" s="151"/>
      <c r="E10" s="143"/>
      <c r="F10" s="142">
        <v>82536</v>
      </c>
      <c r="G10" s="144">
        <v>40</v>
      </c>
      <c r="H10" s="142"/>
      <c r="I10" s="142" t="s">
        <v>18</v>
      </c>
      <c r="J10" s="142" t="s">
        <v>156</v>
      </c>
      <c r="K10" s="145" t="s">
        <v>95</v>
      </c>
      <c r="L10" s="142" t="s">
        <v>164</v>
      </c>
      <c r="M10" s="142">
        <v>1</v>
      </c>
      <c r="N10" s="142">
        <v>1</v>
      </c>
      <c r="O10" s="146">
        <v>43821</v>
      </c>
      <c r="P10" s="146">
        <v>43817</v>
      </c>
      <c r="Q10" s="147">
        <v>43815.410416666666</v>
      </c>
      <c r="R10" s="147">
        <v>43815.431250000001</v>
      </c>
      <c r="S10" s="142">
        <v>0.51</v>
      </c>
      <c r="T10" s="148">
        <v>0.51</v>
      </c>
      <c r="U10" s="149">
        <v>43818</v>
      </c>
      <c r="V10" s="148" t="s">
        <v>18</v>
      </c>
      <c r="W10" s="148"/>
      <c r="X10" s="148">
        <v>1</v>
      </c>
      <c r="Y10" s="148"/>
      <c r="Z10" s="148"/>
      <c r="AA10" s="148"/>
      <c r="AB10" s="148"/>
      <c r="AC10" s="148"/>
      <c r="AD10" s="148"/>
      <c r="AE10" s="148"/>
      <c r="AF10" s="148"/>
      <c r="AG10" s="148">
        <v>0</v>
      </c>
      <c r="AH10" s="148">
        <v>0</v>
      </c>
      <c r="AI10" s="148">
        <v>0</v>
      </c>
      <c r="AJ10" s="106"/>
      <c r="AK10" s="106"/>
      <c r="AL10" s="106"/>
    </row>
    <row r="11" spans="1:38" ht="20.100000000000001" customHeight="1">
      <c r="A11" s="153" t="s">
        <v>81</v>
      </c>
      <c r="B11" s="145" t="s">
        <v>108</v>
      </c>
      <c r="C11" s="152">
        <v>43802</v>
      </c>
      <c r="D11" s="151"/>
      <c r="E11" s="143"/>
      <c r="F11" s="142">
        <v>83067</v>
      </c>
      <c r="G11" s="144">
        <v>50</v>
      </c>
      <c r="H11" s="142"/>
      <c r="I11" s="142" t="s">
        <v>18</v>
      </c>
      <c r="J11" s="142" t="s">
        <v>158</v>
      </c>
      <c r="K11" s="145">
        <v>5339</v>
      </c>
      <c r="L11" s="142" t="s">
        <v>179</v>
      </c>
      <c r="M11" s="142">
        <v>4</v>
      </c>
      <c r="N11" s="142">
        <v>4</v>
      </c>
      <c r="O11" s="146">
        <v>43818</v>
      </c>
      <c r="P11" s="146">
        <v>43815</v>
      </c>
      <c r="Q11" s="147">
        <v>43811.585416666669</v>
      </c>
      <c r="R11" s="147">
        <v>43811.652083333334</v>
      </c>
      <c r="S11" s="142">
        <v>1.6</v>
      </c>
      <c r="T11" s="148">
        <v>1.6</v>
      </c>
      <c r="U11" s="149">
        <v>43816</v>
      </c>
      <c r="V11" s="148" t="s">
        <v>18</v>
      </c>
      <c r="W11" s="148"/>
      <c r="X11" s="148">
        <v>1</v>
      </c>
      <c r="Y11" s="148"/>
      <c r="Z11" s="150"/>
      <c r="AA11" s="148"/>
      <c r="AB11" s="148"/>
      <c r="AC11" s="148"/>
      <c r="AD11" s="148"/>
      <c r="AE11" s="148"/>
      <c r="AF11" s="148"/>
      <c r="AG11" s="148">
        <v>0</v>
      </c>
      <c r="AH11" s="148">
        <v>0</v>
      </c>
      <c r="AI11" s="148">
        <v>0</v>
      </c>
      <c r="AJ11" s="106"/>
      <c r="AK11" s="106"/>
      <c r="AL11" s="106"/>
    </row>
    <row r="12" spans="1:38" ht="20.100000000000001" customHeight="1">
      <c r="A12" s="113" t="s">
        <v>81</v>
      </c>
      <c r="B12" s="139">
        <v>43804</v>
      </c>
      <c r="C12" s="133">
        <v>43808</v>
      </c>
      <c r="D12" s="106"/>
      <c r="E12" s="106"/>
      <c r="F12" s="112">
        <v>83112</v>
      </c>
      <c r="G12" s="129">
        <v>50</v>
      </c>
      <c r="H12" s="106"/>
      <c r="I12" s="112" t="s">
        <v>18</v>
      </c>
      <c r="J12" s="112" t="s">
        <v>159</v>
      </c>
      <c r="K12" s="114" t="s">
        <v>187</v>
      </c>
      <c r="L12" s="112" t="s">
        <v>178</v>
      </c>
      <c r="M12" s="112">
        <v>125</v>
      </c>
      <c r="N12" s="112">
        <v>125</v>
      </c>
      <c r="O12" s="115">
        <v>43818</v>
      </c>
      <c r="P12" s="115">
        <v>43815</v>
      </c>
      <c r="Q12" s="116">
        <v>43812.393750000003</v>
      </c>
      <c r="R12" s="116">
        <v>43815.385416666664</v>
      </c>
      <c r="S12" s="112">
        <v>9.8000000000000007</v>
      </c>
      <c r="T12" s="118">
        <v>9.8000000000000007</v>
      </c>
      <c r="U12" s="119">
        <v>43818</v>
      </c>
      <c r="V12" s="107" t="s">
        <v>18</v>
      </c>
      <c r="W12" s="107"/>
      <c r="X12" s="107">
        <v>1</v>
      </c>
      <c r="Y12" s="106"/>
      <c r="Z12" s="107"/>
      <c r="AA12" s="107"/>
      <c r="AB12" s="107"/>
      <c r="AC12" s="106"/>
      <c r="AD12" s="106"/>
      <c r="AE12" s="106"/>
      <c r="AF12" s="106"/>
      <c r="AG12" s="120">
        <v>8.3000000000000007</v>
      </c>
      <c r="AH12" s="121">
        <v>1.5</v>
      </c>
      <c r="AI12" s="122">
        <v>9.8000000000000007</v>
      </c>
      <c r="AJ12" s="106"/>
      <c r="AK12" s="106"/>
      <c r="AL12" s="106"/>
    </row>
    <row r="13" spans="1:38" ht="20.100000000000001" customHeight="1">
      <c r="A13" s="153" t="s">
        <v>81</v>
      </c>
      <c r="B13" s="145" t="s">
        <v>108</v>
      </c>
      <c r="C13" s="152">
        <v>43808</v>
      </c>
      <c r="D13" s="151"/>
      <c r="E13" s="143"/>
      <c r="F13" s="142">
        <v>83222</v>
      </c>
      <c r="G13" s="144">
        <v>50</v>
      </c>
      <c r="H13" s="142"/>
      <c r="I13" s="142" t="s">
        <v>18</v>
      </c>
      <c r="J13" s="142" t="s">
        <v>160</v>
      </c>
      <c r="K13" s="145">
        <v>3</v>
      </c>
      <c r="L13" s="142" t="s">
        <v>177</v>
      </c>
      <c r="M13" s="142">
        <v>100</v>
      </c>
      <c r="N13" s="142">
        <v>100</v>
      </c>
      <c r="O13" s="146">
        <v>43818</v>
      </c>
      <c r="P13" s="146">
        <v>43815</v>
      </c>
      <c r="Q13" s="147">
        <v>43810.731944444444</v>
      </c>
      <c r="R13" s="147">
        <v>43811.480555555558</v>
      </c>
      <c r="S13" s="142">
        <v>3.97</v>
      </c>
      <c r="T13" s="148">
        <v>3.97</v>
      </c>
      <c r="U13" s="149">
        <v>43816</v>
      </c>
      <c r="V13" s="148" t="s">
        <v>18</v>
      </c>
      <c r="W13" s="148"/>
      <c r="X13" s="148">
        <v>1</v>
      </c>
      <c r="Y13" s="148"/>
      <c r="Z13" s="150"/>
      <c r="AA13" s="148"/>
      <c r="AB13" s="148"/>
      <c r="AC13" s="148"/>
      <c r="AD13" s="148"/>
      <c r="AE13" s="148" t="s">
        <v>123</v>
      </c>
      <c r="AF13" s="148"/>
      <c r="AG13" s="148">
        <v>0</v>
      </c>
      <c r="AH13" s="148">
        <v>0</v>
      </c>
      <c r="AI13" s="148">
        <v>0</v>
      </c>
      <c r="AJ13" s="106"/>
      <c r="AK13" s="106"/>
      <c r="AL13" s="106"/>
    </row>
    <row r="14" spans="1:38" ht="20.100000000000001" customHeight="1">
      <c r="A14" s="142"/>
      <c r="B14" s="145"/>
      <c r="C14" s="145"/>
      <c r="D14" s="151"/>
      <c r="E14" s="143"/>
      <c r="F14" s="142">
        <v>73637</v>
      </c>
      <c r="G14" s="144">
        <v>10</v>
      </c>
      <c r="H14" s="142"/>
      <c r="I14" s="142" t="s">
        <v>18</v>
      </c>
      <c r="J14" s="142" t="s">
        <v>161</v>
      </c>
      <c r="K14" s="145">
        <v>5345</v>
      </c>
      <c r="L14" s="142" t="s">
        <v>176</v>
      </c>
      <c r="M14" s="142">
        <v>1</v>
      </c>
      <c r="N14" s="142">
        <v>1</v>
      </c>
      <c r="O14" s="146">
        <v>43739</v>
      </c>
      <c r="P14" s="146">
        <v>43739</v>
      </c>
      <c r="Q14" s="147">
        <v>43732.541666666664</v>
      </c>
      <c r="R14" s="147">
        <v>43732.708333333336</v>
      </c>
      <c r="S14" s="142">
        <v>4</v>
      </c>
      <c r="T14" s="148">
        <v>4</v>
      </c>
      <c r="U14" s="149">
        <v>43732</v>
      </c>
      <c r="V14" s="148" t="s">
        <v>18</v>
      </c>
      <c r="W14" s="148"/>
      <c r="X14" s="148">
        <v>1</v>
      </c>
      <c r="Y14" s="148"/>
      <c r="Z14" s="148"/>
      <c r="AA14" s="148"/>
      <c r="AB14" s="148"/>
      <c r="AC14" s="148"/>
      <c r="AD14" s="148"/>
      <c r="AE14" s="148"/>
      <c r="AF14" s="148"/>
      <c r="AG14" s="148">
        <v>0</v>
      </c>
      <c r="AH14" s="148">
        <v>0</v>
      </c>
      <c r="AI14" s="148">
        <v>0</v>
      </c>
      <c r="AJ14" s="106"/>
      <c r="AK14" s="106"/>
      <c r="AL14" s="106"/>
    </row>
    <row r="15" spans="1:38" ht="20.100000000000001" customHeight="1">
      <c r="A15" s="113" t="s">
        <v>81</v>
      </c>
      <c r="B15" s="133">
        <v>43805</v>
      </c>
      <c r="C15" s="133">
        <v>43808</v>
      </c>
      <c r="D15" s="108" t="s">
        <v>148</v>
      </c>
      <c r="E15" s="109" t="s">
        <v>135</v>
      </c>
      <c r="F15" s="117">
        <v>83209</v>
      </c>
      <c r="G15" s="130">
        <v>60</v>
      </c>
      <c r="H15" s="140"/>
      <c r="I15" s="140" t="s">
        <v>18</v>
      </c>
      <c r="J15" s="140" t="s">
        <v>154</v>
      </c>
      <c r="K15" s="134">
        <v>5322</v>
      </c>
      <c r="L15" s="140" t="s">
        <v>176</v>
      </c>
      <c r="M15" s="140" t="s">
        <v>121</v>
      </c>
      <c r="N15" s="140" t="s">
        <v>121</v>
      </c>
      <c r="O15" s="141">
        <v>43833</v>
      </c>
      <c r="P15" s="141">
        <v>43812</v>
      </c>
      <c r="Q15" s="116">
        <v>43812.666666666664</v>
      </c>
      <c r="R15" s="116">
        <v>43818.675000000003</v>
      </c>
      <c r="S15" s="112">
        <v>40.200000000000003</v>
      </c>
      <c r="T15" s="118">
        <v>20</v>
      </c>
      <c r="U15" s="119">
        <v>43832</v>
      </c>
      <c r="V15" s="107" t="s">
        <v>18</v>
      </c>
      <c r="W15" s="107"/>
      <c r="X15" s="107">
        <v>1</v>
      </c>
      <c r="Y15" s="106"/>
      <c r="Z15" s="107"/>
      <c r="AA15" s="107"/>
      <c r="AB15" s="107"/>
      <c r="AC15" s="106"/>
      <c r="AD15" s="106"/>
      <c r="AE15" s="107" t="s">
        <v>122</v>
      </c>
      <c r="AG15" s="120">
        <v>19</v>
      </c>
      <c r="AH15" s="121">
        <v>1</v>
      </c>
      <c r="AI15" s="122">
        <v>20</v>
      </c>
      <c r="AJ15" s="106"/>
      <c r="AK15" s="106"/>
      <c r="AL15" s="106"/>
    </row>
    <row r="16" spans="1:38" ht="20.100000000000001" customHeight="1">
      <c r="A16" s="106"/>
      <c r="B16" s="106"/>
      <c r="C16" s="106"/>
      <c r="D16" s="106"/>
      <c r="E16" s="106"/>
      <c r="F16" s="106"/>
      <c r="G16" s="106"/>
      <c r="H16" s="106"/>
      <c r="I16" s="106"/>
      <c r="J16" s="106"/>
      <c r="K16" s="106"/>
      <c r="L16" s="106"/>
      <c r="M16" s="106"/>
      <c r="N16" s="106"/>
      <c r="O16" s="106"/>
      <c r="P16" s="110">
        <v>50</v>
      </c>
      <c r="Q16" s="106"/>
      <c r="R16" s="106"/>
      <c r="S16" s="106"/>
      <c r="T16" s="123">
        <v>48.72</v>
      </c>
      <c r="U16" s="106"/>
      <c r="V16" s="106"/>
      <c r="W16" s="106"/>
      <c r="X16" s="106"/>
      <c r="Y16" s="106"/>
      <c r="Z16" s="106"/>
      <c r="AA16" s="106"/>
      <c r="AB16" s="106"/>
      <c r="AC16" s="106"/>
      <c r="AD16" s="106"/>
      <c r="AE16" s="106"/>
      <c r="AF16" s="106"/>
      <c r="AG16" s="125"/>
      <c r="AH16" s="127">
        <v>2.5</v>
      </c>
      <c r="AI16" s="128">
        <v>29.8</v>
      </c>
      <c r="AJ16" s="106"/>
      <c r="AK16" s="106"/>
      <c r="AL16" s="106"/>
    </row>
    <row r="18" spans="1:36" ht="20.100000000000001" customHeight="1">
      <c r="A18" s="112" t="s">
        <v>93</v>
      </c>
      <c r="B18" s="106"/>
      <c r="C18" s="106"/>
      <c r="D18" s="106"/>
      <c r="E18" s="106"/>
      <c r="F18" s="106"/>
      <c r="G18" s="106"/>
      <c r="H18" s="106"/>
      <c r="I18" s="106"/>
      <c r="J18" s="106"/>
      <c r="K18" s="106"/>
      <c r="L18" s="106"/>
      <c r="M18" s="106"/>
      <c r="N18" s="106"/>
      <c r="O18" s="106"/>
      <c r="P18" s="106"/>
      <c r="Q18" s="106"/>
      <c r="R18" s="106"/>
      <c r="S18" s="106"/>
      <c r="T18" s="106"/>
      <c r="U18" s="106"/>
      <c r="V18" s="106"/>
      <c r="W18" s="106"/>
      <c r="X18" s="106"/>
      <c r="Y18" s="106"/>
      <c r="Z18" s="106"/>
      <c r="AA18" s="106"/>
      <c r="AB18" s="106"/>
      <c r="AC18" s="106"/>
      <c r="AD18" s="106"/>
      <c r="AE18" s="106"/>
      <c r="AF18" s="106"/>
      <c r="AG18" s="106"/>
      <c r="AH18" s="106"/>
      <c r="AI18" s="106"/>
      <c r="AJ18" s="106"/>
    </row>
    <row r="19" spans="1:36" ht="20.100000000000001" customHeight="1">
      <c r="A19" s="113" t="s">
        <v>81</v>
      </c>
      <c r="B19" s="157"/>
      <c r="C19" s="157"/>
      <c r="D19" s="137"/>
      <c r="E19" s="138"/>
      <c r="F19" s="117">
        <v>83209</v>
      </c>
      <c r="G19" s="130">
        <v>60</v>
      </c>
      <c r="H19" s="106"/>
      <c r="I19" s="112" t="s">
        <v>18</v>
      </c>
      <c r="J19" s="155" t="s">
        <v>162</v>
      </c>
      <c r="K19" s="114">
        <v>1238</v>
      </c>
      <c r="L19" s="112" t="s">
        <v>175</v>
      </c>
      <c r="M19" s="112" t="s">
        <v>121</v>
      </c>
      <c r="N19" s="112" t="s">
        <v>121</v>
      </c>
      <c r="O19" s="115">
        <v>43833</v>
      </c>
      <c r="P19" s="115">
        <v>43812</v>
      </c>
      <c r="Q19" s="116">
        <v>43812.666666666664</v>
      </c>
      <c r="R19" s="116">
        <v>43818.675000000003</v>
      </c>
      <c r="S19" s="112">
        <v>40.200000000000003</v>
      </c>
      <c r="T19" s="118">
        <v>20.2</v>
      </c>
      <c r="U19" s="119">
        <v>43832</v>
      </c>
      <c r="V19" s="107" t="s">
        <v>18</v>
      </c>
      <c r="W19" s="107"/>
      <c r="X19" s="107">
        <v>1</v>
      </c>
      <c r="Y19" s="106"/>
      <c r="Z19" s="107"/>
      <c r="AA19" s="107"/>
      <c r="AB19" s="107"/>
      <c r="AC19" s="106"/>
      <c r="AD19" s="106"/>
      <c r="AE19" s="107" t="s">
        <v>122</v>
      </c>
      <c r="AG19" s="120">
        <v>20.2</v>
      </c>
      <c r="AH19" s="121">
        <v>0</v>
      </c>
      <c r="AI19" s="122">
        <v>20.2</v>
      </c>
      <c r="AJ19" s="106"/>
    </row>
    <row r="20" spans="1:36" ht="20.100000000000001" customHeight="1">
      <c r="A20" s="113" t="s">
        <v>81</v>
      </c>
      <c r="B20" s="133">
        <v>43809</v>
      </c>
      <c r="C20" s="133">
        <v>43810</v>
      </c>
      <c r="D20" s="106"/>
      <c r="E20" s="106"/>
      <c r="F20" s="112">
        <v>83235</v>
      </c>
      <c r="G20" s="129">
        <v>50</v>
      </c>
      <c r="H20" s="106"/>
      <c r="I20" s="112" t="s">
        <v>18</v>
      </c>
      <c r="J20" s="112" t="s">
        <v>162</v>
      </c>
      <c r="K20" s="114">
        <v>843</v>
      </c>
      <c r="L20" s="112" t="s">
        <v>167</v>
      </c>
      <c r="M20" s="112">
        <v>120</v>
      </c>
      <c r="N20" s="112">
        <v>120</v>
      </c>
      <c r="O20" s="115">
        <v>43817</v>
      </c>
      <c r="P20" s="115">
        <v>43812</v>
      </c>
      <c r="Q20" s="116">
        <v>43812.333333333336</v>
      </c>
      <c r="R20" s="116">
        <v>43812.645833333336</v>
      </c>
      <c r="S20" s="112">
        <v>7.5</v>
      </c>
      <c r="T20" s="118">
        <v>7.5</v>
      </c>
      <c r="U20" s="119">
        <v>43817</v>
      </c>
      <c r="V20" s="107" t="s">
        <v>18</v>
      </c>
      <c r="W20" s="107"/>
      <c r="X20" s="107">
        <v>1</v>
      </c>
      <c r="Y20" s="106"/>
      <c r="Z20" s="126"/>
      <c r="AA20" s="107"/>
      <c r="AB20" s="107"/>
      <c r="AC20" s="106"/>
      <c r="AD20" s="106"/>
      <c r="AE20" s="106"/>
      <c r="AF20" s="106"/>
      <c r="AG20" s="120">
        <v>6</v>
      </c>
      <c r="AH20" s="121">
        <v>1.5</v>
      </c>
      <c r="AI20" s="122">
        <v>7.5</v>
      </c>
      <c r="AJ20" s="106"/>
    </row>
    <row r="21" spans="1:36" ht="20.100000000000001" customHeight="1">
      <c r="A21" s="106"/>
      <c r="B21" s="114" t="s">
        <v>108</v>
      </c>
      <c r="C21" s="133">
        <v>43810</v>
      </c>
      <c r="D21" s="106"/>
      <c r="E21" s="106"/>
      <c r="F21" s="112">
        <v>83303</v>
      </c>
      <c r="G21" s="129">
        <v>20</v>
      </c>
      <c r="H21" s="106"/>
      <c r="I21" s="112" t="s">
        <v>18</v>
      </c>
      <c r="J21" s="112" t="s">
        <v>156</v>
      </c>
      <c r="K21" s="114">
        <v>2</v>
      </c>
      <c r="L21" s="112" t="s">
        <v>174</v>
      </c>
      <c r="M21" s="112">
        <v>20</v>
      </c>
      <c r="N21" s="112">
        <v>20</v>
      </c>
      <c r="O21" s="115">
        <v>43818</v>
      </c>
      <c r="P21" s="115">
        <v>43815</v>
      </c>
      <c r="Q21" s="116">
        <v>43816.333333333336</v>
      </c>
      <c r="R21" s="116">
        <v>43816.357638888891</v>
      </c>
      <c r="S21" s="112">
        <v>0.59</v>
      </c>
      <c r="T21" s="118">
        <v>0.59</v>
      </c>
      <c r="U21" s="119">
        <v>43819</v>
      </c>
      <c r="V21" s="107" t="s">
        <v>18</v>
      </c>
      <c r="W21" s="107"/>
      <c r="X21" s="107">
        <v>1</v>
      </c>
      <c r="Y21" s="106"/>
      <c r="Z21" s="126"/>
      <c r="AA21" s="107"/>
      <c r="AB21" s="107"/>
      <c r="AC21" s="106"/>
      <c r="AD21" s="106"/>
      <c r="AE21" s="107" t="s">
        <v>137</v>
      </c>
      <c r="AG21" s="120">
        <v>0.25999999999999995</v>
      </c>
      <c r="AH21" s="121">
        <v>0.33</v>
      </c>
      <c r="AI21" s="122">
        <v>0.59</v>
      </c>
      <c r="AJ21" s="106"/>
    </row>
    <row r="22" spans="1:36" ht="20.100000000000001" customHeight="1">
      <c r="A22" s="113" t="s">
        <v>81</v>
      </c>
      <c r="B22" s="114" t="s">
        <v>147</v>
      </c>
      <c r="C22" s="114" t="s">
        <v>15</v>
      </c>
      <c r="D22" s="108" t="s">
        <v>112</v>
      </c>
      <c r="E22" s="109" t="s">
        <v>150</v>
      </c>
      <c r="F22" s="112">
        <v>83291</v>
      </c>
      <c r="G22" s="129">
        <v>50</v>
      </c>
      <c r="H22" s="106"/>
      <c r="I22" s="112" t="s">
        <v>18</v>
      </c>
      <c r="J22" s="112" t="s">
        <v>158</v>
      </c>
      <c r="K22" s="114">
        <v>674</v>
      </c>
      <c r="L22" s="112" t="s">
        <v>173</v>
      </c>
      <c r="M22" s="112">
        <v>1</v>
      </c>
      <c r="N22" s="112">
        <v>1</v>
      </c>
      <c r="O22" s="115">
        <v>43822</v>
      </c>
      <c r="P22" s="115">
        <v>43819</v>
      </c>
      <c r="Q22" s="116">
        <v>43826.441666666666</v>
      </c>
      <c r="R22" s="116">
        <v>43826.525000000001</v>
      </c>
      <c r="S22" s="112">
        <v>2.0099999999999998</v>
      </c>
      <c r="T22" s="118">
        <v>2.0099999999999998</v>
      </c>
      <c r="U22" s="119">
        <v>43829</v>
      </c>
      <c r="V22" s="107" t="s">
        <v>18</v>
      </c>
      <c r="W22" s="107"/>
      <c r="X22" s="107">
        <v>1</v>
      </c>
      <c r="Y22" s="106"/>
      <c r="Z22" s="106"/>
      <c r="AA22" s="107"/>
      <c r="AB22" s="107"/>
      <c r="AC22" s="106"/>
      <c r="AD22" s="106"/>
      <c r="AE22" s="106"/>
      <c r="AF22" s="106"/>
      <c r="AG22" s="120">
        <v>9.9999999999997868E-3</v>
      </c>
      <c r="AH22" s="121">
        <v>2</v>
      </c>
      <c r="AI22" s="122">
        <v>2.0099999999999998</v>
      </c>
      <c r="AJ22" s="106"/>
    </row>
    <row r="23" spans="1:36" ht="20.100000000000001" customHeight="1">
      <c r="A23" s="113" t="s">
        <v>81</v>
      </c>
      <c r="B23" s="114" t="s">
        <v>147</v>
      </c>
      <c r="C23" s="114" t="s">
        <v>15</v>
      </c>
      <c r="D23" s="108" t="s">
        <v>112</v>
      </c>
      <c r="E23" s="109" t="s">
        <v>150</v>
      </c>
      <c r="F23" s="112">
        <v>83292</v>
      </c>
      <c r="G23" s="129">
        <v>50</v>
      </c>
      <c r="H23" s="106"/>
      <c r="I23" s="112" t="s">
        <v>18</v>
      </c>
      <c r="J23" s="112" t="s">
        <v>156</v>
      </c>
      <c r="K23" s="114">
        <v>54</v>
      </c>
      <c r="L23" s="112" t="s">
        <v>172</v>
      </c>
      <c r="M23" s="112">
        <v>1</v>
      </c>
      <c r="N23" s="112">
        <v>1</v>
      </c>
      <c r="O23" s="115">
        <v>43822</v>
      </c>
      <c r="P23" s="115">
        <v>43819</v>
      </c>
      <c r="Q23" s="116">
        <v>43826.378472222219</v>
      </c>
      <c r="R23" s="116">
        <v>43826.440972222219</v>
      </c>
      <c r="S23" s="112">
        <v>1.51</v>
      </c>
      <c r="T23" s="118">
        <v>1.51</v>
      </c>
      <c r="U23" s="119">
        <v>43829</v>
      </c>
      <c r="V23" s="107" t="s">
        <v>18</v>
      </c>
      <c r="W23" s="107"/>
      <c r="X23" s="107">
        <v>1</v>
      </c>
      <c r="Y23" s="106"/>
      <c r="Z23" s="106"/>
      <c r="AA23" s="107"/>
      <c r="AB23" s="107"/>
      <c r="AC23" s="106"/>
      <c r="AD23" s="106"/>
      <c r="AE23" s="106"/>
      <c r="AF23" s="106"/>
      <c r="AG23" s="120">
        <v>1.0000000000000009E-2</v>
      </c>
      <c r="AH23" s="121">
        <v>1.5</v>
      </c>
      <c r="AI23" s="122">
        <v>1.51</v>
      </c>
      <c r="AJ23" s="106"/>
    </row>
    <row r="24" spans="1:36" ht="20.100000000000001" customHeight="1">
      <c r="A24" s="113" t="s">
        <v>81</v>
      </c>
      <c r="B24" s="114" t="s">
        <v>147</v>
      </c>
      <c r="C24" s="114" t="s">
        <v>15</v>
      </c>
      <c r="D24" s="108" t="s">
        <v>112</v>
      </c>
      <c r="E24" s="109" t="s">
        <v>150</v>
      </c>
      <c r="F24" s="112">
        <v>83293</v>
      </c>
      <c r="G24" s="129">
        <v>50</v>
      </c>
      <c r="H24" s="106"/>
      <c r="I24" s="112" t="s">
        <v>18</v>
      </c>
      <c r="J24" s="112" t="s">
        <v>156</v>
      </c>
      <c r="K24" s="114">
        <v>543</v>
      </c>
      <c r="L24" s="112" t="s">
        <v>171</v>
      </c>
      <c r="M24" s="112">
        <v>1</v>
      </c>
      <c r="N24" s="112">
        <v>1</v>
      </c>
      <c r="O24" s="115">
        <v>43822</v>
      </c>
      <c r="P24" s="115">
        <v>43819</v>
      </c>
      <c r="Q24" s="116">
        <v>43826.336111111108</v>
      </c>
      <c r="R24" s="116">
        <v>43826.378472222219</v>
      </c>
      <c r="S24" s="112">
        <v>1.01</v>
      </c>
      <c r="T24" s="118">
        <v>1.01</v>
      </c>
      <c r="U24" s="119">
        <v>43829</v>
      </c>
      <c r="V24" s="107" t="s">
        <v>18</v>
      </c>
      <c r="W24" s="107"/>
      <c r="X24" s="107">
        <v>1</v>
      </c>
      <c r="Y24" s="106"/>
      <c r="Z24" s="106"/>
      <c r="AA24" s="107"/>
      <c r="AB24" s="107"/>
      <c r="AC24" s="106"/>
      <c r="AD24" s="106"/>
      <c r="AE24" s="106"/>
      <c r="AF24" s="106"/>
      <c r="AG24" s="120">
        <v>1.0000000000000009E-2</v>
      </c>
      <c r="AH24" s="121">
        <v>1</v>
      </c>
      <c r="AI24" s="122">
        <v>1.01</v>
      </c>
      <c r="AJ24" s="106"/>
    </row>
    <row r="25" spans="1:36" ht="20.100000000000001" customHeight="1">
      <c r="A25" s="113" t="s">
        <v>81</v>
      </c>
      <c r="B25" s="133">
        <v>43810</v>
      </c>
      <c r="C25" s="133">
        <v>43812</v>
      </c>
      <c r="D25" s="108" t="s">
        <v>112</v>
      </c>
      <c r="E25" s="109" t="s">
        <v>113</v>
      </c>
      <c r="F25" s="112">
        <v>83228</v>
      </c>
      <c r="G25" s="129">
        <v>50</v>
      </c>
      <c r="H25" s="106"/>
      <c r="I25" s="112" t="s">
        <v>18</v>
      </c>
      <c r="J25" s="112" t="s">
        <v>163</v>
      </c>
      <c r="K25" s="114">
        <v>8312</v>
      </c>
      <c r="L25" s="112" t="s">
        <v>170</v>
      </c>
      <c r="M25" s="112">
        <v>14</v>
      </c>
      <c r="N25" s="112">
        <v>14</v>
      </c>
      <c r="O25" s="115">
        <v>43829</v>
      </c>
      <c r="P25" s="115">
        <v>43823</v>
      </c>
      <c r="Q25" s="116">
        <v>43822.408333333333</v>
      </c>
      <c r="R25" s="116">
        <v>43822.588888888888</v>
      </c>
      <c r="S25" s="112">
        <v>4.33</v>
      </c>
      <c r="T25" s="118">
        <v>4.33</v>
      </c>
      <c r="U25" s="119">
        <v>43825</v>
      </c>
      <c r="V25" s="107" t="s">
        <v>18</v>
      </c>
      <c r="W25" s="107"/>
      <c r="X25" s="107">
        <v>1</v>
      </c>
      <c r="Y25" s="106"/>
      <c r="Z25" s="126"/>
      <c r="AA25" s="107"/>
      <c r="AB25" s="107"/>
      <c r="AC25" s="106"/>
      <c r="AD25" s="106"/>
      <c r="AE25" s="106"/>
      <c r="AF25" s="106"/>
      <c r="AG25" s="120">
        <v>2.33</v>
      </c>
      <c r="AH25" s="121">
        <v>2</v>
      </c>
      <c r="AI25" s="122">
        <v>4.33</v>
      </c>
      <c r="AJ25" s="106"/>
    </row>
    <row r="26" spans="1:36" ht="20.100000000000001" customHeight="1">
      <c r="A26" s="113" t="s">
        <v>81</v>
      </c>
      <c r="B26" s="133">
        <v>43810</v>
      </c>
      <c r="C26" s="133">
        <v>43812</v>
      </c>
      <c r="D26" s="108" t="s">
        <v>112</v>
      </c>
      <c r="E26" s="109" t="s">
        <v>113</v>
      </c>
      <c r="F26" s="112">
        <v>83229</v>
      </c>
      <c r="G26" s="129">
        <v>50</v>
      </c>
      <c r="H26" s="106"/>
      <c r="I26" s="112" t="s">
        <v>18</v>
      </c>
      <c r="J26" s="112" t="s">
        <v>162</v>
      </c>
      <c r="K26" s="114">
        <v>5823</v>
      </c>
      <c r="L26" s="112" t="s">
        <v>169</v>
      </c>
      <c r="M26" s="112">
        <v>2</v>
      </c>
      <c r="N26" s="112">
        <v>2</v>
      </c>
      <c r="O26" s="115">
        <v>43829</v>
      </c>
      <c r="P26" s="115">
        <v>43823</v>
      </c>
      <c r="Q26" s="116">
        <v>43819.73333333333</v>
      </c>
      <c r="R26" s="116">
        <v>43822.408333333333</v>
      </c>
      <c r="S26" s="112">
        <v>2.2000000000000002</v>
      </c>
      <c r="T26" s="118">
        <v>2.2000000000000002</v>
      </c>
      <c r="U26" s="119">
        <v>43825</v>
      </c>
      <c r="V26" s="107" t="s">
        <v>18</v>
      </c>
      <c r="W26" s="107"/>
      <c r="X26" s="107">
        <v>1</v>
      </c>
      <c r="Y26" s="106"/>
      <c r="Z26" s="126"/>
      <c r="AA26" s="107"/>
      <c r="AB26" s="107"/>
      <c r="AC26" s="106"/>
      <c r="AD26" s="106"/>
      <c r="AE26" s="106"/>
      <c r="AF26" s="106"/>
      <c r="AG26" s="120">
        <v>0.20000000000000018</v>
      </c>
      <c r="AH26" s="121">
        <v>2</v>
      </c>
      <c r="AI26" s="122">
        <v>2.2000000000000002</v>
      </c>
      <c r="AJ26" s="106"/>
    </row>
    <row r="27" spans="1:36" ht="20.100000000000001" customHeight="1">
      <c r="A27" s="106"/>
      <c r="B27" s="114" t="s">
        <v>107</v>
      </c>
      <c r="C27" s="133">
        <v>43811</v>
      </c>
      <c r="D27" s="106"/>
      <c r="E27" s="106"/>
      <c r="F27" s="112">
        <v>74495</v>
      </c>
      <c r="G27" s="129">
        <v>20</v>
      </c>
      <c r="H27" s="106"/>
      <c r="I27" s="112" t="s">
        <v>18</v>
      </c>
      <c r="J27" s="155" t="s">
        <v>154</v>
      </c>
      <c r="K27" s="114">
        <v>58</v>
      </c>
      <c r="L27" s="112" t="s">
        <v>168</v>
      </c>
      <c r="M27" s="112">
        <v>100</v>
      </c>
      <c r="N27" s="112">
        <v>100</v>
      </c>
      <c r="O27" s="115">
        <v>43833</v>
      </c>
      <c r="P27" s="115">
        <v>43830</v>
      </c>
      <c r="Q27" s="116">
        <v>43823.434027777781</v>
      </c>
      <c r="R27" s="116">
        <v>43823.57708333333</v>
      </c>
      <c r="S27" s="112">
        <v>3.43</v>
      </c>
      <c r="T27" s="118">
        <v>3.43</v>
      </c>
      <c r="U27" s="119">
        <v>43826</v>
      </c>
      <c r="V27" s="107" t="s">
        <v>18</v>
      </c>
      <c r="W27" s="107"/>
      <c r="X27" s="107">
        <v>1</v>
      </c>
      <c r="Y27" s="106"/>
      <c r="Z27" s="126"/>
      <c r="AA27" s="107"/>
      <c r="AB27" s="107"/>
      <c r="AC27" s="107" t="s">
        <v>114</v>
      </c>
      <c r="AD27" s="106"/>
      <c r="AE27" s="106"/>
      <c r="AF27" s="106"/>
      <c r="AG27" s="120">
        <v>1.6800000000000002</v>
      </c>
      <c r="AH27" s="121">
        <v>1.75</v>
      </c>
      <c r="AI27" s="122">
        <v>3.43</v>
      </c>
      <c r="AJ27" s="106"/>
    </row>
    <row r="28" spans="1:36" ht="20.100000000000001" customHeight="1">
      <c r="A28" s="106"/>
      <c r="B28" s="114" t="s">
        <v>107</v>
      </c>
      <c r="C28" s="133">
        <v>43812</v>
      </c>
      <c r="D28" s="106"/>
      <c r="E28" s="106"/>
      <c r="F28" s="112">
        <v>74496</v>
      </c>
      <c r="G28" s="129">
        <v>20</v>
      </c>
      <c r="H28" s="106"/>
      <c r="I28" s="112" t="s">
        <v>18</v>
      </c>
      <c r="J28" s="112" t="s">
        <v>154</v>
      </c>
      <c r="K28" s="114">
        <v>37</v>
      </c>
      <c r="L28" s="112" t="s">
        <v>167</v>
      </c>
      <c r="M28" s="112">
        <v>100</v>
      </c>
      <c r="N28" s="112">
        <v>100</v>
      </c>
      <c r="O28" s="115">
        <v>43833</v>
      </c>
      <c r="P28" s="115">
        <v>43830</v>
      </c>
      <c r="Q28" s="116">
        <v>43829.443055555559</v>
      </c>
      <c r="R28" s="116">
        <v>43829.620833333334</v>
      </c>
      <c r="S28" s="112">
        <v>4.26</v>
      </c>
      <c r="T28" s="118">
        <v>4.26</v>
      </c>
      <c r="U28" s="119">
        <v>43832</v>
      </c>
      <c r="V28" s="107" t="s">
        <v>18</v>
      </c>
      <c r="W28" s="107"/>
      <c r="X28" s="107">
        <v>1</v>
      </c>
      <c r="Y28" s="106"/>
      <c r="Z28" s="126"/>
      <c r="AA28" s="107"/>
      <c r="AB28" s="107"/>
      <c r="AC28" s="107" t="s">
        <v>114</v>
      </c>
      <c r="AD28" s="106"/>
      <c r="AE28" s="106"/>
      <c r="AF28" s="106"/>
      <c r="AG28" s="120">
        <v>2.5099999999999998</v>
      </c>
      <c r="AH28" s="121">
        <v>1.75</v>
      </c>
      <c r="AI28" s="122">
        <v>4.26</v>
      </c>
      <c r="AJ28" s="106"/>
    </row>
    <row r="29" spans="1:36" ht="20.100000000000001" customHeight="1">
      <c r="A29" s="113" t="s">
        <v>81</v>
      </c>
      <c r="B29" s="114" t="s">
        <v>107</v>
      </c>
      <c r="C29" s="133">
        <v>43811</v>
      </c>
      <c r="D29" s="106"/>
      <c r="E29" s="106"/>
      <c r="F29" s="112">
        <v>82061</v>
      </c>
      <c r="G29" s="129">
        <v>40</v>
      </c>
      <c r="H29" s="106"/>
      <c r="I29" s="112" t="s">
        <v>18</v>
      </c>
      <c r="J29" s="112" t="s">
        <v>158</v>
      </c>
      <c r="K29" s="114">
        <v>891</v>
      </c>
      <c r="L29" s="112" t="s">
        <v>166</v>
      </c>
      <c r="M29" s="112">
        <v>50</v>
      </c>
      <c r="N29" s="112">
        <v>50</v>
      </c>
      <c r="O29" s="115">
        <v>43833</v>
      </c>
      <c r="P29" s="115">
        <v>43830</v>
      </c>
      <c r="Q29" s="116">
        <v>43825.370833333334</v>
      </c>
      <c r="R29" s="116">
        <v>43825.714583333334</v>
      </c>
      <c r="S29" s="112">
        <v>8.25</v>
      </c>
      <c r="T29" s="118">
        <v>8.25</v>
      </c>
      <c r="U29" s="119">
        <v>43830</v>
      </c>
      <c r="V29" s="107" t="s">
        <v>18</v>
      </c>
      <c r="W29" s="107"/>
      <c r="X29" s="107">
        <v>1</v>
      </c>
      <c r="Y29" s="106"/>
      <c r="Z29" s="126"/>
      <c r="AA29" s="107"/>
      <c r="AB29" s="107"/>
      <c r="AC29" s="106"/>
      <c r="AD29" s="106"/>
      <c r="AE29" s="107" t="s">
        <v>126</v>
      </c>
      <c r="AG29" s="120">
        <v>5.92</v>
      </c>
      <c r="AH29" s="121">
        <v>2.33</v>
      </c>
      <c r="AI29" s="122">
        <v>8.25</v>
      </c>
      <c r="AJ29" s="106"/>
    </row>
    <row r="30" spans="1:36" ht="20.100000000000001" customHeight="1">
      <c r="A30" s="106"/>
      <c r="B30" s="114" t="s">
        <v>107</v>
      </c>
      <c r="C30" s="133">
        <v>43811</v>
      </c>
      <c r="D30" s="106"/>
      <c r="E30" s="106"/>
      <c r="F30" s="112">
        <v>82991</v>
      </c>
      <c r="G30" s="129">
        <v>20</v>
      </c>
      <c r="H30" s="106"/>
      <c r="I30" s="112" t="s">
        <v>18</v>
      </c>
      <c r="J30" s="112" t="s">
        <v>154</v>
      </c>
      <c r="K30" s="114">
        <v>576</v>
      </c>
      <c r="L30" s="112" t="s">
        <v>165</v>
      </c>
      <c r="M30" s="112">
        <v>20</v>
      </c>
      <c r="N30" s="112">
        <v>20</v>
      </c>
      <c r="O30" s="115">
        <v>43833</v>
      </c>
      <c r="P30" s="115">
        <v>43830</v>
      </c>
      <c r="Q30" s="116">
        <v>43823.719444444447</v>
      </c>
      <c r="R30" s="116">
        <v>43825.370833333334</v>
      </c>
      <c r="S30" s="112">
        <v>1.64</v>
      </c>
      <c r="T30" s="118">
        <v>1.64</v>
      </c>
      <c r="U30" s="119">
        <v>43830</v>
      </c>
      <c r="V30" s="107" t="s">
        <v>18</v>
      </c>
      <c r="W30" s="107"/>
      <c r="X30" s="107">
        <v>1</v>
      </c>
      <c r="Y30" s="106"/>
      <c r="Z30" s="126"/>
      <c r="AA30" s="107"/>
      <c r="AB30" s="107"/>
      <c r="AC30" s="106"/>
      <c r="AD30" s="106"/>
      <c r="AE30" s="107" t="s">
        <v>125</v>
      </c>
      <c r="AG30" s="120">
        <v>0.1399999999999999</v>
      </c>
      <c r="AH30" s="121">
        <v>1.5</v>
      </c>
      <c r="AI30" s="122">
        <v>1.64</v>
      </c>
      <c r="AJ30" s="111" t="s">
        <v>86</v>
      </c>
    </row>
    <row r="31" spans="1:36" ht="20.100000000000001" customHeight="1">
      <c r="A31" s="106"/>
      <c r="B31" s="114" t="s">
        <v>108</v>
      </c>
      <c r="C31" s="133">
        <v>43811</v>
      </c>
      <c r="D31" s="106"/>
      <c r="E31" s="106"/>
      <c r="F31" s="112">
        <v>83148</v>
      </c>
      <c r="G31" s="129">
        <v>20</v>
      </c>
      <c r="H31" s="106"/>
      <c r="I31" s="112" t="s">
        <v>18</v>
      </c>
      <c r="J31" s="112" t="s">
        <v>162</v>
      </c>
      <c r="K31" s="114">
        <v>453</v>
      </c>
      <c r="L31" s="112" t="s">
        <v>164</v>
      </c>
      <c r="M31" s="112">
        <v>10</v>
      </c>
      <c r="N31" s="112">
        <v>10</v>
      </c>
      <c r="O31" s="115">
        <v>43833</v>
      </c>
      <c r="P31" s="115">
        <v>43830</v>
      </c>
      <c r="Q31" s="116">
        <v>43823.667361111111</v>
      </c>
      <c r="R31" s="116">
        <v>43823.719444444447</v>
      </c>
      <c r="S31" s="112">
        <v>1.24</v>
      </c>
      <c r="T31" s="118">
        <v>1.24</v>
      </c>
      <c r="U31" s="119">
        <v>43826</v>
      </c>
      <c r="V31" s="107" t="s">
        <v>18</v>
      </c>
      <c r="W31" s="107"/>
      <c r="X31" s="107">
        <v>1</v>
      </c>
      <c r="Y31" s="106"/>
      <c r="Z31" s="126"/>
      <c r="AA31" s="107"/>
      <c r="AB31" s="107"/>
      <c r="AC31" s="106"/>
      <c r="AD31" s="106"/>
      <c r="AE31" s="107" t="s">
        <v>124</v>
      </c>
      <c r="AG31" s="120">
        <v>0.24</v>
      </c>
      <c r="AH31" s="121">
        <v>1</v>
      </c>
      <c r="AI31" s="122">
        <v>1.24</v>
      </c>
      <c r="AJ31" s="111" t="s">
        <v>86</v>
      </c>
    </row>
    <row r="32" spans="1:36" ht="20.100000000000001" customHeight="1">
      <c r="A32" s="106"/>
      <c r="B32" s="106"/>
      <c r="C32" s="106"/>
      <c r="D32" s="106"/>
      <c r="E32" s="106"/>
      <c r="F32" s="106"/>
      <c r="G32" s="106"/>
      <c r="H32" s="106"/>
      <c r="I32" s="106"/>
      <c r="J32" s="106"/>
      <c r="K32" s="106"/>
      <c r="L32" s="106"/>
      <c r="M32" s="106"/>
      <c r="N32" s="106"/>
      <c r="O32" s="106"/>
      <c r="P32" s="110">
        <v>51</v>
      </c>
      <c r="Q32" s="106"/>
      <c r="R32" s="106"/>
      <c r="S32" s="106"/>
      <c r="T32" s="123">
        <v>58.17</v>
      </c>
      <c r="U32" s="124"/>
      <c r="V32" s="124"/>
      <c r="W32" s="124"/>
      <c r="X32" s="124"/>
      <c r="Y32" s="124"/>
      <c r="Z32" s="124"/>
      <c r="AA32" s="124"/>
      <c r="AB32" s="124"/>
      <c r="AC32" s="124"/>
      <c r="AD32" s="124"/>
      <c r="AE32" s="124"/>
      <c r="AF32" s="124"/>
      <c r="AG32" s="125"/>
      <c r="AH32" s="127">
        <v>18.66</v>
      </c>
      <c r="AI32" s="128">
        <v>58.17</v>
      </c>
      <c r="AJ32" s="106"/>
    </row>
    <row r="33" spans="1:36" ht="20.100000000000001" customHeight="1">
      <c r="A33" s="106"/>
      <c r="B33" s="106"/>
      <c r="C33" s="106"/>
      <c r="D33" s="106"/>
      <c r="E33" s="106"/>
      <c r="F33" s="106"/>
      <c r="G33" s="106"/>
      <c r="H33" s="106"/>
      <c r="I33" s="106"/>
      <c r="J33" s="106"/>
      <c r="K33" s="106"/>
      <c r="L33" s="106"/>
      <c r="M33" s="106"/>
      <c r="N33" s="106"/>
      <c r="O33" s="106"/>
      <c r="P33" s="110"/>
      <c r="Q33" s="106"/>
      <c r="R33" s="106"/>
      <c r="S33" s="106"/>
      <c r="T33" s="106"/>
      <c r="U33" s="106"/>
      <c r="V33" s="106"/>
      <c r="W33" s="106"/>
      <c r="X33" s="106"/>
      <c r="Y33" s="106"/>
      <c r="Z33" s="106"/>
      <c r="AA33" s="106"/>
      <c r="AB33" s="106"/>
      <c r="AC33" s="106"/>
      <c r="AD33" s="106"/>
      <c r="AE33" s="106"/>
      <c r="AF33" s="106"/>
      <c r="AG33" s="106"/>
      <c r="AH33" s="106"/>
      <c r="AI33" s="106"/>
      <c r="AJ33" s="106"/>
    </row>
    <row r="34" spans="1:36" ht="20.100000000000001" customHeight="1">
      <c r="A34" s="112" t="s">
        <v>100</v>
      </c>
      <c r="B34" s="106"/>
      <c r="C34" s="106"/>
      <c r="D34" s="106"/>
      <c r="E34" s="106"/>
      <c r="F34" s="106"/>
      <c r="G34" s="106"/>
      <c r="H34" s="106"/>
      <c r="I34" s="106"/>
      <c r="J34" s="106"/>
      <c r="K34" s="106"/>
      <c r="L34" s="106"/>
      <c r="M34" s="106"/>
      <c r="N34" s="106"/>
      <c r="O34" s="106"/>
      <c r="P34" s="110"/>
      <c r="Q34" s="106"/>
      <c r="R34" s="106"/>
      <c r="S34" s="106"/>
      <c r="T34" s="106"/>
      <c r="U34" s="106"/>
      <c r="V34" s="106"/>
      <c r="W34" s="106"/>
      <c r="X34" s="106"/>
      <c r="Y34" s="106"/>
      <c r="Z34" s="106"/>
      <c r="AA34" s="106"/>
      <c r="AB34" s="106"/>
      <c r="AC34" s="106"/>
      <c r="AD34" s="106"/>
      <c r="AE34" s="106"/>
      <c r="AF34" s="106"/>
      <c r="AG34" s="106"/>
      <c r="AH34" s="106"/>
      <c r="AI34" s="106"/>
      <c r="AJ34" s="106"/>
    </row>
    <row r="35" spans="1:36" ht="20.100000000000001" customHeight="1">
      <c r="A35" s="106"/>
      <c r="B35" s="106"/>
      <c r="C35" s="106"/>
      <c r="D35" s="106"/>
      <c r="E35" s="106"/>
      <c r="F35" s="106"/>
      <c r="G35" s="106"/>
      <c r="H35" s="106"/>
      <c r="I35" s="106"/>
      <c r="J35" s="106"/>
      <c r="K35" s="106"/>
      <c r="L35" s="106"/>
      <c r="M35" s="106"/>
      <c r="N35" s="106"/>
      <c r="O35" s="106"/>
      <c r="P35" s="110">
        <v>52</v>
      </c>
      <c r="Q35" s="106"/>
      <c r="R35" s="106"/>
      <c r="S35" s="106"/>
      <c r="T35" s="123">
        <v>0</v>
      </c>
      <c r="U35" s="124"/>
      <c r="V35" s="124"/>
      <c r="W35" s="124"/>
      <c r="X35" s="124"/>
      <c r="Y35" s="124"/>
      <c r="Z35" s="124"/>
      <c r="AA35" s="124"/>
      <c r="AB35" s="124"/>
      <c r="AC35" s="124"/>
      <c r="AD35" s="124"/>
      <c r="AE35" s="124"/>
      <c r="AF35" s="124"/>
      <c r="AG35" s="125"/>
      <c r="AH35" s="127">
        <v>0</v>
      </c>
      <c r="AI35" s="128">
        <v>0</v>
      </c>
      <c r="AJ35" s="106"/>
    </row>
    <row r="36" spans="1:36" ht="20.100000000000001" customHeight="1">
      <c r="A36" s="106"/>
      <c r="B36" s="106"/>
      <c r="C36" s="106"/>
      <c r="D36" s="106"/>
      <c r="E36" s="106"/>
      <c r="F36" s="106"/>
      <c r="G36" s="106"/>
      <c r="H36" s="106"/>
      <c r="I36" s="106"/>
      <c r="J36" s="106"/>
      <c r="K36" s="106"/>
      <c r="L36" s="106"/>
      <c r="M36" s="106"/>
      <c r="N36" s="106"/>
      <c r="O36" s="106"/>
      <c r="P36" s="110"/>
      <c r="Q36" s="106"/>
      <c r="R36" s="106"/>
      <c r="S36" s="106"/>
      <c r="T36" s="123"/>
      <c r="U36" s="124"/>
      <c r="V36" s="124"/>
      <c r="W36" s="124"/>
      <c r="X36" s="124"/>
      <c r="Y36" s="124"/>
      <c r="Z36" s="124"/>
      <c r="AA36" s="124"/>
      <c r="AB36" s="124"/>
      <c r="AC36" s="124"/>
      <c r="AD36" s="124"/>
      <c r="AE36" s="124"/>
      <c r="AF36" s="124"/>
      <c r="AG36" s="125"/>
      <c r="AH36" s="127"/>
      <c r="AI36" s="128"/>
      <c r="AJ36" s="106"/>
    </row>
    <row r="37" spans="1:36" ht="20.100000000000001" customHeight="1">
      <c r="A37" s="112" t="s">
        <v>133</v>
      </c>
      <c r="B37" s="106"/>
      <c r="C37" s="106"/>
      <c r="D37" s="106"/>
      <c r="E37" s="106"/>
      <c r="F37" s="106"/>
      <c r="G37" s="106"/>
      <c r="H37" s="106"/>
      <c r="I37" s="106"/>
      <c r="J37" s="106"/>
      <c r="K37" s="106"/>
      <c r="L37" s="106"/>
      <c r="M37" s="106"/>
      <c r="N37" s="106"/>
      <c r="O37" s="106"/>
      <c r="P37" s="110"/>
      <c r="Q37" s="106"/>
      <c r="R37" s="106"/>
      <c r="S37" s="106"/>
      <c r="T37" s="106"/>
      <c r="U37" s="106"/>
      <c r="V37" s="106"/>
      <c r="W37" s="106"/>
      <c r="X37" s="106"/>
      <c r="Y37" s="106"/>
      <c r="Z37" s="106"/>
      <c r="AA37" s="106"/>
      <c r="AB37" s="106"/>
      <c r="AC37" s="106"/>
      <c r="AD37" s="106"/>
      <c r="AE37" s="106"/>
      <c r="AF37" s="106"/>
      <c r="AG37" s="106"/>
      <c r="AH37" s="106"/>
      <c r="AI37" s="106"/>
      <c r="AJ37" s="106"/>
    </row>
    <row r="38" spans="1:36" ht="20.100000000000001" customHeight="1">
      <c r="A38" s="106"/>
      <c r="B38" s="114" t="s">
        <v>107</v>
      </c>
      <c r="C38" s="133">
        <v>43817</v>
      </c>
      <c r="D38" s="106"/>
      <c r="E38" s="106"/>
      <c r="F38" s="112">
        <v>82552</v>
      </c>
      <c r="G38" s="129">
        <v>20</v>
      </c>
      <c r="H38" s="106"/>
      <c r="I38" s="112" t="s">
        <v>18</v>
      </c>
      <c r="J38" s="112" t="s">
        <v>154</v>
      </c>
      <c r="K38" s="114">
        <v>3817</v>
      </c>
      <c r="L38" s="112" t="s">
        <v>206</v>
      </c>
      <c r="M38" s="112">
        <v>220</v>
      </c>
      <c r="N38" s="112">
        <v>220</v>
      </c>
      <c r="O38" s="115">
        <v>43839</v>
      </c>
      <c r="P38" s="115">
        <v>43833</v>
      </c>
      <c r="Q38" s="116">
        <v>43826.413194444445</v>
      </c>
      <c r="R38" s="116">
        <v>43826.736805555556</v>
      </c>
      <c r="S38" s="112">
        <v>7.77</v>
      </c>
      <c r="T38" s="118">
        <v>7.77</v>
      </c>
      <c r="U38" s="119">
        <v>43832</v>
      </c>
      <c r="V38" s="107" t="s">
        <v>18</v>
      </c>
      <c r="W38" s="107"/>
      <c r="X38" s="107">
        <v>1</v>
      </c>
      <c r="Y38" s="106"/>
      <c r="Z38" s="126"/>
      <c r="AA38" s="107"/>
      <c r="AB38" s="107"/>
      <c r="AC38" s="106"/>
      <c r="AD38" s="106"/>
      <c r="AE38" s="107" t="s">
        <v>128</v>
      </c>
      <c r="AG38" s="120">
        <v>6.77</v>
      </c>
      <c r="AH38" s="121">
        <v>1</v>
      </c>
      <c r="AI38" s="122">
        <v>7.77</v>
      </c>
      <c r="AJ38" s="106"/>
    </row>
    <row r="39" spans="1:36" ht="20.100000000000001" customHeight="1">
      <c r="A39" s="106"/>
      <c r="B39" s="136"/>
      <c r="C39" s="136"/>
      <c r="D39" s="106"/>
      <c r="E39" s="106"/>
      <c r="F39" s="112">
        <v>82552</v>
      </c>
      <c r="G39" s="129">
        <v>20</v>
      </c>
      <c r="H39" s="106"/>
      <c r="I39" s="112" t="s">
        <v>18</v>
      </c>
      <c r="J39" s="112" t="s">
        <v>154</v>
      </c>
      <c r="K39" s="114">
        <v>3817</v>
      </c>
      <c r="L39" s="112" t="s">
        <v>207</v>
      </c>
      <c r="M39" s="112">
        <v>220</v>
      </c>
      <c r="N39" s="112">
        <v>220</v>
      </c>
      <c r="O39" s="115">
        <v>43839</v>
      </c>
      <c r="P39" s="115">
        <v>43833</v>
      </c>
      <c r="Q39" s="116">
        <v>43826.413194444445</v>
      </c>
      <c r="R39" s="116">
        <v>43826.736805555556</v>
      </c>
      <c r="S39" s="112">
        <v>7.77</v>
      </c>
      <c r="T39" s="118">
        <v>7.77</v>
      </c>
      <c r="U39" s="119">
        <v>43832</v>
      </c>
      <c r="V39" s="107" t="s">
        <v>18</v>
      </c>
      <c r="W39" s="107"/>
      <c r="X39" s="107">
        <v>1</v>
      </c>
      <c r="Y39" s="106"/>
      <c r="Z39" s="126"/>
      <c r="AA39" s="107"/>
      <c r="AB39" s="107"/>
      <c r="AC39" s="106"/>
      <c r="AD39" s="106"/>
      <c r="AE39" s="107" t="s">
        <v>128</v>
      </c>
      <c r="AG39" s="120">
        <v>6.77</v>
      </c>
      <c r="AH39" s="121">
        <v>1</v>
      </c>
      <c r="AI39" s="122">
        <v>7.77</v>
      </c>
      <c r="AJ39" s="106"/>
    </row>
    <row r="40" spans="1:36" ht="20.100000000000001" customHeight="1">
      <c r="A40" s="106"/>
      <c r="B40" s="133">
        <v>43802</v>
      </c>
      <c r="C40" s="133">
        <v>43817</v>
      </c>
      <c r="D40" s="106"/>
      <c r="E40" s="106"/>
      <c r="F40" s="112">
        <v>83046</v>
      </c>
      <c r="G40" s="129">
        <v>20</v>
      </c>
      <c r="H40" s="106"/>
      <c r="I40" s="112" t="s">
        <v>18</v>
      </c>
      <c r="J40" s="112" t="s">
        <v>162</v>
      </c>
      <c r="K40" s="114">
        <v>55</v>
      </c>
      <c r="L40" s="112" t="s">
        <v>127</v>
      </c>
      <c r="M40" s="112">
        <v>100</v>
      </c>
      <c r="N40" s="112">
        <v>100</v>
      </c>
      <c r="O40" s="115">
        <v>43846</v>
      </c>
      <c r="P40" s="115">
        <v>43833</v>
      </c>
      <c r="Q40" s="116">
        <v>43826.356249999997</v>
      </c>
      <c r="R40" s="116">
        <v>43826.413194444445</v>
      </c>
      <c r="S40" s="112">
        <v>1.36</v>
      </c>
      <c r="T40" s="118">
        <v>1.36</v>
      </c>
      <c r="U40" s="119">
        <v>43844</v>
      </c>
      <c r="V40" s="107" t="s">
        <v>18</v>
      </c>
      <c r="W40" s="107"/>
      <c r="X40" s="107">
        <v>1</v>
      </c>
      <c r="Y40" s="106"/>
      <c r="Z40" s="126"/>
      <c r="AA40" s="107"/>
      <c r="AB40" s="107"/>
      <c r="AC40" s="106"/>
      <c r="AD40" s="106"/>
      <c r="AE40" s="107" t="s">
        <v>104</v>
      </c>
      <c r="AG40" s="120">
        <v>0.70000000000000007</v>
      </c>
      <c r="AH40" s="121">
        <v>0.66</v>
      </c>
      <c r="AI40" s="122">
        <v>1.36</v>
      </c>
      <c r="AJ40" s="111" t="s">
        <v>86</v>
      </c>
    </row>
    <row r="41" spans="1:36" ht="20.100000000000001" customHeight="1">
      <c r="A41" s="106"/>
      <c r="B41" s="136"/>
      <c r="C41" s="136"/>
      <c r="D41" s="108" t="s">
        <v>89</v>
      </c>
      <c r="E41" s="135">
        <v>43802</v>
      </c>
      <c r="F41" s="117">
        <v>83046</v>
      </c>
      <c r="G41" s="130">
        <v>30</v>
      </c>
      <c r="H41" s="106"/>
      <c r="I41" s="112" t="s">
        <v>18</v>
      </c>
      <c r="J41" s="112" t="s">
        <v>162</v>
      </c>
      <c r="K41" s="114">
        <v>55</v>
      </c>
      <c r="L41" s="112" t="s">
        <v>208</v>
      </c>
      <c r="M41" s="112">
        <v>100</v>
      </c>
      <c r="N41" s="112">
        <v>100</v>
      </c>
      <c r="O41" s="115">
        <v>43846</v>
      </c>
      <c r="P41" s="115">
        <v>43833</v>
      </c>
      <c r="Q41" s="116">
        <v>43826.736805555556</v>
      </c>
      <c r="R41" s="116">
        <v>43829.424305555556</v>
      </c>
      <c r="S41" s="112">
        <v>2.5</v>
      </c>
      <c r="T41" s="118">
        <v>2.5</v>
      </c>
      <c r="U41" s="119">
        <v>43844</v>
      </c>
      <c r="V41" s="107" t="s">
        <v>18</v>
      </c>
      <c r="W41" s="107"/>
      <c r="X41" s="107">
        <v>1</v>
      </c>
      <c r="Y41" s="106"/>
      <c r="Z41" s="126"/>
      <c r="AA41" s="107"/>
      <c r="AB41" s="107"/>
      <c r="AC41" s="106"/>
      <c r="AD41" s="106"/>
      <c r="AE41" s="107" t="s">
        <v>104</v>
      </c>
      <c r="AG41" s="120">
        <v>1.5</v>
      </c>
      <c r="AH41" s="121">
        <v>1</v>
      </c>
      <c r="AI41" s="122">
        <v>2.5</v>
      </c>
      <c r="AJ41" s="111" t="s">
        <v>86</v>
      </c>
    </row>
    <row r="42" spans="1:36" ht="20.100000000000001" customHeight="1">
      <c r="A42" s="106"/>
      <c r="B42" s="106"/>
      <c r="C42" s="106"/>
      <c r="D42" s="106"/>
      <c r="E42" s="106"/>
      <c r="F42" s="106"/>
      <c r="G42" s="106"/>
      <c r="H42" s="106"/>
      <c r="I42" s="106"/>
      <c r="J42" s="106"/>
      <c r="K42" s="106"/>
      <c r="L42" s="106"/>
      <c r="M42" s="106"/>
      <c r="N42" s="106"/>
      <c r="O42" s="106"/>
      <c r="P42" s="110">
        <v>1</v>
      </c>
      <c r="Q42" s="106"/>
      <c r="R42" s="106"/>
      <c r="S42" s="106"/>
      <c r="T42" s="123">
        <v>19.399999999999999</v>
      </c>
      <c r="U42" s="124"/>
      <c r="V42" s="124"/>
      <c r="W42" s="124"/>
      <c r="X42" s="124"/>
      <c r="Y42" s="124"/>
      <c r="Z42" s="124"/>
      <c r="AA42" s="124"/>
      <c r="AB42" s="124"/>
      <c r="AC42" s="124"/>
      <c r="AD42" s="124"/>
      <c r="AE42" s="124"/>
      <c r="AF42" s="124"/>
      <c r="AG42" s="125"/>
      <c r="AH42" s="127">
        <v>3.66</v>
      </c>
      <c r="AI42" s="128">
        <v>19.399999999999999</v>
      </c>
      <c r="AJ42" s="106"/>
    </row>
    <row r="43" spans="1:36" ht="20.100000000000001" customHeight="1">
      <c r="A43" s="106"/>
      <c r="B43" s="106"/>
      <c r="C43" s="106"/>
      <c r="D43" s="106"/>
      <c r="E43" s="106"/>
      <c r="F43" s="106"/>
      <c r="G43" s="106"/>
      <c r="H43" s="106"/>
      <c r="I43" s="106"/>
      <c r="J43" s="106"/>
      <c r="K43" s="106"/>
      <c r="L43" s="106"/>
      <c r="M43" s="106"/>
      <c r="N43" s="106"/>
      <c r="O43" s="106"/>
      <c r="P43" s="110"/>
      <c r="Q43" s="106"/>
      <c r="R43" s="106"/>
      <c r="S43" s="106"/>
      <c r="T43" s="123"/>
      <c r="U43" s="124"/>
      <c r="V43" s="124"/>
      <c r="W43" s="124"/>
      <c r="X43" s="124"/>
      <c r="Y43" s="124"/>
      <c r="Z43" s="124"/>
      <c r="AA43" s="124"/>
      <c r="AB43" s="124"/>
      <c r="AC43" s="124"/>
      <c r="AD43" s="124"/>
      <c r="AE43" s="124"/>
      <c r="AF43" s="124"/>
      <c r="AG43" s="125"/>
      <c r="AH43" s="127"/>
      <c r="AI43" s="128"/>
      <c r="AJ43" s="106"/>
    </row>
    <row r="44" spans="1:36" ht="20.100000000000001" customHeight="1">
      <c r="A44" s="112" t="s">
        <v>145</v>
      </c>
      <c r="B44" s="106"/>
      <c r="C44" s="106"/>
      <c r="D44" s="106"/>
      <c r="E44" s="106"/>
      <c r="F44" s="106"/>
      <c r="G44" s="106"/>
      <c r="H44" s="106"/>
      <c r="I44" s="106"/>
      <c r="J44" s="106"/>
      <c r="K44" s="106"/>
      <c r="L44" s="106"/>
      <c r="M44" s="106"/>
      <c r="N44" s="106"/>
      <c r="O44" s="106"/>
      <c r="P44" s="110"/>
      <c r="Q44" s="106"/>
      <c r="R44" s="106"/>
      <c r="S44" s="106"/>
      <c r="T44" s="106"/>
      <c r="U44" s="106"/>
      <c r="V44" s="106"/>
      <c r="W44" s="106"/>
      <c r="X44" s="106"/>
      <c r="Y44" s="106"/>
      <c r="Z44" s="106"/>
      <c r="AA44" s="106"/>
      <c r="AB44" s="106"/>
      <c r="AC44" s="106"/>
      <c r="AD44" s="106"/>
      <c r="AE44" s="106"/>
      <c r="AF44" s="106"/>
      <c r="AG44" s="106"/>
      <c r="AH44" s="106"/>
      <c r="AI44" s="106"/>
      <c r="AJ44" s="106"/>
    </row>
    <row r="45" spans="1:36" ht="20.100000000000001" customHeight="1">
      <c r="A45" s="106"/>
      <c r="B45" s="114" t="s">
        <v>107</v>
      </c>
      <c r="C45" s="133">
        <v>43819</v>
      </c>
      <c r="D45" s="106"/>
      <c r="E45" s="106"/>
      <c r="F45" s="112">
        <v>74193</v>
      </c>
      <c r="G45" s="129">
        <v>20</v>
      </c>
      <c r="H45" s="106"/>
      <c r="I45" s="112" t="s">
        <v>18</v>
      </c>
      <c r="J45" s="112" t="s">
        <v>158</v>
      </c>
      <c r="K45" s="114">
        <v>140</v>
      </c>
      <c r="L45" s="112" t="s">
        <v>209</v>
      </c>
      <c r="M45" s="112">
        <v>30</v>
      </c>
      <c r="N45" s="112">
        <v>30</v>
      </c>
      <c r="O45" s="115">
        <v>43844</v>
      </c>
      <c r="P45" s="115">
        <v>43839</v>
      </c>
      <c r="Q45" s="116">
        <v>43838.387499999997</v>
      </c>
      <c r="R45" s="116">
        <v>43838.463888888888</v>
      </c>
      <c r="S45" s="112">
        <v>1.83</v>
      </c>
      <c r="T45" s="118">
        <v>1.83</v>
      </c>
      <c r="U45" s="119">
        <v>43843</v>
      </c>
      <c r="V45" s="107" t="s">
        <v>18</v>
      </c>
      <c r="W45" s="107"/>
      <c r="X45" s="107">
        <v>1</v>
      </c>
      <c r="Y45" s="106"/>
      <c r="Z45" s="126"/>
      <c r="AA45" s="107"/>
      <c r="AB45" s="107"/>
      <c r="AC45" s="107" t="s">
        <v>114</v>
      </c>
      <c r="AD45" s="106"/>
      <c r="AE45" s="106"/>
      <c r="AF45" s="106"/>
      <c r="AG45" s="120">
        <v>0.5</v>
      </c>
      <c r="AH45" s="121">
        <v>1.33</v>
      </c>
      <c r="AI45" s="122">
        <v>1.83</v>
      </c>
      <c r="AJ45" s="106"/>
    </row>
    <row r="46" spans="1:36" ht="20.100000000000001" customHeight="1">
      <c r="A46" s="106"/>
      <c r="B46" s="114" t="s">
        <v>107</v>
      </c>
      <c r="C46" s="133">
        <v>43819</v>
      </c>
      <c r="D46" s="106"/>
      <c r="E46" s="106"/>
      <c r="F46" s="112">
        <v>74213</v>
      </c>
      <c r="G46" s="129">
        <v>20</v>
      </c>
      <c r="H46" s="106"/>
      <c r="I46" s="112" t="s">
        <v>18</v>
      </c>
      <c r="J46" s="112" t="s">
        <v>212</v>
      </c>
      <c r="K46" s="114">
        <v>328</v>
      </c>
      <c r="L46" s="112" t="s">
        <v>138</v>
      </c>
      <c r="M46" s="112">
        <v>30</v>
      </c>
      <c r="N46" s="112">
        <v>30</v>
      </c>
      <c r="O46" s="115">
        <v>43844</v>
      </c>
      <c r="P46" s="115">
        <v>43839</v>
      </c>
      <c r="Q46" s="116">
        <v>43837.706944444442</v>
      </c>
      <c r="R46" s="116">
        <v>43838.387499999997</v>
      </c>
      <c r="S46" s="112">
        <v>2.34</v>
      </c>
      <c r="T46" s="118">
        <v>2.34</v>
      </c>
      <c r="U46" s="119">
        <v>43843</v>
      </c>
      <c r="V46" s="107" t="s">
        <v>18</v>
      </c>
      <c r="W46" s="107"/>
      <c r="X46" s="107">
        <v>1</v>
      </c>
      <c r="Y46" s="106"/>
      <c r="Z46" s="126"/>
      <c r="AA46" s="107"/>
      <c r="AB46" s="107"/>
      <c r="AC46" s="107" t="s">
        <v>114</v>
      </c>
      <c r="AD46" s="106"/>
      <c r="AE46" s="106"/>
      <c r="AF46" s="106"/>
      <c r="AG46" s="120">
        <v>1.0099999999999998</v>
      </c>
      <c r="AH46" s="121">
        <v>1.33</v>
      </c>
      <c r="AI46" s="122">
        <v>2.34</v>
      </c>
      <c r="AJ46" s="106"/>
    </row>
    <row r="47" spans="1:36" ht="20.100000000000001" customHeight="1">
      <c r="A47" s="106"/>
      <c r="B47" s="114" t="s">
        <v>107</v>
      </c>
      <c r="C47" s="133">
        <v>43822</v>
      </c>
      <c r="D47" s="106"/>
      <c r="E47" s="106"/>
      <c r="F47" s="112">
        <v>82911</v>
      </c>
      <c r="G47" s="129">
        <v>20</v>
      </c>
      <c r="H47" s="106"/>
      <c r="I47" s="112" t="s">
        <v>18</v>
      </c>
      <c r="J47" s="112" t="s">
        <v>214</v>
      </c>
      <c r="K47" s="114">
        <v>55</v>
      </c>
      <c r="L47" s="112" t="s">
        <v>210</v>
      </c>
      <c r="M47" s="112">
        <v>50</v>
      </c>
      <c r="N47" s="112">
        <v>50</v>
      </c>
      <c r="O47" s="115">
        <v>43846</v>
      </c>
      <c r="P47" s="115">
        <v>43840</v>
      </c>
      <c r="Q47" s="116">
        <v>43838.543055555558</v>
      </c>
      <c r="R47" s="116">
        <v>43839.418055555558</v>
      </c>
      <c r="S47" s="112">
        <v>7</v>
      </c>
      <c r="T47" s="118">
        <v>7</v>
      </c>
      <c r="U47" s="119">
        <v>43845</v>
      </c>
      <c r="V47" s="107" t="s">
        <v>18</v>
      </c>
      <c r="W47" s="107"/>
      <c r="X47" s="107">
        <v>1</v>
      </c>
      <c r="Y47" s="106"/>
      <c r="Z47" s="106"/>
      <c r="AA47" s="107"/>
      <c r="AB47" s="107"/>
      <c r="AC47" s="106"/>
      <c r="AD47" s="106"/>
      <c r="AE47" s="107" t="s">
        <v>140</v>
      </c>
      <c r="AG47" s="120">
        <v>6</v>
      </c>
      <c r="AH47" s="121">
        <v>1</v>
      </c>
      <c r="AI47" s="122">
        <v>7</v>
      </c>
      <c r="AJ47" s="106"/>
    </row>
    <row r="48" spans="1:36" ht="20.100000000000001" customHeight="1">
      <c r="A48" s="106"/>
      <c r="B48" s="114" t="s">
        <v>151</v>
      </c>
      <c r="C48" s="133">
        <v>43823</v>
      </c>
      <c r="D48" s="108" t="s">
        <v>89</v>
      </c>
      <c r="E48" s="106"/>
      <c r="F48" s="112">
        <v>83052</v>
      </c>
      <c r="G48" s="129">
        <v>20</v>
      </c>
      <c r="H48" s="106"/>
      <c r="I48" s="112" t="s">
        <v>18</v>
      </c>
      <c r="J48" s="112" t="s">
        <v>213</v>
      </c>
      <c r="K48" s="114">
        <v>3691</v>
      </c>
      <c r="L48" s="112" t="s">
        <v>211</v>
      </c>
      <c r="M48" s="112">
        <v>30</v>
      </c>
      <c r="N48" s="112">
        <v>30</v>
      </c>
      <c r="O48" s="115">
        <v>43853</v>
      </c>
      <c r="P48" s="115">
        <v>43840</v>
      </c>
      <c r="Q48" s="116">
        <v>43838.463888888888</v>
      </c>
      <c r="R48" s="116">
        <v>43838.543055555558</v>
      </c>
      <c r="S48" s="112">
        <v>1.9</v>
      </c>
      <c r="T48" s="118">
        <v>1.9</v>
      </c>
      <c r="U48" s="119">
        <v>43857</v>
      </c>
      <c r="V48" s="107" t="s">
        <v>18</v>
      </c>
      <c r="W48" s="107"/>
      <c r="X48" s="107">
        <v>1</v>
      </c>
      <c r="Y48" s="106"/>
      <c r="Z48" s="126"/>
      <c r="AA48" s="107"/>
      <c r="AB48" s="107"/>
      <c r="AC48" s="106"/>
      <c r="AD48" s="106"/>
      <c r="AE48" s="107" t="s">
        <v>139</v>
      </c>
      <c r="AG48" s="120">
        <v>0.89999999999999991</v>
      </c>
      <c r="AH48" s="121">
        <v>1</v>
      </c>
      <c r="AI48" s="122">
        <v>1.9</v>
      </c>
      <c r="AJ48" s="106"/>
    </row>
    <row r="49" spans="1:36" ht="20.100000000000001" customHeight="1">
      <c r="A49" s="106"/>
      <c r="B49" s="112"/>
      <c r="C49" s="112"/>
      <c r="D49" s="112"/>
      <c r="E49" s="106"/>
      <c r="F49" s="106"/>
      <c r="G49" s="106"/>
      <c r="H49" s="106"/>
      <c r="I49" s="129"/>
      <c r="J49" s="106"/>
      <c r="K49" s="106"/>
      <c r="L49" s="106"/>
      <c r="M49" s="106"/>
      <c r="N49" s="106"/>
      <c r="O49" s="106"/>
      <c r="P49" s="110">
        <v>2</v>
      </c>
      <c r="Q49" s="106"/>
      <c r="R49" s="106"/>
      <c r="S49" s="106"/>
      <c r="T49" s="123">
        <v>13.07</v>
      </c>
      <c r="U49" s="124"/>
      <c r="V49" s="124"/>
      <c r="W49" s="124"/>
      <c r="X49" s="124"/>
      <c r="Y49" s="124"/>
      <c r="Z49" s="124"/>
      <c r="AA49" s="124"/>
      <c r="AB49" s="124"/>
      <c r="AC49" s="124"/>
      <c r="AD49" s="124"/>
      <c r="AE49" s="124"/>
      <c r="AF49" s="124"/>
      <c r="AG49" s="125"/>
      <c r="AH49" s="127">
        <v>4.66</v>
      </c>
      <c r="AI49" s="128">
        <v>13.07</v>
      </c>
      <c r="AJ49" s="106"/>
    </row>
    <row r="50" spans="1:36" ht="20.100000000000001" customHeight="1">
      <c r="P50" s="5"/>
      <c r="T50" s="16"/>
      <c r="U50" s="17"/>
      <c r="V50" s="17"/>
      <c r="W50" s="17"/>
      <c r="X50" s="17"/>
      <c r="Y50" s="17"/>
      <c r="Z50" s="17"/>
      <c r="AA50" s="17"/>
      <c r="AB50" s="17"/>
      <c r="AC50" s="17"/>
      <c r="AD50" s="17"/>
      <c r="AE50" s="17"/>
      <c r="AF50" s="124"/>
      <c r="AG50" s="18"/>
      <c r="AH50" s="20"/>
      <c r="AI50" s="21"/>
    </row>
  </sheetData>
  <sortState ref="A54:AH62">
    <sortCondition ref="P54:P62"/>
    <sortCondition ref="O54:O62"/>
    <sortCondition ref="F54:F62"/>
    <sortCondition ref="G54:G62"/>
  </sortState>
  <customSheetViews>
    <customSheetView guid="{B1BF8D5C-C535-4672-9DD1-D1E765512F99}" scale="80" fitToPage="1" hiddenColumns="1" topLeftCell="A11">
      <selection activeCell="F41" sqref="F41:AH44"/>
      <pageMargins left="0.23622047244094491" right="0.23622047244094491" top="0.74803149606299213" bottom="0.74803149606299213" header="0.31496062992125984" footer="0.31496062992125984"/>
      <pageSetup paperSize="9" scale="55" orientation="landscape" r:id="rId1"/>
      <headerFooter>
        <oddHeader>&amp;A</oddHeader>
      </headerFooter>
    </customSheetView>
    <customSheetView guid="{23793126-C455-488A-90B8-2CB830FD835A}" scale="90" showPageBreaks="1" fitToPage="1" hiddenColumns="1">
      <selection activeCell="B30" sqref="B30"/>
      <pageMargins left="0.23622047244094491" right="0.23622047244094491" top="0.74803149606299213" bottom="0.74803149606299213" header="0.31496062992125984" footer="0.31496062992125984"/>
      <pageSetup paperSize="9" scale="46" orientation="landscape" r:id="rId2"/>
      <headerFooter>
        <oddHeader>&amp;A</oddHeader>
      </headerFooter>
    </customSheetView>
    <customSheetView guid="{0927F320-2C60-4FAA-B8BB-CAA6068B5632}" scale="80" showPageBreaks="1" fitToPage="1" hiddenColumns="1">
      <selection activeCell="AH16" sqref="AH16"/>
      <pageMargins left="0.70866141732283472" right="0.70866141732283472" top="0.74803149606299213" bottom="0.74803149606299213" header="0.31496062992125984" footer="0.31496062992125984"/>
      <pageSetup paperSize="9" scale="39" orientation="landscape" r:id="rId3"/>
    </customSheetView>
    <customSheetView guid="{A199E12B-8FD2-484A-91A9-746A79E5A330}" scale="80" fitToPage="1" hiddenColumns="1" topLeftCell="A28">
      <selection activeCell="B65" sqref="B65"/>
      <pageMargins left="0.23622047244094491" right="0.23622047244094491" top="0.74803149606299213" bottom="0.74803149606299213" header="0.31496062992125984" footer="0.31496062992125984"/>
      <pageSetup paperSize="9" scale="39" orientation="landscape" verticalDpi="0" r:id="rId4"/>
      <headerFooter>
        <oddHeader>&amp;A</oddHeader>
      </headerFooter>
    </customSheetView>
  </customSheetViews>
  <conditionalFormatting sqref="F1:F1048576">
    <cfRule type="duplicateValues" dxfId="9" priority="159"/>
  </conditionalFormatting>
  <conditionalFormatting sqref="D1:D23 D25:D1048576">
    <cfRule type="containsText" dxfId="8" priority="3" operator="containsText" text="apr">
      <formula>NOT(ISERROR(SEARCH("apr",D1)))</formula>
    </cfRule>
    <cfRule type="containsText" dxfId="7" priority="4" operator="containsText" text="att">
      <formula>NOT(ISERROR(SEARCH("att",D1)))</formula>
    </cfRule>
    <cfRule type="containsText" dxfId="6" priority="5" operator="containsText" text="cfao">
      <formula>NOT(ISERROR(SEARCH("cfao",D1)))</formula>
    </cfRule>
  </conditionalFormatting>
  <conditionalFormatting sqref="B1:B1048576">
    <cfRule type="containsText" dxfId="5" priority="1" operator="containsText" text="pc">
      <formula>NOT(ISERROR(SEARCH("pc",B1)))</formula>
    </cfRule>
  </conditionalFormatting>
  <pageMargins left="0.23622047244094491" right="0.23622047244094491" top="0.74803149606299213" bottom="0.74803149606299213" header="0.31496062992125984" footer="0.31496062992125984"/>
  <pageSetup paperSize="9" scale="39" orientation="landscape" verticalDpi="0" r:id="rId5"/>
  <headerFooter>
    <oddHeader>&amp;A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AL47"/>
  <sheetViews>
    <sheetView topLeftCell="A19" zoomScale="85" zoomScaleNormal="80" workbookViewId="0">
      <selection activeCell="L1" sqref="L1:L1048576"/>
    </sheetView>
  </sheetViews>
  <sheetFormatPr baseColWidth="10" defaultRowHeight="20.100000000000001" customHeight="1"/>
  <cols>
    <col min="1" max="1" width="20.7109375" style="6" customWidth="1"/>
    <col min="2" max="2" width="15" style="6" customWidth="1"/>
    <col min="3" max="3" width="20.140625" style="6" customWidth="1"/>
    <col min="4" max="4" width="22.7109375" style="6" customWidth="1"/>
    <col min="5" max="5" width="16" style="4" customWidth="1"/>
    <col min="6" max="6" width="7.42578125" style="6" bestFit="1" customWidth="1"/>
    <col min="7" max="7" width="10.7109375" style="22" customWidth="1"/>
    <col min="8" max="8" width="10.7109375" style="6" hidden="1" customWidth="1"/>
    <col min="9" max="9" width="12.7109375" style="22" customWidth="1"/>
    <col min="10" max="10" width="16.5703125" style="6" bestFit="1" customWidth="1"/>
    <col min="11" max="11" width="14.7109375" style="7" bestFit="1" customWidth="1"/>
    <col min="12" max="12" width="24.28515625" style="129" customWidth="1"/>
    <col min="13" max="13" width="6.7109375" style="6" customWidth="1"/>
    <col min="14" max="14" width="12.5703125" style="6" hidden="1" customWidth="1"/>
    <col min="15" max="16" width="12.7109375" style="6" customWidth="1"/>
    <col min="17" max="18" width="12.5703125" style="6" hidden="1" customWidth="1"/>
    <col min="19" max="19" width="15.5703125" style="6" hidden="1" customWidth="1"/>
    <col min="20" max="20" width="15.5703125" style="112" hidden="1" customWidth="1"/>
    <col min="21" max="21" width="15.7109375" style="11" customWidth="1"/>
    <col min="22" max="32" width="12.5703125" style="2" hidden="1" customWidth="1"/>
    <col min="33" max="33" width="10.7109375" style="13" customWidth="1"/>
    <col min="34" max="34" width="10.7109375" style="14" customWidth="1"/>
    <col min="35" max="35" width="15.5703125" style="15" customWidth="1"/>
    <col min="36" max="36" width="10.7109375" style="10" customWidth="1"/>
    <col min="37" max="37" width="10.7109375" style="6" customWidth="1"/>
    <col min="38" max="38" width="12.7109375" style="6" bestFit="1" customWidth="1"/>
    <col min="39" max="16384" width="11.42578125" style="6"/>
  </cols>
  <sheetData>
    <row r="1" spans="1:38" s="25" customFormat="1" ht="80.099999999999994" customHeight="1">
      <c r="A1" s="33" t="s">
        <v>0</v>
      </c>
      <c r="B1" s="29" t="s">
        <v>96</v>
      </c>
      <c r="C1" s="38" t="s">
        <v>98</v>
      </c>
      <c r="D1" s="37" t="s">
        <v>99</v>
      </c>
      <c r="E1" s="37" t="s">
        <v>97</v>
      </c>
      <c r="F1" s="33" t="s">
        <v>1</v>
      </c>
      <c r="G1" s="33" t="s">
        <v>2</v>
      </c>
      <c r="H1" s="33"/>
      <c r="I1" s="33" t="s">
        <v>3</v>
      </c>
      <c r="J1" s="33" t="s">
        <v>4</v>
      </c>
      <c r="K1" s="33" t="s">
        <v>5</v>
      </c>
      <c r="L1" s="33" t="s">
        <v>6</v>
      </c>
      <c r="M1" s="33" t="s">
        <v>7</v>
      </c>
      <c r="N1" s="33"/>
      <c r="O1" s="33" t="s">
        <v>8</v>
      </c>
      <c r="P1" s="33" t="s">
        <v>9</v>
      </c>
      <c r="Q1" s="34"/>
      <c r="R1" s="34"/>
      <c r="S1" s="34" t="s">
        <v>10</v>
      </c>
      <c r="T1" s="132"/>
      <c r="U1" s="30" t="s">
        <v>11</v>
      </c>
      <c r="V1" s="34"/>
      <c r="W1" s="34"/>
      <c r="X1" s="34"/>
      <c r="Y1" s="34"/>
      <c r="Z1" s="34"/>
      <c r="AA1" s="34"/>
      <c r="AB1" s="34"/>
      <c r="AC1" s="34"/>
      <c r="AD1" s="34"/>
      <c r="AE1" s="34"/>
      <c r="AF1" s="34"/>
      <c r="AG1" s="31" t="s">
        <v>12</v>
      </c>
      <c r="AH1" s="32" t="s">
        <v>13</v>
      </c>
      <c r="AI1" s="131" t="s">
        <v>188</v>
      </c>
      <c r="AJ1" s="24"/>
      <c r="AL1" s="27">
        <f>SUMIF(E:E,"déb ok*",AI:AI)+SUMIF(E:E,"ph*",AI:AI)+SUMIF(E:E,"dispo*",AI:AI)</f>
        <v>0</v>
      </c>
    </row>
    <row r="2" spans="1:38" ht="20.100000000000001" customHeight="1">
      <c r="D2" s="3"/>
    </row>
    <row r="3" spans="1:38" ht="20.100000000000001" customHeight="1">
      <c r="A3" s="59" t="s">
        <v>91</v>
      </c>
      <c r="B3" s="53"/>
      <c r="C3" s="53"/>
      <c r="D3" s="55"/>
      <c r="E3" s="53"/>
      <c r="F3" s="53"/>
      <c r="G3" s="53"/>
      <c r="H3" s="53"/>
      <c r="I3" s="53"/>
      <c r="J3" s="53"/>
      <c r="K3" s="53"/>
      <c r="L3" s="158"/>
      <c r="M3" s="53"/>
      <c r="N3" s="53"/>
      <c r="O3" s="53"/>
      <c r="P3" s="53"/>
      <c r="Q3" s="53"/>
      <c r="R3" s="53"/>
      <c r="S3" s="53"/>
      <c r="T3" s="106"/>
      <c r="U3" s="53"/>
      <c r="V3" s="53"/>
      <c r="W3" s="53"/>
      <c r="X3" s="53"/>
      <c r="Y3" s="53"/>
      <c r="Z3" s="53"/>
      <c r="AA3" s="53"/>
      <c r="AB3" s="53"/>
      <c r="AC3" s="53"/>
      <c r="AD3" s="53"/>
      <c r="AE3" s="53"/>
      <c r="AF3" s="53"/>
      <c r="AG3" s="53"/>
      <c r="AH3" s="53"/>
      <c r="AI3" s="53"/>
      <c r="AJ3" s="53"/>
      <c r="AK3" s="53"/>
      <c r="AL3" s="53"/>
    </row>
    <row r="4" spans="1:38" ht="20.100000000000001" customHeight="1">
      <c r="A4" s="60" t="s">
        <v>81</v>
      </c>
      <c r="B4" s="79">
        <v>43816</v>
      </c>
      <c r="C4" s="79">
        <v>43797</v>
      </c>
      <c r="D4" s="55" t="s">
        <v>89</v>
      </c>
      <c r="E4" s="80">
        <v>43805</v>
      </c>
      <c r="F4" s="64">
        <v>82393</v>
      </c>
      <c r="G4" s="77">
        <v>50</v>
      </c>
      <c r="H4" s="53"/>
      <c r="I4" s="85" t="s">
        <v>14</v>
      </c>
      <c r="J4" s="112" t="s">
        <v>154</v>
      </c>
      <c r="K4" s="61">
        <v>64589</v>
      </c>
      <c r="L4" s="129" t="s">
        <v>195</v>
      </c>
      <c r="M4" s="59" t="s">
        <v>102</v>
      </c>
      <c r="N4" s="59" t="s">
        <v>102</v>
      </c>
      <c r="O4" s="62">
        <v>43816</v>
      </c>
      <c r="P4" s="62">
        <v>43798</v>
      </c>
      <c r="Q4" s="63">
        <v>43805.486805555556</v>
      </c>
      <c r="R4" s="63">
        <v>43809.632638888892</v>
      </c>
      <c r="S4" s="59">
        <v>23.5</v>
      </c>
      <c r="U4" s="65">
        <v>23.5</v>
      </c>
      <c r="V4" s="66">
        <v>43817</v>
      </c>
      <c r="W4" s="54" t="s">
        <v>18</v>
      </c>
      <c r="X4" s="54"/>
      <c r="Y4" s="54">
        <v>1</v>
      </c>
      <c r="Z4" s="53"/>
      <c r="AA4" s="54"/>
      <c r="AB4" s="54"/>
      <c r="AC4" s="54"/>
      <c r="AD4" s="53"/>
      <c r="AE4" s="53"/>
      <c r="AF4" s="53"/>
      <c r="AG4" s="67">
        <v>20.5</v>
      </c>
      <c r="AH4" s="68">
        <v>3</v>
      </c>
      <c r="AI4" s="69">
        <v>23.5</v>
      </c>
      <c r="AJ4" s="53"/>
      <c r="AK4" s="53"/>
      <c r="AL4" s="53"/>
    </row>
    <row r="5" spans="1:38" ht="20.100000000000001" customHeight="1">
      <c r="A5" s="53"/>
      <c r="B5" s="53"/>
      <c r="C5" s="53"/>
      <c r="D5" s="55"/>
      <c r="E5" s="53"/>
      <c r="F5" s="53"/>
      <c r="G5" s="53"/>
      <c r="H5" s="53"/>
      <c r="I5" s="53"/>
      <c r="J5" s="53"/>
      <c r="K5" s="53"/>
      <c r="L5" s="158"/>
      <c r="M5" s="53"/>
      <c r="N5" s="53"/>
      <c r="O5" s="53"/>
      <c r="P5" s="57">
        <v>49</v>
      </c>
      <c r="Q5" s="53"/>
      <c r="R5" s="53"/>
      <c r="S5" s="53"/>
      <c r="T5" s="106"/>
      <c r="U5" s="70">
        <v>23.5</v>
      </c>
      <c r="V5" s="71"/>
      <c r="W5" s="71"/>
      <c r="X5" s="71"/>
      <c r="Y5" s="71"/>
      <c r="Z5" s="71"/>
      <c r="AA5" s="71"/>
      <c r="AB5" s="71"/>
      <c r="AC5" s="71"/>
      <c r="AD5" s="71"/>
      <c r="AE5" s="71"/>
      <c r="AF5" s="71"/>
      <c r="AG5" s="72"/>
      <c r="AH5" s="74">
        <v>3</v>
      </c>
      <c r="AI5" s="75">
        <v>23.5</v>
      </c>
      <c r="AJ5" s="53"/>
      <c r="AK5" s="53"/>
      <c r="AL5" s="53"/>
    </row>
    <row r="6" spans="1:38" ht="20.100000000000001" customHeight="1">
      <c r="A6" s="53"/>
      <c r="B6" s="53"/>
      <c r="C6" s="53"/>
      <c r="D6" s="55"/>
      <c r="E6" s="53"/>
      <c r="F6" s="53"/>
      <c r="G6" s="53"/>
      <c r="H6" s="53"/>
      <c r="I6" s="53"/>
      <c r="J6" s="53"/>
      <c r="K6" s="53"/>
      <c r="L6" s="158"/>
      <c r="M6" s="53"/>
      <c r="N6" s="53"/>
      <c r="O6" s="53"/>
      <c r="P6" s="53"/>
      <c r="Q6" s="53"/>
      <c r="R6" s="53"/>
      <c r="S6" s="53"/>
      <c r="T6" s="106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  <c r="AG6" s="53"/>
      <c r="AH6" s="53"/>
      <c r="AI6" s="53"/>
      <c r="AJ6" s="53"/>
      <c r="AK6" s="53"/>
      <c r="AL6" s="53"/>
    </row>
    <row r="7" spans="1:38" ht="20.100000000000001" customHeight="1">
      <c r="A7" s="59" t="s">
        <v>92</v>
      </c>
      <c r="B7" s="78"/>
      <c r="C7" s="53"/>
      <c r="D7" s="55"/>
      <c r="E7" s="53"/>
      <c r="F7" s="53"/>
      <c r="G7" s="53"/>
      <c r="H7" s="53"/>
      <c r="I7" s="53"/>
      <c r="J7" s="53"/>
      <c r="K7" s="53"/>
      <c r="L7" s="158"/>
      <c r="M7" s="53"/>
      <c r="N7" s="53"/>
      <c r="O7" s="53"/>
      <c r="P7" s="53"/>
      <c r="Q7" s="53"/>
      <c r="R7" s="53"/>
      <c r="S7" s="53"/>
      <c r="T7" s="106"/>
      <c r="U7" s="53"/>
      <c r="V7" s="53"/>
      <c r="W7" s="53"/>
      <c r="X7" s="53"/>
      <c r="Y7" s="53"/>
      <c r="Z7" s="53"/>
      <c r="AA7" s="53"/>
      <c r="AB7" s="53"/>
      <c r="AC7" s="53"/>
      <c r="AD7" s="53"/>
      <c r="AE7" s="53"/>
      <c r="AF7" s="53"/>
      <c r="AG7" s="53"/>
      <c r="AH7" s="53"/>
      <c r="AI7" s="53"/>
      <c r="AJ7" s="53"/>
      <c r="AK7" s="53"/>
      <c r="AL7" s="53"/>
    </row>
    <row r="8" spans="1:38" ht="20.100000000000001" customHeight="1">
      <c r="A8" s="86"/>
      <c r="B8" s="86" t="s">
        <v>108</v>
      </c>
      <c r="C8" s="87">
        <v>43802</v>
      </c>
      <c r="D8" s="86"/>
      <c r="E8" s="88"/>
      <c r="F8" s="86">
        <v>83118</v>
      </c>
      <c r="G8" s="89">
        <v>20</v>
      </c>
      <c r="H8" s="86"/>
      <c r="I8" s="89" t="s">
        <v>14</v>
      </c>
      <c r="J8" s="142" t="s">
        <v>154</v>
      </c>
      <c r="K8" s="90">
        <v>683</v>
      </c>
      <c r="L8" s="144" t="s">
        <v>196</v>
      </c>
      <c r="M8" s="86">
        <v>240</v>
      </c>
      <c r="N8" s="86">
        <v>240</v>
      </c>
      <c r="O8" s="91">
        <v>43811</v>
      </c>
      <c r="P8" s="91">
        <v>43808</v>
      </c>
      <c r="Q8" s="92">
        <v>43803.636111111111</v>
      </c>
      <c r="R8" s="92">
        <v>43804.62777777778</v>
      </c>
      <c r="S8" s="86">
        <v>13.81</v>
      </c>
      <c r="T8" s="142"/>
      <c r="U8" s="93">
        <v>13.81</v>
      </c>
      <c r="V8" s="94">
        <v>43809</v>
      </c>
      <c r="W8" s="93" t="s">
        <v>14</v>
      </c>
      <c r="X8" s="93"/>
      <c r="Y8" s="93">
        <v>1</v>
      </c>
      <c r="Z8" s="93"/>
      <c r="AA8" s="95"/>
      <c r="AB8" s="93"/>
      <c r="AC8" s="93"/>
      <c r="AD8" s="93"/>
      <c r="AE8" s="93"/>
      <c r="AF8" s="93" t="s">
        <v>110</v>
      </c>
      <c r="AG8" s="93">
        <v>0</v>
      </c>
      <c r="AH8" s="93">
        <v>0</v>
      </c>
      <c r="AI8" s="93">
        <v>0</v>
      </c>
      <c r="AJ8" s="58" t="s">
        <v>86</v>
      </c>
      <c r="AK8" s="53"/>
      <c r="AL8" s="53"/>
    </row>
    <row r="9" spans="1:38" ht="20.100000000000001" customHeight="1">
      <c r="A9" s="86"/>
      <c r="B9" s="86" t="s">
        <v>108</v>
      </c>
      <c r="C9" s="87">
        <v>43802</v>
      </c>
      <c r="D9" s="86"/>
      <c r="E9" s="88"/>
      <c r="F9" s="86">
        <v>83119</v>
      </c>
      <c r="G9" s="89">
        <v>20</v>
      </c>
      <c r="H9" s="86"/>
      <c r="I9" s="89" t="s">
        <v>14</v>
      </c>
      <c r="J9" s="142" t="s">
        <v>158</v>
      </c>
      <c r="K9" s="90">
        <v>231</v>
      </c>
      <c r="L9" s="144" t="s">
        <v>197</v>
      </c>
      <c r="M9" s="86">
        <v>170</v>
      </c>
      <c r="N9" s="86">
        <v>170</v>
      </c>
      <c r="O9" s="91">
        <v>43811</v>
      </c>
      <c r="P9" s="91">
        <v>43808</v>
      </c>
      <c r="Q9" s="92">
        <v>43803.395833333336</v>
      </c>
      <c r="R9" s="92">
        <v>43803.636111111111</v>
      </c>
      <c r="S9" s="86">
        <v>5.76</v>
      </c>
      <c r="T9" s="142"/>
      <c r="U9" s="93">
        <v>5.76</v>
      </c>
      <c r="V9" s="94">
        <v>43808</v>
      </c>
      <c r="W9" s="93" t="s">
        <v>14</v>
      </c>
      <c r="X9" s="93"/>
      <c r="Y9" s="93">
        <v>1</v>
      </c>
      <c r="Z9" s="93"/>
      <c r="AA9" s="95"/>
      <c r="AB9" s="93"/>
      <c r="AC9" s="93"/>
      <c r="AD9" s="93"/>
      <c r="AE9" s="93"/>
      <c r="AF9" s="93" t="s">
        <v>111</v>
      </c>
      <c r="AG9" s="93">
        <v>0</v>
      </c>
      <c r="AH9" s="93">
        <v>0</v>
      </c>
      <c r="AI9" s="93">
        <v>0</v>
      </c>
      <c r="AJ9" s="58" t="s">
        <v>86</v>
      </c>
      <c r="AK9" s="53"/>
      <c r="AL9" s="53"/>
    </row>
    <row r="10" spans="1:38" ht="20.100000000000001" customHeight="1">
      <c r="A10" s="86"/>
      <c r="B10" s="96">
        <v>43796</v>
      </c>
      <c r="C10" s="96">
        <v>43798</v>
      </c>
      <c r="D10" s="86"/>
      <c r="E10" s="88"/>
      <c r="F10" s="86">
        <v>83036</v>
      </c>
      <c r="G10" s="89">
        <v>20</v>
      </c>
      <c r="H10" s="86"/>
      <c r="I10" s="89" t="s">
        <v>14</v>
      </c>
      <c r="J10" s="142" t="s">
        <v>159</v>
      </c>
      <c r="K10" s="90">
        <v>1238</v>
      </c>
      <c r="L10" s="144" t="s">
        <v>198</v>
      </c>
      <c r="M10" s="86" t="s">
        <v>102</v>
      </c>
      <c r="N10" s="86" t="s">
        <v>102</v>
      </c>
      <c r="O10" s="91">
        <v>43823</v>
      </c>
      <c r="P10" s="91">
        <v>43810</v>
      </c>
      <c r="Q10" s="92">
        <v>43804.555555555555</v>
      </c>
      <c r="R10" s="92">
        <v>43805.680555555555</v>
      </c>
      <c r="S10" s="86">
        <v>27</v>
      </c>
      <c r="T10" s="142"/>
      <c r="U10" s="93">
        <v>27</v>
      </c>
      <c r="V10" s="94">
        <v>43817</v>
      </c>
      <c r="W10" s="93" t="s">
        <v>14</v>
      </c>
      <c r="X10" s="93"/>
      <c r="Y10" s="93">
        <v>1</v>
      </c>
      <c r="Z10" s="93"/>
      <c r="AA10" s="93"/>
      <c r="AB10" s="93"/>
      <c r="AC10" s="93"/>
      <c r="AD10" s="93"/>
      <c r="AE10" s="93"/>
      <c r="AF10" s="93" t="s">
        <v>103</v>
      </c>
      <c r="AG10" s="93">
        <v>0</v>
      </c>
      <c r="AH10" s="93">
        <v>0</v>
      </c>
      <c r="AI10" s="93">
        <v>0</v>
      </c>
      <c r="AJ10" s="53"/>
      <c r="AK10" s="53"/>
      <c r="AL10" s="53"/>
    </row>
    <row r="11" spans="1:38" ht="20.100000000000001" customHeight="1">
      <c r="A11" s="53"/>
      <c r="B11" s="59" t="s">
        <v>107</v>
      </c>
      <c r="C11" s="79">
        <v>43804</v>
      </c>
      <c r="D11" s="53"/>
      <c r="E11" s="53"/>
      <c r="F11" s="59">
        <v>83035</v>
      </c>
      <c r="G11" s="76">
        <v>20</v>
      </c>
      <c r="H11" s="53"/>
      <c r="I11" s="76" t="s">
        <v>14</v>
      </c>
      <c r="J11" s="112" t="s">
        <v>162</v>
      </c>
      <c r="K11" s="61">
        <v>52886</v>
      </c>
      <c r="L11" s="129" t="s">
        <v>199</v>
      </c>
      <c r="M11" s="59">
        <v>500</v>
      </c>
      <c r="N11" s="59">
        <v>500</v>
      </c>
      <c r="O11" s="62">
        <v>43823</v>
      </c>
      <c r="P11" s="62">
        <v>43817</v>
      </c>
      <c r="Q11" s="63">
        <v>43810.336111111108</v>
      </c>
      <c r="R11" s="63">
        <v>43811.419444444444</v>
      </c>
      <c r="S11" s="59">
        <v>26</v>
      </c>
      <c r="U11" s="65">
        <v>26</v>
      </c>
      <c r="V11" s="66">
        <v>43816</v>
      </c>
      <c r="W11" s="54" t="s">
        <v>14</v>
      </c>
      <c r="X11" s="54"/>
      <c r="Y11" s="54">
        <v>1</v>
      </c>
      <c r="Z11" s="53"/>
      <c r="AA11" s="54"/>
      <c r="AB11" s="54"/>
      <c r="AC11" s="54"/>
      <c r="AD11" s="53"/>
      <c r="AE11" s="53"/>
      <c r="AF11" s="54" t="s">
        <v>103</v>
      </c>
      <c r="AG11" s="67">
        <v>6</v>
      </c>
      <c r="AH11" s="68">
        <v>0</v>
      </c>
      <c r="AI11" s="69">
        <v>6</v>
      </c>
      <c r="AJ11" s="53"/>
      <c r="AK11" s="53"/>
      <c r="AL11" s="53"/>
    </row>
    <row r="12" spans="1:38" ht="20.100000000000001" customHeight="1">
      <c r="A12" s="53"/>
      <c r="B12" s="53"/>
      <c r="C12" s="61"/>
      <c r="D12" s="55"/>
      <c r="E12" s="53"/>
      <c r="F12" s="53"/>
      <c r="G12" s="53"/>
      <c r="H12" s="53"/>
      <c r="I12" s="53"/>
      <c r="J12" s="53"/>
      <c r="K12" s="53"/>
      <c r="L12" s="158"/>
      <c r="M12" s="53"/>
      <c r="N12" s="53"/>
      <c r="O12" s="53"/>
      <c r="P12" s="57">
        <v>50</v>
      </c>
      <c r="Q12" s="53"/>
      <c r="R12" s="53"/>
      <c r="S12" s="53"/>
      <c r="T12" s="106"/>
      <c r="U12" s="70">
        <v>72.569999999999993</v>
      </c>
      <c r="V12" s="71"/>
      <c r="W12" s="71"/>
      <c r="X12" s="71"/>
      <c r="Y12" s="71"/>
      <c r="Z12" s="71"/>
      <c r="AA12" s="71"/>
      <c r="AB12" s="71"/>
      <c r="AC12" s="71"/>
      <c r="AD12" s="71"/>
      <c r="AE12" s="71"/>
      <c r="AF12" s="71"/>
      <c r="AG12" s="72"/>
      <c r="AH12" s="74">
        <v>0</v>
      </c>
      <c r="AI12" s="75">
        <v>6</v>
      </c>
      <c r="AJ12" s="53"/>
      <c r="AK12" s="53"/>
      <c r="AL12" s="53"/>
    </row>
    <row r="13" spans="1:38" ht="20.100000000000001" customHeight="1">
      <c r="A13" s="53"/>
      <c r="B13" s="53"/>
      <c r="C13" s="61"/>
      <c r="D13" s="55"/>
      <c r="E13" s="53"/>
      <c r="F13" s="53"/>
      <c r="G13" s="53"/>
      <c r="H13" s="53"/>
      <c r="I13" s="53"/>
      <c r="J13" s="53"/>
      <c r="K13" s="53"/>
      <c r="L13" s="158"/>
      <c r="M13" s="53"/>
      <c r="N13" s="53"/>
      <c r="O13" s="53"/>
      <c r="P13" s="53"/>
      <c r="Q13" s="53"/>
      <c r="R13" s="53"/>
      <c r="S13" s="53"/>
      <c r="T13" s="106"/>
      <c r="U13" s="53"/>
      <c r="V13" s="53"/>
      <c r="W13" s="53"/>
      <c r="X13" s="53"/>
      <c r="Y13" s="53"/>
      <c r="Z13" s="53"/>
      <c r="AA13" s="53"/>
      <c r="AB13" s="53"/>
      <c r="AC13" s="53"/>
      <c r="AD13" s="53"/>
      <c r="AE13" s="53"/>
      <c r="AF13" s="53"/>
      <c r="AG13" s="53"/>
      <c r="AH13" s="53"/>
      <c r="AI13" s="53"/>
      <c r="AJ13" s="53"/>
      <c r="AK13" s="53"/>
      <c r="AL13" s="53"/>
    </row>
    <row r="14" spans="1:38" ht="20.100000000000001" customHeight="1">
      <c r="A14" s="59" t="s">
        <v>93</v>
      </c>
      <c r="B14" s="53"/>
      <c r="C14" s="61"/>
      <c r="D14" s="55"/>
      <c r="E14" s="53"/>
      <c r="F14" s="53"/>
      <c r="G14" s="53"/>
      <c r="H14" s="53"/>
      <c r="I14" s="53"/>
      <c r="J14" s="53"/>
      <c r="K14" s="53"/>
      <c r="L14" s="158"/>
      <c r="M14" s="53"/>
      <c r="N14" s="53"/>
      <c r="O14" s="53"/>
      <c r="P14" s="53"/>
      <c r="Q14" s="53"/>
      <c r="R14" s="53"/>
      <c r="S14" s="53"/>
      <c r="T14" s="106"/>
      <c r="U14" s="53"/>
      <c r="V14" s="53"/>
      <c r="W14" s="53"/>
      <c r="X14" s="53"/>
      <c r="Y14" s="53"/>
      <c r="Z14" s="53"/>
      <c r="AA14" s="53"/>
      <c r="AB14" s="53"/>
      <c r="AC14" s="53"/>
      <c r="AD14" s="53"/>
      <c r="AE14" s="53"/>
      <c r="AF14" s="53"/>
      <c r="AG14" s="53"/>
      <c r="AH14" s="53"/>
      <c r="AI14" s="53"/>
      <c r="AJ14" s="53"/>
      <c r="AK14" s="53"/>
      <c r="AL14" s="53"/>
    </row>
    <row r="15" spans="1:38" ht="20.100000000000001" customHeight="1">
      <c r="A15" s="53"/>
      <c r="B15" s="53"/>
      <c r="C15" s="61" t="s">
        <v>15</v>
      </c>
      <c r="D15" s="55"/>
      <c r="E15" s="53"/>
      <c r="F15" s="59">
        <v>79022</v>
      </c>
      <c r="G15" s="76">
        <v>20</v>
      </c>
      <c r="H15" s="53"/>
      <c r="I15" s="76" t="s">
        <v>18</v>
      </c>
      <c r="J15" s="112" t="s">
        <v>160</v>
      </c>
      <c r="K15" s="61">
        <v>138</v>
      </c>
      <c r="L15" s="129">
        <v>435</v>
      </c>
      <c r="M15" s="59">
        <v>50</v>
      </c>
      <c r="N15" s="59">
        <v>19</v>
      </c>
      <c r="O15" s="62">
        <v>43815</v>
      </c>
      <c r="P15" s="97">
        <v>43811</v>
      </c>
      <c r="Q15" s="98">
        <v>43818.406944444447</v>
      </c>
      <c r="R15" s="98">
        <v>43818.445138888892</v>
      </c>
      <c r="S15" s="55">
        <v>0.93</v>
      </c>
      <c r="T15" s="108"/>
      <c r="U15" s="99">
        <v>0.93</v>
      </c>
      <c r="V15" s="100">
        <v>43823</v>
      </c>
      <c r="W15" s="101" t="s">
        <v>18</v>
      </c>
      <c r="X15" s="101"/>
      <c r="Y15" s="101">
        <v>1</v>
      </c>
      <c r="Z15" s="101"/>
      <c r="AA15" s="102"/>
      <c r="AB15" s="101"/>
      <c r="AC15" s="101"/>
      <c r="AD15" s="101" t="s">
        <v>154</v>
      </c>
      <c r="AE15" s="101"/>
      <c r="AF15" s="100">
        <v>43619</v>
      </c>
      <c r="AG15" s="103">
        <v>0.93</v>
      </c>
      <c r="AH15" s="104">
        <v>0</v>
      </c>
      <c r="AI15" s="105">
        <v>0.93</v>
      </c>
      <c r="AJ15" s="53"/>
      <c r="AK15" s="53"/>
      <c r="AL15" s="53"/>
    </row>
    <row r="16" spans="1:38" ht="20.100000000000001" customHeight="1">
      <c r="A16" s="60" t="s">
        <v>81</v>
      </c>
      <c r="B16" s="79">
        <v>43812</v>
      </c>
      <c r="C16" s="79">
        <v>43812</v>
      </c>
      <c r="D16" s="55" t="s">
        <v>88</v>
      </c>
      <c r="E16" s="56"/>
      <c r="F16" s="59">
        <v>83340</v>
      </c>
      <c r="G16" s="76">
        <v>50</v>
      </c>
      <c r="H16" s="59"/>
      <c r="I16" s="59" t="s">
        <v>18</v>
      </c>
      <c r="J16" s="112" t="s">
        <v>160</v>
      </c>
      <c r="K16" s="61">
        <v>213</v>
      </c>
      <c r="L16" s="129" t="s">
        <v>200</v>
      </c>
      <c r="M16" s="59">
        <v>120</v>
      </c>
      <c r="N16" s="59">
        <v>120</v>
      </c>
      <c r="O16" s="62">
        <v>43818</v>
      </c>
      <c r="P16" s="62">
        <v>43815</v>
      </c>
      <c r="Q16" s="63">
        <v>43816.744444444441</v>
      </c>
      <c r="R16" s="63">
        <v>43816.747916666667</v>
      </c>
      <c r="S16" s="59">
        <v>0.08</v>
      </c>
      <c r="U16" s="65">
        <v>9.5</v>
      </c>
      <c r="V16" s="66">
        <v>43822</v>
      </c>
      <c r="W16" s="54" t="s">
        <v>18</v>
      </c>
      <c r="X16" s="54"/>
      <c r="Y16" s="54">
        <v>1</v>
      </c>
      <c r="Z16" s="54"/>
      <c r="AA16" s="54"/>
      <c r="AB16" s="54"/>
      <c r="AC16" s="54"/>
      <c r="AD16" s="54"/>
      <c r="AE16" s="54"/>
      <c r="AF16" s="54" t="s">
        <v>136</v>
      </c>
      <c r="AG16" s="67">
        <v>8</v>
      </c>
      <c r="AH16" s="68">
        <v>1.5</v>
      </c>
      <c r="AI16" s="69">
        <v>9.5</v>
      </c>
      <c r="AJ16" s="53"/>
      <c r="AK16" s="53"/>
      <c r="AL16" s="53"/>
    </row>
    <row r="17" spans="1:36" ht="20.100000000000001" customHeight="1">
      <c r="A17" s="60" t="s">
        <v>81</v>
      </c>
      <c r="B17" s="79">
        <v>43812</v>
      </c>
      <c r="C17" s="79">
        <v>43812</v>
      </c>
      <c r="D17" s="55" t="s">
        <v>88</v>
      </c>
      <c r="E17" s="56"/>
      <c r="F17" s="59">
        <v>83341</v>
      </c>
      <c r="G17" s="76">
        <v>50</v>
      </c>
      <c r="H17" s="59"/>
      <c r="I17" s="59" t="s">
        <v>18</v>
      </c>
      <c r="J17" s="112" t="s">
        <v>189</v>
      </c>
      <c r="K17" s="61">
        <v>213</v>
      </c>
      <c r="L17" s="129">
        <v>1541</v>
      </c>
      <c r="M17" s="59">
        <v>120</v>
      </c>
      <c r="N17" s="59">
        <v>120</v>
      </c>
      <c r="O17" s="62">
        <v>43818</v>
      </c>
      <c r="P17" s="62">
        <v>43815</v>
      </c>
      <c r="Q17" s="63">
        <v>43816.741666666669</v>
      </c>
      <c r="R17" s="63">
        <v>43816.744444444441</v>
      </c>
      <c r="S17" s="59">
        <v>0.08</v>
      </c>
      <c r="U17" s="65">
        <v>13</v>
      </c>
      <c r="V17" s="66">
        <v>43822</v>
      </c>
      <c r="W17" s="54" t="s">
        <v>18</v>
      </c>
      <c r="X17" s="54"/>
      <c r="Y17" s="54">
        <v>1</v>
      </c>
      <c r="Z17" s="54"/>
      <c r="AA17" s="54"/>
      <c r="AB17" s="54"/>
      <c r="AC17" s="54"/>
      <c r="AD17" s="54"/>
      <c r="AE17" s="54"/>
      <c r="AF17" s="54" t="s">
        <v>136</v>
      </c>
      <c r="AG17" s="67">
        <v>12</v>
      </c>
      <c r="AH17" s="68">
        <v>1</v>
      </c>
      <c r="AI17" s="69">
        <v>13</v>
      </c>
      <c r="AJ17" s="53"/>
    </row>
    <row r="18" spans="1:36" ht="20.100000000000001" customHeight="1">
      <c r="A18" s="53"/>
      <c r="B18" s="81"/>
      <c r="C18" s="81"/>
      <c r="D18" s="83"/>
      <c r="E18" s="84"/>
      <c r="F18" s="59">
        <v>83341</v>
      </c>
      <c r="G18" s="76">
        <v>60</v>
      </c>
      <c r="H18" s="59"/>
      <c r="I18" s="59" t="s">
        <v>18</v>
      </c>
      <c r="J18" s="112" t="s">
        <v>158</v>
      </c>
      <c r="K18" s="61">
        <v>548</v>
      </c>
      <c r="L18" s="129">
        <v>123</v>
      </c>
      <c r="M18" s="59">
        <v>120</v>
      </c>
      <c r="N18" s="59">
        <v>120</v>
      </c>
      <c r="O18" s="62">
        <v>43818</v>
      </c>
      <c r="P18" s="62">
        <v>43815</v>
      </c>
      <c r="Q18" s="63">
        <v>43816.747916666667</v>
      </c>
      <c r="R18" s="63">
        <v>43817.334722222222</v>
      </c>
      <c r="S18" s="59">
        <v>0.08</v>
      </c>
      <c r="U18" s="65">
        <v>9</v>
      </c>
      <c r="V18" s="66">
        <v>43822</v>
      </c>
      <c r="W18" s="54" t="s">
        <v>18</v>
      </c>
      <c r="X18" s="54"/>
      <c r="Y18" s="54">
        <v>1</v>
      </c>
      <c r="Z18" s="54"/>
      <c r="AA18" s="54"/>
      <c r="AB18" s="54"/>
      <c r="AC18" s="54"/>
      <c r="AD18" s="54"/>
      <c r="AE18" s="54"/>
      <c r="AF18" s="54" t="s">
        <v>136</v>
      </c>
      <c r="AG18" s="67">
        <v>8</v>
      </c>
      <c r="AH18" s="68">
        <v>1</v>
      </c>
      <c r="AI18" s="69">
        <v>9</v>
      </c>
      <c r="AJ18" s="53"/>
    </row>
    <row r="19" spans="1:36" ht="20.100000000000001" customHeight="1">
      <c r="A19" s="53"/>
      <c r="B19" s="59" t="s">
        <v>109</v>
      </c>
      <c r="C19" s="79">
        <v>43812</v>
      </c>
      <c r="D19" s="53"/>
      <c r="E19" s="53"/>
      <c r="F19" s="59">
        <v>82886</v>
      </c>
      <c r="G19" s="76">
        <v>20</v>
      </c>
      <c r="H19" s="53"/>
      <c r="I19" s="76" t="s">
        <v>14</v>
      </c>
      <c r="J19" s="112" t="s">
        <v>162</v>
      </c>
      <c r="K19" s="61">
        <v>2318</v>
      </c>
      <c r="L19" s="129">
        <v>183</v>
      </c>
      <c r="M19" s="59">
        <v>14</v>
      </c>
      <c r="N19" s="59">
        <v>14</v>
      </c>
      <c r="O19" s="62">
        <v>43837</v>
      </c>
      <c r="P19" s="62">
        <v>43822</v>
      </c>
      <c r="Q19" s="63">
        <v>43816.208333333336</v>
      </c>
      <c r="R19" s="63">
        <v>43816.326388888891</v>
      </c>
      <c r="S19" s="59">
        <v>2.84</v>
      </c>
      <c r="U19" s="65">
        <v>2.84</v>
      </c>
      <c r="V19" s="66">
        <v>43829</v>
      </c>
      <c r="W19" s="54" t="s">
        <v>14</v>
      </c>
      <c r="X19" s="54"/>
      <c r="Y19" s="54">
        <v>1</v>
      </c>
      <c r="Z19" s="53"/>
      <c r="AA19" s="73"/>
      <c r="AB19" s="54"/>
      <c r="AC19" s="54"/>
      <c r="AD19" s="53"/>
      <c r="AE19" s="53"/>
      <c r="AF19" s="54" t="s">
        <v>105</v>
      </c>
      <c r="AG19" s="67">
        <v>2.34</v>
      </c>
      <c r="AH19" s="68">
        <v>0.5</v>
      </c>
      <c r="AI19" s="69">
        <v>2.84</v>
      </c>
      <c r="AJ19" s="58" t="s">
        <v>86</v>
      </c>
    </row>
    <row r="20" spans="1:36" ht="20.100000000000001" customHeight="1">
      <c r="A20" s="53"/>
      <c r="B20" s="82"/>
      <c r="C20" s="82"/>
      <c r="D20" s="59" t="s">
        <v>89</v>
      </c>
      <c r="E20" s="80">
        <v>43826</v>
      </c>
      <c r="F20" s="64">
        <v>82886</v>
      </c>
      <c r="G20" s="77">
        <v>30</v>
      </c>
      <c r="H20" s="53"/>
      <c r="I20" s="76" t="s">
        <v>14</v>
      </c>
      <c r="J20" s="112" t="s">
        <v>190</v>
      </c>
      <c r="K20" s="61">
        <v>348</v>
      </c>
      <c r="L20" s="129">
        <v>153</v>
      </c>
      <c r="M20" s="59">
        <v>14</v>
      </c>
      <c r="N20" s="59">
        <v>14</v>
      </c>
      <c r="O20" s="62">
        <v>43837</v>
      </c>
      <c r="P20" s="62">
        <v>43822</v>
      </c>
      <c r="Q20" s="63">
        <v>43816.784722222219</v>
      </c>
      <c r="R20" s="63">
        <v>43817.522222222222</v>
      </c>
      <c r="S20" s="59">
        <v>7.7</v>
      </c>
      <c r="U20" s="65">
        <v>7.7</v>
      </c>
      <c r="V20" s="66">
        <v>43829</v>
      </c>
      <c r="W20" s="54" t="s">
        <v>14</v>
      </c>
      <c r="X20" s="54"/>
      <c r="Y20" s="54">
        <v>1</v>
      </c>
      <c r="Z20" s="53"/>
      <c r="AA20" s="73"/>
      <c r="AB20" s="54"/>
      <c r="AC20" s="54"/>
      <c r="AD20" s="53"/>
      <c r="AE20" s="53"/>
      <c r="AF20" s="54" t="s">
        <v>105</v>
      </c>
      <c r="AG20" s="67">
        <v>4.2</v>
      </c>
      <c r="AH20" s="68">
        <v>3.5</v>
      </c>
      <c r="AI20" s="69">
        <v>7.7</v>
      </c>
      <c r="AJ20" s="58" t="s">
        <v>86</v>
      </c>
    </row>
    <row r="21" spans="1:36" ht="20.100000000000001" customHeight="1">
      <c r="A21" s="53"/>
      <c r="B21" s="59" t="s">
        <v>107</v>
      </c>
      <c r="C21" s="78">
        <v>43809</v>
      </c>
      <c r="D21" s="53"/>
      <c r="E21" s="53"/>
      <c r="F21" s="59">
        <v>82364</v>
      </c>
      <c r="G21" s="76">
        <v>20</v>
      </c>
      <c r="H21" s="53"/>
      <c r="I21" s="76" t="s">
        <v>14</v>
      </c>
      <c r="J21" s="112" t="s">
        <v>158</v>
      </c>
      <c r="K21" s="61">
        <v>864</v>
      </c>
      <c r="L21" s="129">
        <v>153</v>
      </c>
      <c r="M21" s="59">
        <v>12</v>
      </c>
      <c r="N21" s="59">
        <v>12</v>
      </c>
      <c r="O21" s="62">
        <v>43833</v>
      </c>
      <c r="P21" s="62">
        <v>43830</v>
      </c>
      <c r="Q21" s="63">
        <v>43823.50277777778</v>
      </c>
      <c r="R21" s="63">
        <v>43825.25277777778</v>
      </c>
      <c r="S21" s="59">
        <v>8</v>
      </c>
      <c r="U21" s="65">
        <v>8</v>
      </c>
      <c r="V21" s="66">
        <v>43830</v>
      </c>
      <c r="W21" s="54" t="s">
        <v>14</v>
      </c>
      <c r="X21" s="54"/>
      <c r="Y21" s="54">
        <v>1</v>
      </c>
      <c r="Z21" s="53"/>
      <c r="AA21" s="73"/>
      <c r="AB21" s="54"/>
      <c r="AC21" s="54"/>
      <c r="AD21" s="53"/>
      <c r="AE21" s="53"/>
      <c r="AF21" s="54" t="s">
        <v>131</v>
      </c>
      <c r="AG21" s="67">
        <v>5</v>
      </c>
      <c r="AH21" s="68">
        <v>3</v>
      </c>
      <c r="AI21" s="69">
        <v>8</v>
      </c>
      <c r="AJ21" s="53"/>
    </row>
    <row r="22" spans="1:36" ht="20.100000000000001" customHeight="1">
      <c r="A22" s="53"/>
      <c r="B22" s="82"/>
      <c r="C22" s="82"/>
      <c r="D22" s="53"/>
      <c r="E22" s="53"/>
      <c r="F22" s="59">
        <v>82364</v>
      </c>
      <c r="G22" s="76">
        <v>30</v>
      </c>
      <c r="H22" s="53"/>
      <c r="I22" s="76" t="s">
        <v>14</v>
      </c>
      <c r="J22" s="112" t="s">
        <v>154</v>
      </c>
      <c r="K22" s="61">
        <v>16</v>
      </c>
      <c r="L22" s="129">
        <v>13</v>
      </c>
      <c r="M22" s="59">
        <v>12</v>
      </c>
      <c r="N22" s="59">
        <v>12</v>
      </c>
      <c r="O22" s="62">
        <v>43833</v>
      </c>
      <c r="P22" s="62">
        <v>43830</v>
      </c>
      <c r="Q22" s="63">
        <v>43825.406944444447</v>
      </c>
      <c r="R22" s="63">
        <v>43825.552777777775</v>
      </c>
      <c r="S22" s="59">
        <v>3.5</v>
      </c>
      <c r="U22" s="65">
        <v>3.5</v>
      </c>
      <c r="V22" s="66">
        <v>43830</v>
      </c>
      <c r="W22" s="54" t="s">
        <v>14</v>
      </c>
      <c r="X22" s="54"/>
      <c r="Y22" s="54">
        <v>1</v>
      </c>
      <c r="Z22" s="53"/>
      <c r="AA22" s="73"/>
      <c r="AB22" s="54"/>
      <c r="AC22" s="54"/>
      <c r="AD22" s="53"/>
      <c r="AE22" s="53"/>
      <c r="AF22" s="54" t="s">
        <v>130</v>
      </c>
      <c r="AG22" s="67">
        <v>0.5</v>
      </c>
      <c r="AH22" s="68">
        <v>3</v>
      </c>
      <c r="AI22" s="69">
        <v>3.5</v>
      </c>
      <c r="AJ22" s="53"/>
    </row>
    <row r="23" spans="1:36" ht="20.100000000000001" customHeight="1">
      <c r="A23" s="53"/>
      <c r="B23" s="53"/>
      <c r="C23" s="61"/>
      <c r="D23" s="55"/>
      <c r="E23" s="53"/>
      <c r="F23" s="53"/>
      <c r="G23" s="53"/>
      <c r="H23" s="53"/>
      <c r="I23" s="53"/>
      <c r="J23" s="53"/>
      <c r="K23" s="53"/>
      <c r="L23" s="158"/>
      <c r="M23" s="53"/>
      <c r="N23" s="53"/>
      <c r="O23" s="53"/>
      <c r="P23" s="57">
        <v>51</v>
      </c>
      <c r="Q23" s="53"/>
      <c r="R23" s="53"/>
      <c r="S23" s="53"/>
      <c r="T23" s="106"/>
      <c r="U23" s="70">
        <v>54.47</v>
      </c>
      <c r="V23" s="71"/>
      <c r="W23" s="71"/>
      <c r="X23" s="71"/>
      <c r="Y23" s="71"/>
      <c r="Z23" s="71"/>
      <c r="AA23" s="71"/>
      <c r="AB23" s="71"/>
      <c r="AC23" s="71"/>
      <c r="AD23" s="71"/>
      <c r="AE23" s="71"/>
      <c r="AF23" s="71"/>
      <c r="AG23" s="72"/>
      <c r="AH23" s="74">
        <v>13.5</v>
      </c>
      <c r="AI23" s="75">
        <v>54.47</v>
      </c>
      <c r="AJ23" s="53"/>
    </row>
    <row r="24" spans="1:36" ht="20.100000000000001" customHeight="1">
      <c r="A24" s="53"/>
      <c r="B24" s="53"/>
      <c r="C24" s="61"/>
      <c r="D24" s="53"/>
      <c r="E24" s="53"/>
      <c r="F24" s="53"/>
      <c r="G24" s="53"/>
      <c r="H24" s="53"/>
      <c r="I24" s="53"/>
      <c r="J24" s="53"/>
      <c r="K24" s="53"/>
      <c r="L24" s="158"/>
      <c r="M24" s="53"/>
      <c r="N24" s="53"/>
      <c r="O24" s="53"/>
      <c r="P24" s="53"/>
      <c r="Q24" s="53"/>
      <c r="R24" s="53"/>
      <c r="S24" s="53"/>
      <c r="T24" s="106"/>
      <c r="U24" s="53"/>
      <c r="V24" s="53"/>
      <c r="W24" s="53"/>
      <c r="X24" s="53"/>
      <c r="Y24" s="53"/>
      <c r="Z24" s="53"/>
      <c r="AA24" s="53"/>
      <c r="AB24" s="53"/>
      <c r="AC24" s="53"/>
      <c r="AD24" s="53"/>
      <c r="AE24" s="53"/>
      <c r="AF24" s="53"/>
      <c r="AG24" s="53"/>
      <c r="AH24" s="53"/>
      <c r="AI24" s="53"/>
      <c r="AJ24" s="53"/>
    </row>
    <row r="25" spans="1:36" ht="20.100000000000001" customHeight="1">
      <c r="A25" s="59" t="s">
        <v>101</v>
      </c>
      <c r="B25" s="53"/>
      <c r="C25" s="61"/>
      <c r="D25" s="55"/>
      <c r="E25" s="53"/>
      <c r="F25" s="53"/>
      <c r="G25" s="53"/>
      <c r="H25" s="53"/>
      <c r="I25" s="59"/>
      <c r="J25" s="53"/>
      <c r="K25" s="53"/>
      <c r="L25" s="158"/>
      <c r="M25" s="53"/>
      <c r="N25" s="53"/>
      <c r="O25" s="53"/>
      <c r="P25" s="57"/>
      <c r="Q25" s="53"/>
      <c r="R25" s="53"/>
      <c r="S25" s="53"/>
      <c r="T25" s="106"/>
      <c r="U25" s="53"/>
      <c r="V25" s="53"/>
      <c r="W25" s="53"/>
      <c r="X25" s="53"/>
      <c r="Y25" s="53"/>
      <c r="Z25" s="53"/>
      <c r="AA25" s="53"/>
      <c r="AB25" s="53"/>
      <c r="AC25" s="53"/>
      <c r="AD25" s="53"/>
      <c r="AE25" s="53"/>
      <c r="AF25" s="53"/>
      <c r="AG25" s="53"/>
      <c r="AH25" s="53"/>
      <c r="AI25" s="53"/>
      <c r="AJ25" s="53"/>
    </row>
    <row r="26" spans="1:36" ht="20.100000000000001" customHeight="1">
      <c r="A26" s="53"/>
      <c r="B26" s="59" t="s">
        <v>107</v>
      </c>
      <c r="C26" s="78">
        <v>43819</v>
      </c>
      <c r="D26" s="53"/>
      <c r="E26" s="53"/>
      <c r="F26" s="59">
        <v>82916</v>
      </c>
      <c r="G26" s="76">
        <v>30</v>
      </c>
      <c r="H26" s="53"/>
      <c r="I26" s="76" t="s">
        <v>14</v>
      </c>
      <c r="J26" s="112" t="s">
        <v>191</v>
      </c>
      <c r="K26" s="61">
        <v>3946</v>
      </c>
      <c r="L26" s="129" t="s">
        <v>201</v>
      </c>
      <c r="M26" s="59">
        <v>40</v>
      </c>
      <c r="N26" s="59">
        <v>40</v>
      </c>
      <c r="O26" s="62">
        <v>43839</v>
      </c>
      <c r="P26" s="62">
        <v>43833</v>
      </c>
      <c r="Q26" s="63">
        <v>43830.234722222223</v>
      </c>
      <c r="R26" s="63">
        <v>43830.520138888889</v>
      </c>
      <c r="S26" s="59">
        <v>6.85</v>
      </c>
      <c r="U26" s="65">
        <v>6.85</v>
      </c>
      <c r="V26" s="66">
        <v>43847</v>
      </c>
      <c r="W26" s="54" t="s">
        <v>14</v>
      </c>
      <c r="X26" s="54"/>
      <c r="Y26" s="54">
        <v>1</v>
      </c>
      <c r="Z26" s="53"/>
      <c r="AA26" s="73"/>
      <c r="AB26" s="54"/>
      <c r="AC26" s="54"/>
      <c r="AD26" s="53"/>
      <c r="AE26" s="53"/>
      <c r="AF26" s="54" t="s">
        <v>129</v>
      </c>
      <c r="AG26" s="67">
        <v>5.52</v>
      </c>
      <c r="AH26" s="68">
        <v>1.33</v>
      </c>
      <c r="AI26" s="69">
        <v>6.85</v>
      </c>
      <c r="AJ26" s="58" t="s">
        <v>86</v>
      </c>
    </row>
    <row r="27" spans="1:36" ht="20.100000000000001" customHeight="1">
      <c r="A27" s="53"/>
      <c r="B27" s="59" t="s">
        <v>107</v>
      </c>
      <c r="C27" s="78">
        <v>43819</v>
      </c>
      <c r="D27" s="53"/>
      <c r="E27" s="53"/>
      <c r="F27" s="59">
        <v>82917</v>
      </c>
      <c r="G27" s="76">
        <v>30</v>
      </c>
      <c r="H27" s="53"/>
      <c r="I27" s="76" t="s">
        <v>14</v>
      </c>
      <c r="J27" s="112" t="s">
        <v>191</v>
      </c>
      <c r="K27" s="61">
        <v>231</v>
      </c>
      <c r="L27" s="129">
        <v>48</v>
      </c>
      <c r="M27" s="59">
        <v>120</v>
      </c>
      <c r="N27" s="59">
        <v>120</v>
      </c>
      <c r="O27" s="62">
        <v>43839</v>
      </c>
      <c r="P27" s="62">
        <v>43833</v>
      </c>
      <c r="Q27" s="63">
        <v>43826.496527777781</v>
      </c>
      <c r="R27" s="63">
        <v>43829.429861111108</v>
      </c>
      <c r="S27" s="59">
        <v>12.4</v>
      </c>
      <c r="U27" s="65">
        <v>12.4</v>
      </c>
      <c r="V27" s="66">
        <v>43846</v>
      </c>
      <c r="W27" s="54" t="s">
        <v>14</v>
      </c>
      <c r="X27" s="54"/>
      <c r="Y27" s="54">
        <v>1</v>
      </c>
      <c r="Z27" s="53"/>
      <c r="AA27" s="73"/>
      <c r="AB27" s="54"/>
      <c r="AC27" s="54"/>
      <c r="AD27" s="53"/>
      <c r="AE27" s="53"/>
      <c r="AF27" s="54" t="s">
        <v>129</v>
      </c>
      <c r="AG27" s="67">
        <v>11.4</v>
      </c>
      <c r="AH27" s="68">
        <v>1</v>
      </c>
      <c r="AI27" s="69">
        <v>12.4</v>
      </c>
      <c r="AJ27" s="58" t="s">
        <v>86</v>
      </c>
    </row>
    <row r="28" spans="1:36" ht="20.100000000000001" customHeight="1">
      <c r="A28" s="53"/>
      <c r="B28" s="59" t="s">
        <v>107</v>
      </c>
      <c r="C28" s="78">
        <v>43819</v>
      </c>
      <c r="D28" s="53"/>
      <c r="E28" s="53"/>
      <c r="F28" s="59">
        <v>82914</v>
      </c>
      <c r="G28" s="76">
        <v>20</v>
      </c>
      <c r="H28" s="53"/>
      <c r="I28" s="76" t="s">
        <v>14</v>
      </c>
      <c r="J28" s="112" t="s">
        <v>191</v>
      </c>
      <c r="K28" s="61">
        <v>846</v>
      </c>
      <c r="L28" s="129" t="s">
        <v>202</v>
      </c>
      <c r="M28" s="59">
        <v>100</v>
      </c>
      <c r="N28" s="59">
        <v>100</v>
      </c>
      <c r="O28" s="62">
        <v>43839</v>
      </c>
      <c r="P28" s="62">
        <v>43836</v>
      </c>
      <c r="Q28" s="63">
        <v>43832.388194444444</v>
      </c>
      <c r="R28" s="63">
        <v>43832.454861111109</v>
      </c>
      <c r="S28" s="59">
        <v>1.6</v>
      </c>
      <c r="U28" s="65">
        <v>1.6</v>
      </c>
      <c r="V28" s="66">
        <v>43838</v>
      </c>
      <c r="W28" s="54" t="s">
        <v>14</v>
      </c>
      <c r="X28" s="54"/>
      <c r="Y28" s="54">
        <v>1</v>
      </c>
      <c r="Z28" s="53"/>
      <c r="AA28" s="73"/>
      <c r="AB28" s="54"/>
      <c r="AC28" s="54"/>
      <c r="AD28" s="53"/>
      <c r="AE28" s="53"/>
      <c r="AF28" s="54" t="s">
        <v>140</v>
      </c>
      <c r="AG28" s="67">
        <v>1.1000000000000001</v>
      </c>
      <c r="AH28" s="68">
        <v>0.5</v>
      </c>
      <c r="AI28" s="69">
        <v>1.6</v>
      </c>
      <c r="AJ28" s="53"/>
    </row>
    <row r="29" spans="1:36" ht="20.100000000000001" customHeight="1">
      <c r="A29" s="53"/>
      <c r="B29" s="82"/>
      <c r="C29" s="82"/>
      <c r="D29" s="82"/>
      <c r="E29" s="84"/>
      <c r="F29" s="59">
        <v>82914</v>
      </c>
      <c r="G29" s="76">
        <v>30</v>
      </c>
      <c r="H29" s="53"/>
      <c r="I29" s="76" t="s">
        <v>14</v>
      </c>
      <c r="J29" s="112" t="s">
        <v>191</v>
      </c>
      <c r="K29" s="61">
        <v>358</v>
      </c>
      <c r="L29" s="129" t="s">
        <v>203</v>
      </c>
      <c r="M29" s="59">
        <v>100</v>
      </c>
      <c r="N29" s="59">
        <v>100</v>
      </c>
      <c r="O29" s="62">
        <v>43839</v>
      </c>
      <c r="P29" s="62">
        <v>43836</v>
      </c>
      <c r="Q29" s="63">
        <v>43832.73541666667</v>
      </c>
      <c r="R29" s="63">
        <v>43833.402083333334</v>
      </c>
      <c r="S29" s="59">
        <v>6</v>
      </c>
      <c r="U29" s="65">
        <v>6</v>
      </c>
      <c r="V29" s="66">
        <v>43838</v>
      </c>
      <c r="W29" s="54" t="s">
        <v>14</v>
      </c>
      <c r="X29" s="54"/>
      <c r="Y29" s="54">
        <v>1</v>
      </c>
      <c r="Z29" s="53"/>
      <c r="AA29" s="73"/>
      <c r="AB29" s="54"/>
      <c r="AC29" s="54"/>
      <c r="AD29" s="53"/>
      <c r="AE29" s="53"/>
      <c r="AF29" s="54" t="s">
        <v>140</v>
      </c>
      <c r="AG29" s="67">
        <v>5</v>
      </c>
      <c r="AH29" s="68">
        <v>1</v>
      </c>
      <c r="AI29" s="69">
        <v>6</v>
      </c>
      <c r="AJ29" s="58" t="s">
        <v>86</v>
      </c>
    </row>
    <row r="30" spans="1:36" ht="20.100000000000001" customHeight="1">
      <c r="A30" s="53"/>
      <c r="B30" s="53"/>
      <c r="C30" s="53"/>
      <c r="D30" s="53"/>
      <c r="E30" s="53"/>
      <c r="F30" s="53"/>
      <c r="G30" s="53"/>
      <c r="H30" s="53"/>
      <c r="I30" s="53"/>
      <c r="J30" s="53"/>
      <c r="K30" s="53"/>
      <c r="L30" s="158"/>
      <c r="M30" s="53"/>
      <c r="N30" s="53"/>
      <c r="O30" s="53"/>
      <c r="P30" s="57">
        <v>52</v>
      </c>
      <c r="Q30" s="53"/>
      <c r="R30" s="53"/>
      <c r="S30" s="53"/>
      <c r="T30" s="106"/>
      <c r="U30" s="70">
        <v>26.85</v>
      </c>
      <c r="V30" s="71"/>
      <c r="W30" s="71"/>
      <c r="X30" s="71"/>
      <c r="Y30" s="71"/>
      <c r="Z30" s="71"/>
      <c r="AA30" s="71"/>
      <c r="AB30" s="71"/>
      <c r="AC30" s="71"/>
      <c r="AD30" s="71"/>
      <c r="AE30" s="71"/>
      <c r="AF30" s="71"/>
      <c r="AG30" s="72"/>
      <c r="AH30" s="74">
        <v>3.83</v>
      </c>
      <c r="AI30" s="75">
        <v>26.85</v>
      </c>
      <c r="AJ30" s="53"/>
    </row>
    <row r="31" spans="1:36" ht="20.100000000000001" customHeight="1">
      <c r="A31" s="53"/>
      <c r="B31" s="61"/>
      <c r="C31" s="61"/>
      <c r="D31" s="55"/>
      <c r="E31" s="53"/>
      <c r="F31" s="53"/>
      <c r="G31" s="53"/>
      <c r="H31" s="53"/>
      <c r="I31" s="59"/>
      <c r="J31" s="53"/>
      <c r="K31" s="53"/>
      <c r="L31" s="158"/>
      <c r="M31" s="53"/>
      <c r="N31" s="53"/>
      <c r="O31" s="53"/>
      <c r="P31" s="57"/>
      <c r="Q31" s="53"/>
      <c r="R31" s="53"/>
      <c r="S31" s="53"/>
      <c r="T31" s="106"/>
      <c r="U31" s="70"/>
      <c r="V31" s="71"/>
      <c r="W31" s="71"/>
      <c r="X31" s="71"/>
      <c r="Y31" s="71"/>
      <c r="Z31" s="71"/>
      <c r="AA31" s="71"/>
      <c r="AB31" s="71"/>
      <c r="AC31" s="71"/>
      <c r="AD31" s="71"/>
      <c r="AE31" s="71"/>
      <c r="AF31" s="71"/>
      <c r="AG31" s="72"/>
      <c r="AH31" s="74"/>
      <c r="AI31" s="75"/>
      <c r="AJ31" s="53"/>
    </row>
    <row r="32" spans="1:36" ht="20.100000000000001" customHeight="1">
      <c r="A32" s="59" t="s">
        <v>155</v>
      </c>
      <c r="B32" s="61"/>
      <c r="C32" s="61"/>
      <c r="D32" s="55"/>
      <c r="E32" s="53"/>
      <c r="F32" s="53"/>
      <c r="G32" s="53"/>
      <c r="H32" s="53"/>
      <c r="I32" s="59"/>
      <c r="J32" s="53"/>
      <c r="K32" s="53"/>
      <c r="L32" s="158"/>
      <c r="M32" s="53"/>
      <c r="N32" s="53"/>
      <c r="O32" s="53"/>
      <c r="P32" s="57"/>
      <c r="Q32" s="53"/>
      <c r="R32" s="53"/>
      <c r="S32" s="53"/>
      <c r="T32" s="106"/>
      <c r="U32" s="53"/>
      <c r="V32" s="53"/>
      <c r="W32" s="53"/>
      <c r="X32" s="53"/>
      <c r="Y32" s="53"/>
      <c r="Z32" s="53"/>
      <c r="AA32" s="53"/>
      <c r="AB32" s="53"/>
      <c r="AC32" s="53"/>
      <c r="AD32" s="53"/>
      <c r="AE32" s="53"/>
      <c r="AF32" s="53"/>
      <c r="AG32" s="53"/>
      <c r="AH32" s="53"/>
      <c r="AI32" s="53"/>
      <c r="AJ32" s="53"/>
    </row>
    <row r="33" spans="1:36" ht="20.100000000000001" customHeight="1">
      <c r="A33" s="53"/>
      <c r="B33" s="59" t="s">
        <v>107</v>
      </c>
      <c r="C33" s="78">
        <v>43817</v>
      </c>
      <c r="D33" s="53"/>
      <c r="E33" s="53"/>
      <c r="F33" s="59">
        <v>82444</v>
      </c>
      <c r="G33" s="76">
        <v>20</v>
      </c>
      <c r="H33" s="53"/>
      <c r="I33" s="76" t="s">
        <v>14</v>
      </c>
      <c r="J33" s="112" t="s">
        <v>192</v>
      </c>
      <c r="K33" s="61">
        <v>32112</v>
      </c>
      <c r="L33" s="129" t="s">
        <v>204</v>
      </c>
      <c r="M33" s="59">
        <v>200</v>
      </c>
      <c r="N33" s="59">
        <v>200</v>
      </c>
      <c r="O33" s="62">
        <v>43837</v>
      </c>
      <c r="P33" s="62">
        <v>43832</v>
      </c>
      <c r="Q33" s="63">
        <v>43825.25277777778</v>
      </c>
      <c r="R33" s="63">
        <v>43825.406944444447</v>
      </c>
      <c r="S33" s="59">
        <v>3.7</v>
      </c>
      <c r="U33" s="65">
        <v>3.7</v>
      </c>
      <c r="V33" s="66">
        <v>43830</v>
      </c>
      <c r="W33" s="54" t="s">
        <v>14</v>
      </c>
      <c r="X33" s="54"/>
      <c r="Y33" s="54">
        <v>1</v>
      </c>
      <c r="Z33" s="53"/>
      <c r="AA33" s="73"/>
      <c r="AB33" s="54"/>
      <c r="AC33" s="54"/>
      <c r="AD33" s="53"/>
      <c r="AE33" s="53"/>
      <c r="AF33" s="54" t="s">
        <v>132</v>
      </c>
      <c r="AG33" s="67">
        <v>3.2</v>
      </c>
      <c r="AH33" s="68">
        <v>0.5</v>
      </c>
      <c r="AI33" s="69">
        <v>3.7</v>
      </c>
      <c r="AJ33" s="53"/>
    </row>
    <row r="34" spans="1:36" ht="20.100000000000001" customHeight="1">
      <c r="A34" s="60" t="s">
        <v>81</v>
      </c>
      <c r="B34" s="59" t="s">
        <v>107</v>
      </c>
      <c r="C34" s="59" t="s">
        <v>15</v>
      </c>
      <c r="D34" s="59" t="s">
        <v>152</v>
      </c>
      <c r="E34" s="56" t="s">
        <v>153</v>
      </c>
      <c r="F34" s="64">
        <v>82553</v>
      </c>
      <c r="G34" s="77">
        <v>40</v>
      </c>
      <c r="H34" s="53"/>
      <c r="I34" s="76" t="s">
        <v>14</v>
      </c>
      <c r="J34" s="112" t="s">
        <v>193</v>
      </c>
      <c r="K34" s="61">
        <v>5468</v>
      </c>
      <c r="L34" s="129">
        <v>46</v>
      </c>
      <c r="M34" s="59">
        <v>430</v>
      </c>
      <c r="N34" s="59">
        <v>430</v>
      </c>
      <c r="O34" s="62">
        <v>43839</v>
      </c>
      <c r="P34" s="62">
        <v>43833</v>
      </c>
      <c r="Q34" s="63">
        <v>43830.520138888889</v>
      </c>
      <c r="R34" s="63">
        <v>43833.481944444444</v>
      </c>
      <c r="S34" s="59">
        <v>27.08</v>
      </c>
      <c r="U34" s="65">
        <v>27.08</v>
      </c>
      <c r="V34" s="66">
        <v>43838</v>
      </c>
      <c r="W34" s="54" t="s">
        <v>14</v>
      </c>
      <c r="X34" s="54"/>
      <c r="Y34" s="54">
        <v>1</v>
      </c>
      <c r="Z34" s="53"/>
      <c r="AA34" s="54"/>
      <c r="AB34" s="54"/>
      <c r="AC34" s="54"/>
      <c r="AD34" s="53"/>
      <c r="AE34" s="53"/>
      <c r="AF34" s="53"/>
      <c r="AG34" s="67">
        <v>25.08</v>
      </c>
      <c r="AH34" s="68">
        <v>2</v>
      </c>
      <c r="AI34" s="69">
        <v>27.08</v>
      </c>
      <c r="AJ34" s="53"/>
    </row>
    <row r="35" spans="1:36" ht="20.100000000000001" customHeight="1">
      <c r="A35" s="53"/>
      <c r="B35" s="61"/>
      <c r="C35" s="61"/>
      <c r="D35" s="55"/>
      <c r="E35" s="53"/>
      <c r="F35" s="53"/>
      <c r="G35" s="53"/>
      <c r="H35" s="53"/>
      <c r="I35" s="59"/>
      <c r="J35" s="53"/>
      <c r="K35" s="53"/>
      <c r="L35" s="158"/>
      <c r="M35" s="53"/>
      <c r="N35" s="53"/>
      <c r="O35" s="53"/>
      <c r="P35" s="57">
        <v>1</v>
      </c>
      <c r="Q35" s="53"/>
      <c r="R35" s="53"/>
      <c r="S35" s="53"/>
      <c r="T35" s="106"/>
      <c r="U35" s="70">
        <v>30.779999999999998</v>
      </c>
      <c r="V35" s="71"/>
      <c r="W35" s="71"/>
      <c r="X35" s="71"/>
      <c r="Y35" s="71"/>
      <c r="Z35" s="71"/>
      <c r="AA35" s="71"/>
      <c r="AB35" s="71"/>
      <c r="AC35" s="71"/>
      <c r="AD35" s="71"/>
      <c r="AE35" s="71"/>
      <c r="AF35" s="71"/>
      <c r="AG35" s="72"/>
      <c r="AH35" s="74">
        <v>2.5</v>
      </c>
      <c r="AI35" s="75">
        <v>30.779999999999998</v>
      </c>
      <c r="AJ35" s="53"/>
    </row>
    <row r="36" spans="1:36" ht="20.100000000000001" customHeight="1">
      <c r="A36" s="53"/>
      <c r="B36" s="61"/>
      <c r="C36" s="61"/>
      <c r="D36" s="55"/>
      <c r="E36" s="53"/>
      <c r="F36" s="53"/>
      <c r="G36" s="53"/>
      <c r="H36" s="53"/>
      <c r="I36" s="59"/>
      <c r="J36" s="53"/>
      <c r="K36" s="53"/>
      <c r="L36" s="158"/>
      <c r="M36" s="53"/>
      <c r="N36" s="53"/>
      <c r="O36" s="53"/>
      <c r="P36" s="57"/>
      <c r="Q36" s="53"/>
      <c r="R36" s="53"/>
      <c r="S36" s="53"/>
      <c r="T36" s="106"/>
      <c r="U36" s="70"/>
      <c r="V36" s="71"/>
      <c r="W36" s="71"/>
      <c r="X36" s="71"/>
      <c r="Y36" s="71"/>
      <c r="Z36" s="71"/>
      <c r="AA36" s="71"/>
      <c r="AB36" s="71"/>
      <c r="AC36" s="71"/>
      <c r="AD36" s="71"/>
      <c r="AE36" s="71"/>
      <c r="AF36" s="71"/>
      <c r="AG36" s="72"/>
      <c r="AH36" s="74"/>
      <c r="AI36" s="75"/>
      <c r="AJ36" s="53"/>
    </row>
    <row r="37" spans="1:36" ht="20.100000000000001" customHeight="1">
      <c r="A37" s="59" t="s">
        <v>145</v>
      </c>
      <c r="B37" s="61"/>
      <c r="C37" s="61"/>
      <c r="D37" s="55"/>
      <c r="E37" s="53"/>
      <c r="F37" s="53"/>
      <c r="G37" s="53"/>
      <c r="H37" s="53"/>
      <c r="I37" s="59"/>
      <c r="J37" s="53"/>
      <c r="K37" s="53"/>
      <c r="L37" s="158"/>
      <c r="M37" s="53"/>
      <c r="N37" s="53"/>
      <c r="O37" s="53"/>
      <c r="P37" s="57"/>
      <c r="Q37" s="53"/>
      <c r="R37" s="53"/>
      <c r="S37" s="53"/>
      <c r="T37" s="106"/>
      <c r="U37" s="53"/>
      <c r="V37" s="53"/>
      <c r="W37" s="53"/>
      <c r="X37" s="53"/>
      <c r="Y37" s="53"/>
      <c r="Z37" s="53"/>
      <c r="AA37" s="53"/>
      <c r="AB37" s="53"/>
      <c r="AC37" s="53"/>
      <c r="AD37" s="53"/>
      <c r="AE37" s="53"/>
      <c r="AF37" s="53"/>
      <c r="AG37" s="53"/>
      <c r="AH37" s="53"/>
      <c r="AI37" s="53"/>
      <c r="AJ37" s="53"/>
    </row>
    <row r="38" spans="1:36" ht="20.100000000000001" customHeight="1">
      <c r="A38" s="60" t="s">
        <v>81</v>
      </c>
      <c r="B38" s="59" t="s">
        <v>146</v>
      </c>
      <c r="C38" s="59" t="s">
        <v>15</v>
      </c>
      <c r="D38" s="59" t="s">
        <v>106</v>
      </c>
      <c r="E38" s="56" t="s">
        <v>149</v>
      </c>
      <c r="F38" s="59">
        <v>82126</v>
      </c>
      <c r="G38" s="76">
        <v>30</v>
      </c>
      <c r="H38" s="53"/>
      <c r="I38" s="76" t="s">
        <v>14</v>
      </c>
      <c r="J38" s="112" t="s">
        <v>158</v>
      </c>
      <c r="K38" s="61">
        <v>32</v>
      </c>
      <c r="L38" s="129">
        <v>453228</v>
      </c>
      <c r="M38" s="59">
        <v>300</v>
      </c>
      <c r="N38" s="59">
        <v>300</v>
      </c>
      <c r="O38" s="62">
        <v>43840</v>
      </c>
      <c r="P38" s="62">
        <v>43836</v>
      </c>
      <c r="Q38" s="63">
        <v>43832.454861111109</v>
      </c>
      <c r="R38" s="63">
        <v>43832.73541666667</v>
      </c>
      <c r="S38" s="59">
        <v>6.73</v>
      </c>
      <c r="U38" s="65">
        <v>6.73</v>
      </c>
      <c r="V38" s="66">
        <v>43838</v>
      </c>
      <c r="W38" s="54" t="s">
        <v>14</v>
      </c>
      <c r="X38" s="54"/>
      <c r="Y38" s="54">
        <v>1</v>
      </c>
      <c r="Z38" s="53"/>
      <c r="AA38" s="73"/>
      <c r="AB38" s="54"/>
      <c r="AC38" s="54"/>
      <c r="AD38" s="53"/>
      <c r="AE38" s="53"/>
      <c r="AF38" s="54" t="s">
        <v>141</v>
      </c>
      <c r="AG38" s="67">
        <v>5.4</v>
      </c>
      <c r="AH38" s="68">
        <v>1.33</v>
      </c>
      <c r="AI38" s="69">
        <v>6.73</v>
      </c>
      <c r="AJ38" s="53"/>
    </row>
    <row r="39" spans="1:36" ht="20.100000000000001" customHeight="1">
      <c r="A39" s="53"/>
      <c r="B39" s="59" t="s">
        <v>146</v>
      </c>
      <c r="C39" s="78">
        <v>43819</v>
      </c>
      <c r="D39" s="53"/>
      <c r="E39" s="53"/>
      <c r="F39" s="59">
        <v>83160</v>
      </c>
      <c r="G39" s="76">
        <v>30</v>
      </c>
      <c r="H39" s="53"/>
      <c r="I39" s="76" t="s">
        <v>14</v>
      </c>
      <c r="J39" s="112" t="s">
        <v>194</v>
      </c>
      <c r="K39" s="61">
        <v>69</v>
      </c>
      <c r="L39" s="129">
        <v>346</v>
      </c>
      <c r="M39" s="59">
        <v>20</v>
      </c>
      <c r="N39" s="59">
        <v>20</v>
      </c>
      <c r="O39" s="62">
        <v>43854</v>
      </c>
      <c r="P39" s="62">
        <v>43839</v>
      </c>
      <c r="Q39" s="63">
        <v>43833.402083333334</v>
      </c>
      <c r="R39" s="63">
        <v>43833.4375</v>
      </c>
      <c r="S39" s="59">
        <v>0.84</v>
      </c>
      <c r="U39" s="65">
        <v>0.84</v>
      </c>
      <c r="V39" s="66">
        <v>43858</v>
      </c>
      <c r="W39" s="54" t="s">
        <v>14</v>
      </c>
      <c r="X39" s="54"/>
      <c r="Y39" s="54">
        <v>1</v>
      </c>
      <c r="Z39" s="53"/>
      <c r="AA39" s="73"/>
      <c r="AB39" s="54"/>
      <c r="AC39" s="54"/>
      <c r="AD39" s="53"/>
      <c r="AE39" s="53"/>
      <c r="AF39" s="54" t="s">
        <v>118</v>
      </c>
      <c r="AG39" s="67">
        <v>0.33999999999999997</v>
      </c>
      <c r="AH39" s="68">
        <v>0.5</v>
      </c>
      <c r="AI39" s="69">
        <v>0.84</v>
      </c>
      <c r="AJ39" s="58" t="s">
        <v>86</v>
      </c>
    </row>
    <row r="40" spans="1:36" ht="20.100000000000001" customHeight="1">
      <c r="A40" s="53"/>
      <c r="B40" s="82"/>
      <c r="C40" s="82"/>
      <c r="D40" s="59" t="s">
        <v>89</v>
      </c>
      <c r="E40" s="53"/>
      <c r="F40" s="59">
        <v>83160</v>
      </c>
      <c r="G40" s="76">
        <v>40</v>
      </c>
      <c r="H40" s="53"/>
      <c r="I40" s="76" t="s">
        <v>14</v>
      </c>
      <c r="J40" s="112" t="s">
        <v>194</v>
      </c>
      <c r="K40" s="61">
        <v>218</v>
      </c>
      <c r="L40" s="129" t="s">
        <v>205</v>
      </c>
      <c r="M40" s="59">
        <v>20</v>
      </c>
      <c r="N40" s="59">
        <v>20</v>
      </c>
      <c r="O40" s="62">
        <v>43854</v>
      </c>
      <c r="P40" s="62">
        <v>43839</v>
      </c>
      <c r="Q40" s="63">
        <v>43833.472222222219</v>
      </c>
      <c r="R40" s="63">
        <v>43833.618055555555</v>
      </c>
      <c r="S40" s="59">
        <v>3.5</v>
      </c>
      <c r="U40" s="65">
        <v>3.5</v>
      </c>
      <c r="V40" s="66">
        <v>43858</v>
      </c>
      <c r="W40" s="54" t="s">
        <v>14</v>
      </c>
      <c r="X40" s="54"/>
      <c r="Y40" s="54">
        <v>1</v>
      </c>
      <c r="Z40" s="53"/>
      <c r="AA40" s="73"/>
      <c r="AB40" s="54"/>
      <c r="AC40" s="54"/>
      <c r="AD40" s="53"/>
      <c r="AE40" s="53"/>
      <c r="AF40" s="54" t="s">
        <v>142</v>
      </c>
      <c r="AG40" s="67">
        <v>2.5</v>
      </c>
      <c r="AH40" s="68">
        <v>1</v>
      </c>
      <c r="AI40" s="69">
        <v>3.5</v>
      </c>
      <c r="AJ40" s="53"/>
    </row>
    <row r="41" spans="1:36" ht="20.100000000000001" customHeight="1">
      <c r="A41" s="53"/>
      <c r="B41" s="59" t="s">
        <v>146</v>
      </c>
      <c r="C41" s="78">
        <v>43819</v>
      </c>
      <c r="D41" s="53"/>
      <c r="E41" s="53"/>
      <c r="F41" s="59">
        <v>83161</v>
      </c>
      <c r="G41" s="76">
        <v>30</v>
      </c>
      <c r="H41" s="53"/>
      <c r="I41" s="76" t="s">
        <v>14</v>
      </c>
      <c r="J41" s="112" t="s">
        <v>194</v>
      </c>
      <c r="K41" s="61">
        <v>86</v>
      </c>
      <c r="L41" s="129">
        <v>63</v>
      </c>
      <c r="M41" s="59">
        <v>20</v>
      </c>
      <c r="N41" s="59">
        <v>20</v>
      </c>
      <c r="O41" s="62">
        <v>43854</v>
      </c>
      <c r="P41" s="62">
        <v>43839</v>
      </c>
      <c r="Q41" s="63">
        <v>43833.4375</v>
      </c>
      <c r="R41" s="63">
        <v>43833.472222222219</v>
      </c>
      <c r="S41" s="59">
        <v>0.84</v>
      </c>
      <c r="U41" s="65">
        <v>0.84</v>
      </c>
      <c r="V41" s="66">
        <v>43858</v>
      </c>
      <c r="W41" s="54" t="s">
        <v>14</v>
      </c>
      <c r="X41" s="54"/>
      <c r="Y41" s="54">
        <v>1</v>
      </c>
      <c r="Z41" s="53"/>
      <c r="AA41" s="73"/>
      <c r="AB41" s="54"/>
      <c r="AC41" s="54"/>
      <c r="AD41" s="53"/>
      <c r="AE41" s="53"/>
      <c r="AF41" s="54" t="s">
        <v>144</v>
      </c>
      <c r="AG41" s="67">
        <v>0.33999999999999997</v>
      </c>
      <c r="AH41" s="68">
        <v>0.5</v>
      </c>
      <c r="AI41" s="69">
        <v>0.84</v>
      </c>
      <c r="AJ41" s="53"/>
    </row>
    <row r="42" spans="1:36" ht="20.100000000000001" customHeight="1">
      <c r="A42" s="53"/>
      <c r="B42" s="82"/>
      <c r="C42" s="82"/>
      <c r="D42" s="59" t="s">
        <v>89</v>
      </c>
      <c r="E42" s="53"/>
      <c r="F42" s="59">
        <v>83161</v>
      </c>
      <c r="G42" s="76">
        <v>40</v>
      </c>
      <c r="H42" s="53"/>
      <c r="I42" s="76" t="s">
        <v>14</v>
      </c>
      <c r="J42" s="112" t="s">
        <v>194</v>
      </c>
      <c r="K42" s="61">
        <v>564</v>
      </c>
      <c r="L42" s="129">
        <v>84</v>
      </c>
      <c r="M42" s="59">
        <v>20</v>
      </c>
      <c r="N42" s="59">
        <v>20</v>
      </c>
      <c r="O42" s="62">
        <v>43854</v>
      </c>
      <c r="P42" s="62">
        <v>43839</v>
      </c>
      <c r="Q42" s="63">
        <v>43833.618055555555</v>
      </c>
      <c r="R42" s="63">
        <v>43833.763888888891</v>
      </c>
      <c r="S42" s="59">
        <v>3.5</v>
      </c>
      <c r="U42" s="65">
        <v>3.5</v>
      </c>
      <c r="V42" s="66">
        <v>43858</v>
      </c>
      <c r="W42" s="54" t="s">
        <v>14</v>
      </c>
      <c r="X42" s="54"/>
      <c r="Y42" s="54">
        <v>1</v>
      </c>
      <c r="Z42" s="53"/>
      <c r="AA42" s="73"/>
      <c r="AB42" s="54"/>
      <c r="AC42" s="54"/>
      <c r="AD42" s="53"/>
      <c r="AE42" s="53"/>
      <c r="AF42" s="54" t="s">
        <v>143</v>
      </c>
      <c r="AG42" s="67">
        <v>2.5</v>
      </c>
      <c r="AH42" s="68">
        <v>1</v>
      </c>
      <c r="AI42" s="69">
        <v>3.5</v>
      </c>
      <c r="AJ42" s="53"/>
    </row>
    <row r="43" spans="1:36" ht="20.100000000000001" customHeight="1">
      <c r="A43" s="53"/>
      <c r="B43" s="53"/>
      <c r="C43" s="53"/>
      <c r="D43" s="53"/>
      <c r="E43" s="53"/>
      <c r="F43" s="53"/>
      <c r="G43" s="53"/>
      <c r="H43" s="53"/>
      <c r="I43" s="53"/>
      <c r="J43" s="53"/>
      <c r="K43" s="53"/>
      <c r="L43" s="158"/>
      <c r="M43" s="53"/>
      <c r="N43" s="53"/>
      <c r="O43" s="53"/>
      <c r="P43" s="57">
        <v>2</v>
      </c>
      <c r="Q43" s="53"/>
      <c r="R43" s="53"/>
      <c r="S43" s="53"/>
      <c r="T43" s="106"/>
      <c r="U43" s="70">
        <v>15.41</v>
      </c>
      <c r="V43" s="71"/>
      <c r="W43" s="71"/>
      <c r="X43" s="71"/>
      <c r="Y43" s="71"/>
      <c r="Z43" s="71"/>
      <c r="AA43" s="71"/>
      <c r="AB43" s="71"/>
      <c r="AC43" s="71"/>
      <c r="AD43" s="71"/>
      <c r="AE43" s="71"/>
      <c r="AF43" s="71"/>
      <c r="AG43" s="72"/>
      <c r="AH43" s="74">
        <v>4.33</v>
      </c>
      <c r="AI43" s="75">
        <v>15.41</v>
      </c>
      <c r="AJ43" s="53"/>
    </row>
    <row r="44" spans="1:36" ht="20.100000000000001" customHeight="1">
      <c r="P44" s="5"/>
    </row>
    <row r="45" spans="1:36" ht="20.100000000000001" customHeight="1">
      <c r="P45" s="5"/>
    </row>
    <row r="46" spans="1:36" s="39" customFormat="1" ht="20.100000000000001" customHeight="1" thickBot="1">
      <c r="E46" s="41"/>
      <c r="G46" s="42"/>
      <c r="I46" s="42"/>
      <c r="K46" s="40"/>
      <c r="L46" s="42"/>
      <c r="O46" s="49"/>
      <c r="P46" s="49"/>
      <c r="Q46" s="50"/>
      <c r="R46" s="50"/>
      <c r="T46" s="154"/>
      <c r="U46" s="43"/>
      <c r="V46" s="51"/>
      <c r="W46" s="44"/>
      <c r="X46" s="44"/>
      <c r="Y46" s="44"/>
      <c r="Z46" s="44"/>
      <c r="AA46" s="52"/>
      <c r="AB46" s="44"/>
      <c r="AC46" s="44"/>
      <c r="AD46" s="44"/>
      <c r="AE46" s="44"/>
      <c r="AF46" s="44"/>
      <c r="AG46" s="45"/>
      <c r="AH46" s="46"/>
      <c r="AI46" s="47"/>
      <c r="AJ46" s="48"/>
    </row>
    <row r="47" spans="1:36" ht="20.100000000000001" customHeight="1" thickTop="1">
      <c r="A47" s="6" t="s">
        <v>16</v>
      </c>
      <c r="O47" s="8"/>
      <c r="P47" s="8"/>
      <c r="Q47" s="9"/>
      <c r="R47" s="9"/>
      <c r="V47" s="12"/>
      <c r="AA47" s="19"/>
    </row>
  </sheetData>
  <sortState ref="A39:AH47">
    <sortCondition ref="P39:P47"/>
    <sortCondition ref="F39:F47"/>
    <sortCondition ref="G39:G47"/>
  </sortState>
  <customSheetViews>
    <customSheetView guid="{B1BF8D5C-C535-4672-9DD1-D1E765512F99}" scale="80" fitToPage="1" hiddenColumns="1">
      <selection activeCell="F29" sqref="F29:AH30"/>
      <pageMargins left="0.23622047244094491" right="0.23622047244094491" top="0.74803149606299213" bottom="0.74803149606299213" header="0.31496062992125984" footer="0.31496062992125984"/>
      <pageSetup paperSize="9" scale="53" orientation="landscape" verticalDpi="0" r:id="rId1"/>
      <headerFooter>
        <oddHeader>&amp;A</oddHeader>
      </headerFooter>
    </customSheetView>
    <customSheetView guid="{23793126-C455-488A-90B8-2CB830FD835A}" scale="90" showPageBreaks="1" fitToPage="1" hiddenColumns="1">
      <selection activeCell="B20" sqref="B20"/>
      <pageMargins left="0.23622047244094491" right="0.23622047244094491" top="0.74803149606299213" bottom="0.74803149606299213" header="0.31496062992125984" footer="0.31496062992125984"/>
      <pageSetup paperSize="9" scale="47" orientation="landscape" r:id="rId2"/>
      <headerFooter>
        <oddHeader>&amp;A</oddHeader>
      </headerFooter>
    </customSheetView>
    <customSheetView guid="{0927F320-2C60-4FAA-B8BB-CAA6068B5632}" scale="80" showPageBreaks="1" fitToPage="1" hiddenColumns="1">
      <selection activeCell="AH13" activeCellId="1" sqref="AH6 AH13"/>
      <pageMargins left="0.70866141732283472" right="0.70866141732283472" top="0.74803149606299213" bottom="0.74803149606299213" header="0.31496062992125984" footer="0.31496062992125984"/>
      <pageSetup paperSize="9" scale="43" orientation="landscape" r:id="rId3"/>
    </customSheetView>
    <customSheetView guid="{A199E12B-8FD2-484A-91A9-746A79E5A330}" scale="85" fitToPage="1" hiddenColumns="1">
      <selection activeCell="AG19" sqref="AG19"/>
      <pageMargins left="0.23622047244094491" right="0.23622047244094491" top="0.74803149606299213" bottom="0.74803149606299213" header="0.31496062992125984" footer="0.31496062992125984"/>
      <pageSetup paperSize="9" scale="49" orientation="landscape" verticalDpi="0" r:id="rId4"/>
      <headerFooter>
        <oddHeader>&amp;A</oddHeader>
      </headerFooter>
    </customSheetView>
  </customSheetViews>
  <conditionalFormatting sqref="D1:D1048576">
    <cfRule type="containsText" dxfId="4" priority="3" operator="containsText" text="apr">
      <formula>NOT(ISERROR(SEARCH("apr",D1)))</formula>
    </cfRule>
    <cfRule type="containsText" dxfId="3" priority="4" operator="containsText" text="att">
      <formula>NOT(ISERROR(SEARCH("att",D1)))</formula>
    </cfRule>
    <cfRule type="containsText" dxfId="2" priority="8" operator="containsText" text="cfao">
      <formula>NOT(ISERROR(SEARCH("cfao",D1)))</formula>
    </cfRule>
  </conditionalFormatting>
  <conditionalFormatting sqref="F1:F1048576">
    <cfRule type="duplicateValues" dxfId="1" priority="10"/>
  </conditionalFormatting>
  <conditionalFormatting sqref="B1:B1048576">
    <cfRule type="containsText" dxfId="0" priority="1" operator="containsText" text="pc">
      <formula>NOT(ISERROR(SEARCH("pc",B1)))</formula>
    </cfRule>
  </conditionalFormatting>
  <pageMargins left="0.23622047244094491" right="0.23622047244094491" top="0.74803149606299213" bottom="0.74803149606299213" header="0.31496062992125984" footer="0.31496062992125984"/>
  <pageSetup paperSize="9" scale="49" orientation="landscape" verticalDpi="0" r:id="rId5"/>
  <headerFooter>
    <oddHeader>&amp;A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H53"/>
  <sheetViews>
    <sheetView topLeftCell="A25" workbookViewId="0">
      <selection activeCell="K53" sqref="K53"/>
    </sheetView>
  </sheetViews>
  <sheetFormatPr baseColWidth="10" defaultRowHeight="15"/>
  <cols>
    <col min="2" max="2" width="11.42578125" hidden="1" customWidth="1"/>
    <col min="4" max="7" width="12.5703125" hidden="1" customWidth="1"/>
  </cols>
  <sheetData>
    <row r="1" spans="1:8">
      <c r="C1" t="s">
        <v>19</v>
      </c>
      <c r="D1" t="s">
        <v>20</v>
      </c>
      <c r="E1" t="s">
        <v>21</v>
      </c>
      <c r="H1" t="s">
        <v>22</v>
      </c>
    </row>
    <row r="2" spans="1:8">
      <c r="A2" t="s">
        <v>82</v>
      </c>
      <c r="C2">
        <f>SUMIF('DBS 3121'!P:P,"=1",'DBS 3121'!AH:AH)+SUMIF('DBS 4121'!P:P,"=1",'DBS 4121'!AH:AH)</f>
        <v>6.16</v>
      </c>
      <c r="D2" s="1"/>
      <c r="E2">
        <f t="shared" ref="E2:E5" si="0">+C2-D2</f>
        <v>6.16</v>
      </c>
      <c r="H2">
        <f>SUMIF('DBS 3121'!P:P,"=1",'DBS 3121'!AI:AI)+SUMIF('DBS 4121'!P:P,"=1",'DBS 4121'!AI:AI)</f>
        <v>50.179999999999993</v>
      </c>
    </row>
    <row r="3" spans="1:8">
      <c r="A3" t="s">
        <v>83</v>
      </c>
      <c r="C3">
        <f>SUMIF('DBS 3121'!P:P,"=2",'DBS 3121'!AH:AH)+SUMIF('DBS 4121'!P:P,"=2",'DBS 4121'!AH:AH)</f>
        <v>8.99</v>
      </c>
      <c r="D3" s="1"/>
      <c r="E3">
        <f t="shared" si="0"/>
        <v>8.99</v>
      </c>
      <c r="H3">
        <f>SUMIF('DBS 3121'!P:P,"=2",'DBS 3121'!AI:AI)+SUMIF('DBS 4121'!P:P,"=2",'DBS 4121'!AI:AI)</f>
        <v>28.48</v>
      </c>
    </row>
    <row r="4" spans="1:8">
      <c r="A4" t="s">
        <v>84</v>
      </c>
      <c r="C4">
        <f>SUMIF('DBS 3121'!P:P,"=3",'DBS 3121'!AH:AH)+SUMIF('DBS 4121'!P:P,"=3",'DBS 4121'!AH:AH)</f>
        <v>0</v>
      </c>
      <c r="D4" s="1"/>
      <c r="E4">
        <f t="shared" si="0"/>
        <v>0</v>
      </c>
      <c r="H4">
        <f>SUMIF('DBS 3121'!P:P,"=3",'DBS 3121'!AI:AI)+SUMIF('DBS 4121'!P:P,"=3",'DBS 4121'!AI:AI)</f>
        <v>0</v>
      </c>
    </row>
    <row r="5" spans="1:8">
      <c r="A5" t="s">
        <v>85</v>
      </c>
      <c r="C5">
        <f>SUMIF('DBS 3121'!P:P,"=4",'DBS 3121'!AH:AH)+SUMIF('DBS 4121'!P:P,"=4",'DBS 4121'!AH:AH)</f>
        <v>0</v>
      </c>
      <c r="D5" s="1"/>
      <c r="E5">
        <f t="shared" si="0"/>
        <v>0</v>
      </c>
      <c r="H5">
        <f>SUMIF('DBS 3121'!P:P,"=4",'DBS 3121'!AI:AI)+SUMIF('DBS 4121'!P:P,"=4",'DBS 4121'!AI:AI)</f>
        <v>0</v>
      </c>
    </row>
    <row r="6" spans="1:8">
      <c r="A6" t="s">
        <v>23</v>
      </c>
      <c r="B6" t="s">
        <v>24</v>
      </c>
      <c r="C6">
        <f>SUMIF('DBS 3121'!P:P,"=5",'DBS 3121'!AH:AH)+SUMIF('DBS 4121'!P:P,"=5",'DBS 4121'!AH:AH)</f>
        <v>0</v>
      </c>
      <c r="D6" s="1" t="s">
        <v>25</v>
      </c>
      <c r="E6" t="e">
        <f t="shared" ref="E6:E53" si="1">+C6-D6</f>
        <v>#VALUE!</v>
      </c>
      <c r="H6">
        <f>SUMIF('DBS 3121'!P:P,"=5",'DBS 3121'!AI:AI)+SUMIF('DBS 4121'!P:P,"=5",'DBS 4121'!AI:AI)</f>
        <v>0</v>
      </c>
    </row>
    <row r="7" spans="1:8">
      <c r="A7" t="s">
        <v>26</v>
      </c>
      <c r="B7" t="s">
        <v>27</v>
      </c>
      <c r="C7">
        <f>SUMIF('DBS 3121'!P:P,"=6",'DBS 3121'!AH:AH)+SUMIF('DBS 4121'!P:P,"=6",'DBS 4121'!AH:AH)</f>
        <v>0</v>
      </c>
      <c r="D7" s="1" t="s">
        <v>25</v>
      </c>
      <c r="E7" t="e">
        <f t="shared" si="1"/>
        <v>#VALUE!</v>
      </c>
      <c r="H7">
        <f>SUMIF('DBS 3121'!P:P,"=6",'DBS 3121'!AI:AI)+SUMIF('DBS 4121'!P:P,"=6",'DBS 4121'!AI:AI)</f>
        <v>0</v>
      </c>
    </row>
    <row r="8" spans="1:8">
      <c r="A8" t="s">
        <v>28</v>
      </c>
      <c r="B8" t="s">
        <v>29</v>
      </c>
      <c r="C8">
        <f>SUMIF('DBS 3121'!P:P,"=7",'DBS 3121'!AH:AH)+SUMIF('DBS 4121'!P:P,"=7",'DBS 4121'!AH:AH)</f>
        <v>0</v>
      </c>
      <c r="D8" s="1" t="s">
        <v>25</v>
      </c>
      <c r="E8" t="e">
        <f t="shared" si="1"/>
        <v>#VALUE!</v>
      </c>
      <c r="H8">
        <f>SUMIF('DBS 3121'!P:P,"=7",'DBS 3121'!AI:AI)+SUMIF('DBS 4121'!P:P,"=7",'DBS 4121'!AI:AI)</f>
        <v>0</v>
      </c>
    </row>
    <row r="9" spans="1:8">
      <c r="A9" t="s">
        <v>30</v>
      </c>
      <c r="B9" t="s">
        <v>31</v>
      </c>
      <c r="C9">
        <f>SUMIF('DBS 3121'!P:P,"=8",'DBS 3121'!AH:AH)+SUMIF('DBS 4121'!P:P,"=8",'DBS 4121'!AH:AH)</f>
        <v>0</v>
      </c>
      <c r="D9" s="1" t="s">
        <v>25</v>
      </c>
      <c r="E9" t="e">
        <f t="shared" si="1"/>
        <v>#VALUE!</v>
      </c>
      <c r="H9">
        <f>SUMIF('DBS 3121'!P:P,"=8",'DBS 3121'!AI:AI)+SUMIF('DBS 4121'!P:P,"=8",'DBS 4121'!AI:AI)</f>
        <v>0</v>
      </c>
    </row>
    <row r="10" spans="1:8">
      <c r="A10" t="s">
        <v>32</v>
      </c>
      <c r="B10" t="s">
        <v>33</v>
      </c>
      <c r="C10">
        <f>SUMIF('DBS 3121'!P:P,"=9",'DBS 3121'!AH:AH)+SUMIF('DBS 4121'!P:P,"=9",'DBS 4121'!AH:AH)</f>
        <v>0</v>
      </c>
      <c r="D10" s="1" t="s">
        <v>25</v>
      </c>
      <c r="E10" t="e">
        <f t="shared" si="1"/>
        <v>#VALUE!</v>
      </c>
      <c r="H10">
        <f>SUMIF('DBS 3121'!P:P,"=9",'DBS 3121'!AI:AI)+SUMIF('DBS 4121'!P:P,"=9",'DBS 4121'!AI:AI)</f>
        <v>0</v>
      </c>
    </row>
    <row r="11" spans="1:8">
      <c r="A11" t="s">
        <v>34</v>
      </c>
      <c r="B11" t="s">
        <v>35</v>
      </c>
      <c r="C11">
        <f>SUMIF('DBS 3121'!P:P,"=10",'DBS 3121'!AH:AH)+SUMIF('DBS 4121'!P:P,"=10",'DBS 4121'!AH:AH)</f>
        <v>0</v>
      </c>
      <c r="D11" s="1" t="s">
        <v>25</v>
      </c>
      <c r="E11" t="e">
        <f t="shared" si="1"/>
        <v>#VALUE!</v>
      </c>
      <c r="H11">
        <f>SUMIF('DBS 3121'!P:P,"=10",'DBS 3121'!AI:AI)+SUMIF('DBS 4121'!P:P,"=10",'DBS 4121'!AI:AI)</f>
        <v>0</v>
      </c>
    </row>
    <row r="12" spans="1:8">
      <c r="A12" t="s">
        <v>36</v>
      </c>
      <c r="B12" t="s">
        <v>37</v>
      </c>
      <c r="C12">
        <f>SUMIF('DBS 3121'!P:P,"=11",'DBS 3121'!AH:AH)+SUMIF('DBS 4121'!P:P,"=11",'DBS 4121'!AH:AH)</f>
        <v>0</v>
      </c>
      <c r="D12" s="1" t="s">
        <v>25</v>
      </c>
      <c r="E12" t="e">
        <f t="shared" si="1"/>
        <v>#VALUE!</v>
      </c>
      <c r="H12">
        <f>SUMIF('DBS 3121'!P:P,"=11",'DBS 3121'!AI:AI)+SUMIF('DBS 4121'!P:P,"=11",'DBS 4121'!AI:AI)</f>
        <v>0</v>
      </c>
    </row>
    <row r="13" spans="1:8">
      <c r="A13" t="s">
        <v>38</v>
      </c>
      <c r="B13" t="s">
        <v>39</v>
      </c>
      <c r="C13">
        <f>SUMIF('DBS 3121'!P:P,"=12",'DBS 3121'!AH:AH)+SUMIF('DBS 4121'!P:P,"=12",'DBS 4121'!AH:AH)</f>
        <v>0</v>
      </c>
      <c r="D13" s="1" t="s">
        <v>25</v>
      </c>
      <c r="E13" t="e">
        <f t="shared" si="1"/>
        <v>#VALUE!</v>
      </c>
      <c r="H13">
        <f>SUMIF('DBS 3121'!P:P,"=12",'DBS 3121'!AI:AI)+SUMIF('DBS 4121'!P:P,"=12",'DBS 4121'!AI:AI)</f>
        <v>0</v>
      </c>
    </row>
    <row r="14" spans="1:8">
      <c r="A14" t="s">
        <v>40</v>
      </c>
      <c r="B14" t="s">
        <v>41</v>
      </c>
      <c r="C14">
        <f>SUMIF('DBS 3121'!P:P,"=13",'DBS 3121'!AH:AH)+SUMIF('DBS 4121'!P:P,"=13",'DBS 4121'!AH:AH)</f>
        <v>0</v>
      </c>
      <c r="D14" s="1" t="s">
        <v>25</v>
      </c>
      <c r="E14" t="e">
        <f t="shared" si="1"/>
        <v>#VALUE!</v>
      </c>
      <c r="H14">
        <f>SUMIF('DBS 3121'!P:P,"=13",'DBS 3121'!AI:AI)+SUMIF('DBS 4121'!P:P,"=13",'DBS 4121'!AI:AI)</f>
        <v>0</v>
      </c>
    </row>
    <row r="15" spans="1:8">
      <c r="A15" t="s">
        <v>42</v>
      </c>
      <c r="C15">
        <f>SUMIF('DBS 3121'!P:P,"=14",'DBS 3121'!AH:AH)+SUMIF('DBS 4121'!P:P,"=14",'DBS 4121'!AH:AH)</f>
        <v>0</v>
      </c>
      <c r="D15" s="1"/>
      <c r="E15">
        <f t="shared" si="1"/>
        <v>0</v>
      </c>
      <c r="H15">
        <f>SUMIF('DBS 3121'!P:P,"=14",'DBS 3121'!AI:AI)+SUMIF('DBS 4121'!P:P,"=14",'DBS 4121'!AI:AI)</f>
        <v>0</v>
      </c>
    </row>
    <row r="16" spans="1:8">
      <c r="A16" t="s">
        <v>43</v>
      </c>
      <c r="C16">
        <f>SUMIF('DBS 3121'!P:P,"=15",'DBS 3121'!AH:AH)+SUMIF('DBS 4121'!P:P,"=15",'DBS 4121'!AH:AH)</f>
        <v>0</v>
      </c>
      <c r="D16" s="1"/>
      <c r="E16">
        <f t="shared" si="1"/>
        <v>0</v>
      </c>
      <c r="H16">
        <f>SUMIF('DBS 3121'!P:P,"=15",'DBS 3121'!AI:AI)+SUMIF('DBS 4121'!P:P,"=15",'DBS 4121'!AI:AI)</f>
        <v>0</v>
      </c>
    </row>
    <row r="17" spans="1:8">
      <c r="A17" t="s">
        <v>44</v>
      </c>
      <c r="C17">
        <f>SUMIF('DBS 3121'!P:P,"=16",'DBS 3121'!AH:AH)+SUMIF('DBS 4121'!P:P,"=16",'DBS 4121'!AH:AH)</f>
        <v>0</v>
      </c>
      <c r="D17" s="1"/>
      <c r="E17">
        <f t="shared" si="1"/>
        <v>0</v>
      </c>
      <c r="H17">
        <f>SUMIF('DBS 3121'!P:P,"=16",'DBS 3121'!AI:AI)+SUMIF('DBS 4121'!P:P,"=16",'DBS 4121'!AI:AI)</f>
        <v>0</v>
      </c>
    </row>
    <row r="18" spans="1:8">
      <c r="A18" t="s">
        <v>45</v>
      </c>
      <c r="C18">
        <f>SUMIF('DBS 3121'!P:P,"=17",'DBS 3121'!AH:AH)+SUMIF('DBS 4121'!P:P,"=17",'DBS 4121'!AH:AH)</f>
        <v>0</v>
      </c>
      <c r="D18" s="1"/>
      <c r="E18">
        <f t="shared" si="1"/>
        <v>0</v>
      </c>
      <c r="H18">
        <f>SUMIF('DBS 3121'!P:P,"=17",'DBS 3121'!AI:AI)+SUMIF('DBS 4121'!P:P,"=17",'DBS 4121'!AI:AI)</f>
        <v>0</v>
      </c>
    </row>
    <row r="19" spans="1:8">
      <c r="A19" t="s">
        <v>46</v>
      </c>
      <c r="C19">
        <f>SUMIF('DBS 3121'!P:P,"=18",'DBS 3121'!AH:AH)+SUMIF('DBS 4121'!P:P,"=18",'DBS 4121'!AH:AH)</f>
        <v>0</v>
      </c>
      <c r="E19">
        <f t="shared" si="1"/>
        <v>0</v>
      </c>
      <c r="H19">
        <f>SUMIF('DBS 3121'!P:P,"=18",'DBS 3121'!AI:AI)+SUMIF('DBS 4121'!P:P,"=18",'DBS 4121'!AI:AI)</f>
        <v>0</v>
      </c>
    </row>
    <row r="20" spans="1:8">
      <c r="A20" t="s">
        <v>47</v>
      </c>
      <c r="C20">
        <f>SUMIF('DBS 3121'!P:P,"=19",'DBS 3121'!AH:AH)+SUMIF('DBS 4121'!P:P,"=19",'DBS 4121'!AH:AH)</f>
        <v>0</v>
      </c>
      <c r="E20">
        <f t="shared" si="1"/>
        <v>0</v>
      </c>
      <c r="H20">
        <f>SUMIF('DBS 3121'!P:P,"=19",'DBS 3121'!AI:AI)+SUMIF('DBS 4121'!P:P,"=19",'DBS 4121'!AI:AI)</f>
        <v>0</v>
      </c>
    </row>
    <row r="21" spans="1:8">
      <c r="A21" t="s">
        <v>48</v>
      </c>
      <c r="C21">
        <f>SUMIF('DBS 3121'!P:P,"=20",'DBS 3121'!AH:AH)+SUMIF('DBS 4121'!P:P,"=20",'DBS 4121'!AH:AH)</f>
        <v>0</v>
      </c>
      <c r="E21">
        <f t="shared" si="1"/>
        <v>0</v>
      </c>
      <c r="H21">
        <f>SUMIF('DBS 3121'!P:P,"=20",'DBS 3121'!AI:AI)+SUMIF('DBS 4121'!P:P,"=20",'DBS 4121'!AI:AI)</f>
        <v>0</v>
      </c>
    </row>
    <row r="22" spans="1:8">
      <c r="A22" t="s">
        <v>49</v>
      </c>
      <c r="C22">
        <f>SUMIF('DBS 3121'!P:P,"=21",'DBS 3121'!AH:AH)+SUMIF('DBS 4121'!P:P,"=21",'DBS 4121'!AH:AH)</f>
        <v>0</v>
      </c>
      <c r="E22">
        <f t="shared" si="1"/>
        <v>0</v>
      </c>
      <c r="H22">
        <f>SUMIF('DBS 3121'!P:P,"=21",'DBS 3121'!AI:AI)+SUMIF('DBS 4121'!P:P,"=21",'DBS 4121'!AI:AI)</f>
        <v>0</v>
      </c>
    </row>
    <row r="23" spans="1:8">
      <c r="A23" t="s">
        <v>50</v>
      </c>
      <c r="C23">
        <f>SUMIF('DBS 3121'!P:P,"=22",'DBS 3121'!AH:AH)+SUMIF('DBS 4121'!P:P,"=22",'DBS 4121'!AH:AH)</f>
        <v>0</v>
      </c>
      <c r="E23">
        <f t="shared" si="1"/>
        <v>0</v>
      </c>
      <c r="H23">
        <f>SUMIF('DBS 3121'!P:P,"=22",'DBS 3121'!AI:AI)+SUMIF('DBS 4121'!P:P,"=22",'DBS 4121'!AI:AI)</f>
        <v>0</v>
      </c>
    </row>
    <row r="24" spans="1:8">
      <c r="A24" t="s">
        <v>51</v>
      </c>
      <c r="C24">
        <f>SUMIF('DBS 3121'!P:P,"=23",'DBS 3121'!AH:AH)+SUMIF('DBS 4121'!P:P,"=23",'DBS 4121'!AH:AH)</f>
        <v>0</v>
      </c>
      <c r="E24">
        <f t="shared" si="1"/>
        <v>0</v>
      </c>
      <c r="H24">
        <f>SUMIF('DBS 3121'!P:P,"=23",'DBS 3121'!AI:AI)+SUMIF('DBS 4121'!P:P,"=23",'DBS 4121'!AI:AI)</f>
        <v>0</v>
      </c>
    </row>
    <row r="25" spans="1:8">
      <c r="A25" t="s">
        <v>52</v>
      </c>
      <c r="C25">
        <f>SUMIF('DBS 3121'!P:P,"=24",'DBS 3121'!AH:AH)+SUMIF('DBS 4121'!P:P,"=24",'DBS 4121'!AH:AH)</f>
        <v>0</v>
      </c>
      <c r="E25">
        <f t="shared" si="1"/>
        <v>0</v>
      </c>
      <c r="H25">
        <f>SUMIF('DBS 3121'!P:P,"=24",'DBS 3121'!AI:AI)+SUMIF('DBS 4121'!P:P,"=24",'DBS 4121'!AI:AI)</f>
        <v>0</v>
      </c>
    </row>
    <row r="26" spans="1:8">
      <c r="A26" t="s">
        <v>53</v>
      </c>
      <c r="C26">
        <f>SUMIF('DBS 3121'!P:P,"=25",'DBS 3121'!AH:AH)+SUMIF('DBS 4121'!P:P,"=25",'DBS 4121'!AH:AH)</f>
        <v>0</v>
      </c>
      <c r="E26">
        <f t="shared" si="1"/>
        <v>0</v>
      </c>
      <c r="H26">
        <f>SUMIF('DBS 3121'!P:P,"=25",'DBS 3121'!AI:AI)+SUMIF('DBS 4121'!P:P,"=25",'DBS 4121'!AI:AI)</f>
        <v>0</v>
      </c>
    </row>
    <row r="27" spans="1:8">
      <c r="A27" t="s">
        <v>54</v>
      </c>
      <c r="C27">
        <f>SUMIF('DBS 3121'!P:P,"=26",'DBS 3121'!AH:AH)+SUMIF('DBS 4121'!P:P,"=26",'DBS 4121'!AH:AH)</f>
        <v>0</v>
      </c>
      <c r="E27">
        <f t="shared" si="1"/>
        <v>0</v>
      </c>
      <c r="H27">
        <f>SUMIF('DBS 3121'!P:P,"=26",'DBS 3121'!AI:AI)+SUMIF('DBS 4121'!P:P,"=26",'DBS 4121'!AI:AI)</f>
        <v>0</v>
      </c>
    </row>
    <row r="28" spans="1:8">
      <c r="A28" t="s">
        <v>55</v>
      </c>
      <c r="C28">
        <f>SUMIF('DBS 3121'!P:P,"=27",'DBS 3121'!AH:AH)+SUMIF('DBS 4121'!P:P,"=27",'DBS 4121'!AH:AH)</f>
        <v>0</v>
      </c>
      <c r="E28">
        <f t="shared" si="1"/>
        <v>0</v>
      </c>
      <c r="H28">
        <f>SUMIF('DBS 3121'!P:P,"=27",'DBS 3121'!AI:AI)+SUMIF('DBS 4121'!P:P,"=27",'DBS 4121'!AI:AI)</f>
        <v>0</v>
      </c>
    </row>
    <row r="29" spans="1:8">
      <c r="A29" t="s">
        <v>56</v>
      </c>
      <c r="C29">
        <f>SUMIF('DBS 3121'!P:P,"=28",'DBS 3121'!AH:AH)+SUMIF('DBS 4121'!P:P,"=28",'DBS 4121'!AH:AH)</f>
        <v>0</v>
      </c>
      <c r="E29">
        <f t="shared" si="1"/>
        <v>0</v>
      </c>
      <c r="H29">
        <f>SUMIF('DBS 3121'!P:P,"=28",'DBS 3121'!AI:AI)+SUMIF('DBS 4121'!P:P,"=28",'DBS 4121'!AI:AI)</f>
        <v>0</v>
      </c>
    </row>
    <row r="30" spans="1:8">
      <c r="A30" t="s">
        <v>57</v>
      </c>
      <c r="C30">
        <f>SUMIF('DBS 3121'!P:P,"=29",'DBS 3121'!AH:AH)+SUMIF('DBS 4121'!P:P,"=29",'DBS 4121'!AH:AH)</f>
        <v>0</v>
      </c>
      <c r="E30">
        <f t="shared" si="1"/>
        <v>0</v>
      </c>
      <c r="H30">
        <f>SUMIF('DBS 3121'!P:P,"=29",'DBS 3121'!AI:AI)+SUMIF('DBS 4121'!P:P,"=29",'DBS 4121'!AI:AI)</f>
        <v>0</v>
      </c>
    </row>
    <row r="31" spans="1:8">
      <c r="A31" t="s">
        <v>58</v>
      </c>
      <c r="C31">
        <f>SUMIF('DBS 3121'!P:P,"=30",'DBS 3121'!AH:AH)+SUMIF('DBS 4121'!P:P,"=30",'DBS 4121'!AH:AH)</f>
        <v>0</v>
      </c>
      <c r="E31">
        <f t="shared" si="1"/>
        <v>0</v>
      </c>
      <c r="H31">
        <f>SUMIF('DBS 3121'!P:P,"=30",'DBS 3121'!AI:AI)+SUMIF('DBS 4121'!P:P,"=30",'DBS 4121'!AI:AI)</f>
        <v>0</v>
      </c>
    </row>
    <row r="32" spans="1:8">
      <c r="A32" t="s">
        <v>59</v>
      </c>
      <c r="C32">
        <f>SUMIF('DBS 3121'!P:P,"=31",'DBS 3121'!AH:AH)+SUMIF('DBS 4121'!P:P,"=31",'DBS 4121'!AH:AH)</f>
        <v>0</v>
      </c>
      <c r="E32">
        <f t="shared" si="1"/>
        <v>0</v>
      </c>
      <c r="H32">
        <f>SUMIF('DBS 3121'!P:P,"=31",'DBS 3121'!AI:AI)+SUMIF('DBS 4121'!P:P,"=31",'DBS 4121'!AI:AI)</f>
        <v>0</v>
      </c>
    </row>
    <row r="33" spans="1:8">
      <c r="A33" t="s">
        <v>60</v>
      </c>
      <c r="C33">
        <f>SUMIF('DBS 3121'!P:P,"=32",'DBS 3121'!AH:AH)+SUMIF('DBS 4121'!P:P,"=32",'DBS 4121'!AH:AH)</f>
        <v>0</v>
      </c>
      <c r="E33">
        <f t="shared" si="1"/>
        <v>0</v>
      </c>
      <c r="H33">
        <f>SUMIF('DBS 3121'!P:P,"=32",'DBS 3121'!AI:AI)+SUMIF('DBS 4121'!P:P,"=32",'DBS 4121'!AI:AI)</f>
        <v>0</v>
      </c>
    </row>
    <row r="34" spans="1:8">
      <c r="A34" t="s">
        <v>61</v>
      </c>
      <c r="C34">
        <f>SUMIF('DBS 3121'!P:P,"=33",'DBS 3121'!AH:AH)+SUMIF('DBS 4121'!P:P,"=33",'DBS 4121'!AH:AH)</f>
        <v>0</v>
      </c>
      <c r="E34">
        <f t="shared" si="1"/>
        <v>0</v>
      </c>
      <c r="H34">
        <f>SUMIF('DBS 3121'!P:P,"=33",'DBS 3121'!AI:AI)+SUMIF('DBS 4121'!P:P,"=33",'DBS 4121'!AI:AI)</f>
        <v>0</v>
      </c>
    </row>
    <row r="35" spans="1:8">
      <c r="A35" t="s">
        <v>62</v>
      </c>
      <c r="C35">
        <f>SUMIF('DBS 3121'!P:P,"=34",'DBS 3121'!AH:AH)+SUMIF('DBS 4121'!P:P,"=34",'DBS 4121'!AH:AH)</f>
        <v>0</v>
      </c>
      <c r="E35">
        <f t="shared" si="1"/>
        <v>0</v>
      </c>
      <c r="H35">
        <f>SUMIF('DBS 3121'!P:P,"=34",'DBS 3121'!AI:AI)+SUMIF('DBS 4121'!P:P,"=34",'DBS 4121'!AI:AI)</f>
        <v>0</v>
      </c>
    </row>
    <row r="36" spans="1:8">
      <c r="A36" t="s">
        <v>63</v>
      </c>
      <c r="C36">
        <f>SUMIF('DBS 3121'!P:P,"=35",'DBS 3121'!AH:AH)+SUMIF('DBS 4121'!P:P,"=35",'DBS 4121'!AH:AH)</f>
        <v>0</v>
      </c>
      <c r="E36">
        <f t="shared" si="1"/>
        <v>0</v>
      </c>
      <c r="H36">
        <f>SUMIF('DBS 3121'!P:P,"=35",'DBS 3121'!AI:AI)+SUMIF('DBS 4121'!P:P,"=35",'DBS 4121'!AI:AI)</f>
        <v>0</v>
      </c>
    </row>
    <row r="37" spans="1:8">
      <c r="A37" t="s">
        <v>64</v>
      </c>
      <c r="C37">
        <f>SUMIF('DBS 3121'!P:P,"=36",'DBS 3121'!AH:AH)+SUMIF('DBS 4121'!P:P,"=36",'DBS 4121'!AH:AH)</f>
        <v>0</v>
      </c>
      <c r="E37">
        <f t="shared" si="1"/>
        <v>0</v>
      </c>
      <c r="H37">
        <f>SUMIF('DBS 3121'!P:P,"=36",'DBS 3121'!AI:AI)+SUMIF('DBS 4121'!P:P,"=36",'DBS 4121'!AI:AI)</f>
        <v>0</v>
      </c>
    </row>
    <row r="38" spans="1:8">
      <c r="A38" t="s">
        <v>65</v>
      </c>
      <c r="C38">
        <f>SUMIF('DBS 3121'!P:P,"=37",'DBS 3121'!AH:AH)+SUMIF('DBS 4121'!P:P,"=37",'DBS 4121'!AH:AH)</f>
        <v>0</v>
      </c>
      <c r="E38">
        <f t="shared" si="1"/>
        <v>0</v>
      </c>
      <c r="H38">
        <f>SUMIF('DBS 3121'!P:P,"=37",'DBS 3121'!AI:AI)+SUMIF('DBS 4121'!P:P,"=37",'DBS 4121'!AI:AI)</f>
        <v>0</v>
      </c>
    </row>
    <row r="39" spans="1:8">
      <c r="A39" t="s">
        <v>66</v>
      </c>
      <c r="C39">
        <f>SUMIF('DBS 3121'!P:P,"=38",'DBS 3121'!AH:AH)+SUMIF('DBS 4121'!P:P,"=38",'DBS 4121'!AH:AH)</f>
        <v>0</v>
      </c>
      <c r="E39">
        <f t="shared" si="1"/>
        <v>0</v>
      </c>
      <c r="H39">
        <f>SUMIF('DBS 3121'!P:P,"=38",'DBS 3121'!AI:AI)+SUMIF('DBS 4121'!P:P,"=38",'DBS 4121'!AI:AI)</f>
        <v>0</v>
      </c>
    </row>
    <row r="40" spans="1:8">
      <c r="A40" t="s">
        <v>67</v>
      </c>
      <c r="C40">
        <f>SUMIF('DBS 3121'!P:P,"=39",'DBS 3121'!AH:AH)+SUMIF('DBS 4121'!P:P,"=39",'DBS 4121'!AH:AH)</f>
        <v>0</v>
      </c>
      <c r="E40">
        <f t="shared" si="1"/>
        <v>0</v>
      </c>
      <c r="H40">
        <f>SUMIF('DBS 3121'!P:P,"=39",'DBS 3121'!AI:AI)+SUMIF('DBS 4121'!P:P,"=39",'DBS 4121'!AI:AI)</f>
        <v>0</v>
      </c>
    </row>
    <row r="41" spans="1:8">
      <c r="A41" t="s">
        <v>68</v>
      </c>
      <c r="C41">
        <f>SUMIF('DBS 3121'!P:P,"=40",'DBS 3121'!AH:AH)+SUMIF('DBS 4121'!P:P,"=40",'DBS 4121'!AH:AH)</f>
        <v>0</v>
      </c>
      <c r="E41">
        <f t="shared" si="1"/>
        <v>0</v>
      </c>
      <c r="H41">
        <f>SUMIF('DBS 3121'!P:P,"=40",'DBS 3121'!AI:AI)+SUMIF('DBS 4121'!P:P,"=40",'DBS 4121'!AI:AI)</f>
        <v>0</v>
      </c>
    </row>
    <row r="42" spans="1:8">
      <c r="A42" t="s">
        <v>69</v>
      </c>
      <c r="C42">
        <f>SUMIF('DBS 3121'!P:P,"=41",'DBS 3121'!AH:AH)+SUMIF('DBS 4121'!P:P,"=41",'DBS 4121'!AH:AH)</f>
        <v>0</v>
      </c>
      <c r="E42">
        <f t="shared" si="1"/>
        <v>0</v>
      </c>
      <c r="H42">
        <f>SUMIF('DBS 3121'!P:P,"=41",'DBS 3121'!AI:AI)+SUMIF('DBS 4121'!P:P,"=41",'DBS 4121'!AI:AI)</f>
        <v>0</v>
      </c>
    </row>
    <row r="43" spans="1:8">
      <c r="A43" t="s">
        <v>70</v>
      </c>
      <c r="C43">
        <f>SUMIF('DBS 3121'!P:P,"=42",'DBS 3121'!AH:AH)+SUMIF('DBS 4121'!P:P,"=42",'DBS 4121'!AH:AH)</f>
        <v>0</v>
      </c>
      <c r="E43">
        <f t="shared" si="1"/>
        <v>0</v>
      </c>
      <c r="H43">
        <f>SUMIF('DBS 3121'!P:P,"=42",'DBS 3121'!AI:AI)+SUMIF('DBS 4121'!P:P,"=42",'DBS 4121'!AI:AI)</f>
        <v>0</v>
      </c>
    </row>
    <row r="44" spans="1:8">
      <c r="A44" t="s">
        <v>71</v>
      </c>
      <c r="C44">
        <f>SUMIF('DBS 3121'!P:P,"=43",'DBS 3121'!AH:AH)+SUMIF('DBS 4121'!P:P,"=43",'DBS 4121'!AH:AH)</f>
        <v>0</v>
      </c>
      <c r="E44">
        <f t="shared" si="1"/>
        <v>0</v>
      </c>
      <c r="H44">
        <f>SUMIF('DBS 3121'!P:P,"=43",'DBS 3121'!AI:AI)+SUMIF('DBS 4121'!P:P,"=43",'DBS 4121'!AI:AI)</f>
        <v>0</v>
      </c>
    </row>
    <row r="45" spans="1:8">
      <c r="A45" t="s">
        <v>72</v>
      </c>
      <c r="C45">
        <f>SUMIF('DBS 3121'!P:P,"=44",'DBS 3121'!AH:AH)+SUMIF('DBS 4121'!P:P,"=44",'DBS 4121'!AH:AH)</f>
        <v>0</v>
      </c>
      <c r="E45">
        <f t="shared" si="1"/>
        <v>0</v>
      </c>
      <c r="H45">
        <f>SUMIF('DBS 3121'!P:P,"=44",'DBS 3121'!AI:AI)+SUMIF('DBS 4121'!P:P,"=44",'DBS 4121'!AI:AI)</f>
        <v>0</v>
      </c>
    </row>
    <row r="46" spans="1:8">
      <c r="A46" t="s">
        <v>73</v>
      </c>
      <c r="C46">
        <f>SUMIF('DBS 3121'!P:P,"=45",'DBS 3121'!AH:AH)+SUMIF('DBS 4121'!P:P,"=45",'DBS 4121'!AH:AH)</f>
        <v>0</v>
      </c>
      <c r="E46">
        <f t="shared" si="1"/>
        <v>0</v>
      </c>
      <c r="H46">
        <f>SUMIF('DBS 3121'!P:P,"=45",'DBS 3121'!AI:AI)+SUMIF('DBS 4121'!P:P,"=45",'DBS 4121'!AI:AI)</f>
        <v>0</v>
      </c>
    </row>
    <row r="47" spans="1:8">
      <c r="A47" t="s">
        <v>74</v>
      </c>
      <c r="C47">
        <f>SUMIF('DBS 3121'!P:P,"=46",'DBS 3121'!AH:AH)+SUMIF('DBS 4121'!P:P,"=46",'DBS 4121'!AH:AH)</f>
        <v>0</v>
      </c>
      <c r="E47">
        <f t="shared" si="1"/>
        <v>0</v>
      </c>
      <c r="H47">
        <f>SUMIF('DBS 3121'!P:P,"=46",'DBS 3121'!AI:AI)+SUMIF('DBS 4121'!P:P,"=46",'DBS 4121'!AI:AI)</f>
        <v>0</v>
      </c>
    </row>
    <row r="48" spans="1:8">
      <c r="A48" t="s">
        <v>75</v>
      </c>
      <c r="C48">
        <f>SUMIF('DBS 3121'!P:P,"=47",'DBS 3121'!AH:AH)+SUMIF('DBS 4121'!P:P,"=47",'DBS 4121'!AH:AH)</f>
        <v>0</v>
      </c>
      <c r="E48">
        <f t="shared" si="1"/>
        <v>0</v>
      </c>
      <c r="H48">
        <f>SUMIF('DBS 3121'!P:P,"=47",'DBS 3121'!AI:AI)+SUMIF('DBS 4121'!P:P,"=47",'DBS 4121'!AI:AI)</f>
        <v>0</v>
      </c>
    </row>
    <row r="49" spans="1:8">
      <c r="A49" t="s">
        <v>76</v>
      </c>
      <c r="C49">
        <f>SUMIF('DBS 3121'!P:P,"=48",'DBS 3121'!AH:AH)+SUMIF('DBS 4121'!P:P,"=48",'DBS 4121'!AH:AH)</f>
        <v>0</v>
      </c>
      <c r="E49">
        <f t="shared" si="1"/>
        <v>0</v>
      </c>
      <c r="H49">
        <f>SUMIF('DBS 3121'!P:P,"=48",'DBS 3121'!AI:AI)+SUMIF('DBS 4121'!P:P,"=48",'DBS 4121'!AI:AI)</f>
        <v>0</v>
      </c>
    </row>
    <row r="50" spans="1:8">
      <c r="A50" t="s">
        <v>77</v>
      </c>
      <c r="C50">
        <f>SUMIF('DBS 3121'!P:P,"=49",'DBS 3121'!AH:AH)+SUMIF('DBS 4121'!P:P,"=49",'DBS 4121'!AH:AH)</f>
        <v>3</v>
      </c>
      <c r="E50">
        <f t="shared" si="1"/>
        <v>3</v>
      </c>
      <c r="H50">
        <f>SUMIF('DBS 3121'!P:P,"=49",'DBS 3121'!AI:AI)+SUMIF('DBS 4121'!P:P,"=49",'DBS 4121'!AI:AI)</f>
        <v>23.5</v>
      </c>
    </row>
    <row r="51" spans="1:8">
      <c r="A51" t="s">
        <v>78</v>
      </c>
      <c r="C51">
        <f>SUMIF('DBS 3121'!P:P,"=50",'DBS 3121'!AH:AH)+SUMIF('DBS 4121'!P:P,"=50",'DBS 4121'!AH:AH)</f>
        <v>2.5</v>
      </c>
      <c r="E51">
        <f t="shared" si="1"/>
        <v>2.5</v>
      </c>
      <c r="H51">
        <f>SUMIF('DBS 3121'!P:P,"=50",'DBS 3121'!AI:AI)+SUMIF('DBS 4121'!P:P,"=50",'DBS 4121'!AI:AI)</f>
        <v>35.799999999999997</v>
      </c>
    </row>
    <row r="52" spans="1:8">
      <c r="A52" t="s">
        <v>79</v>
      </c>
      <c r="C52">
        <f>SUMIF('DBS 3121'!P:P,"=51",'DBS 3121'!AH:AH)+SUMIF('DBS 4121'!P:P,"=51",'DBS 4121'!AH:AH)</f>
        <v>32.159999999999997</v>
      </c>
      <c r="E52">
        <f t="shared" si="1"/>
        <v>32.159999999999997</v>
      </c>
      <c r="H52">
        <f>SUMIF('DBS 3121'!P:P,"=51",'DBS 3121'!AI:AI)+SUMIF('DBS 4121'!P:P,"=51",'DBS 4121'!AI:AI)</f>
        <v>112.64</v>
      </c>
    </row>
    <row r="53" spans="1:8">
      <c r="A53" t="s">
        <v>80</v>
      </c>
      <c r="C53">
        <f>SUMIF('DBS 3121'!P:P,"=52",'DBS 3121'!AH:AH)+SUMIF('DBS 4121'!P:P,"=52",'DBS 4121'!AH:AH)</f>
        <v>3.83</v>
      </c>
      <c r="E53">
        <f t="shared" si="1"/>
        <v>3.83</v>
      </c>
      <c r="H53">
        <f>SUMIF('DBS 3121'!P:P,"=52",'DBS 3121'!AI:AI)+SUMIF('DBS 4121'!P:P,"=52",'DBS 4121'!AI:AI)</f>
        <v>26.85</v>
      </c>
    </row>
  </sheetData>
  <customSheetViews>
    <customSheetView guid="{B1BF8D5C-C535-4672-9DD1-D1E765512F99}" hiddenColumns="1" topLeftCell="A22">
      <selection activeCell="C51" sqref="C51"/>
      <pageMargins left="0.7" right="0.7" top="0.75" bottom="0.75" header="0.3" footer="0.3"/>
    </customSheetView>
    <customSheetView guid="{23793126-C455-488A-90B8-2CB830FD835A}" showPageBreaks="1" hiddenColumns="1">
      <selection activeCell="H34" sqref="H34"/>
      <pageMargins left="0.7" right="0.7" top="0.75" bottom="0.75" header="0.3" footer="0.3"/>
      <pageSetup paperSize="9" orientation="portrait" verticalDpi="0" r:id="rId1"/>
    </customSheetView>
    <customSheetView guid="{0927F320-2C60-4FAA-B8BB-CAA6068B5632}" hiddenColumns="1">
      <selection activeCell="C9" sqref="C9"/>
      <pageMargins left="0.7" right="0.7" top="0.75" bottom="0.75" header="0.3" footer="0.3"/>
    </customSheetView>
    <customSheetView guid="{A199E12B-8FD2-484A-91A9-746A79E5A330}" hiddenColumns="1" topLeftCell="A19">
      <selection activeCell="K53" sqref="K53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>
      <selection activeCell="S7" sqref="S7"/>
    </sheetView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2:A3"/>
  <sheetViews>
    <sheetView workbookViewId="0">
      <selection activeCell="E29" sqref="E29"/>
    </sheetView>
  </sheetViews>
  <sheetFormatPr baseColWidth="10" defaultRowHeight="15"/>
  <sheetData>
    <row r="2" spans="1:1">
      <c r="A2" s="106" t="s">
        <v>18</v>
      </c>
    </row>
    <row r="3" spans="1:1">
      <c r="A3" s="106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DBS 3121</vt:lpstr>
      <vt:lpstr>DBS 4121</vt:lpstr>
      <vt:lpstr>tmp régl</vt:lpstr>
      <vt:lpstr>Recap</vt:lpstr>
      <vt:lpstr>ListOng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2019-12-12T08:50:07Z</cp:lastPrinted>
  <dcterms:created xsi:type="dcterms:W3CDTF">2019-09-03T08:45:05Z</dcterms:created>
  <dcterms:modified xsi:type="dcterms:W3CDTF">2019-12-12T14:38:26Z</dcterms:modified>
</cp:coreProperties>
</file>