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" windowWidth="18780" windowHeight="11895" activeTab="3"/>
  </bookViews>
  <sheets>
    <sheet name="Menu" sheetId="6" r:id="rId1"/>
    <sheet name="Catalogue" sheetId="1" r:id="rId2"/>
    <sheet name="Bon de commande" sheetId="3" r:id="rId3"/>
    <sheet name="Fiche Produit" sheetId="7" r:id="rId4"/>
    <sheet name="Feuil1" sheetId="5" r:id="rId5"/>
    <sheet name="Photo plantes" sheetId="8" r:id="rId6"/>
  </sheets>
  <definedNames>
    <definedName name="Photos">INDIRECT(VLOOKUP('Fiche Produit'!$C$5:$D$5,'Photo plantes'!$A$2:$C$4,3,FALSE))</definedName>
    <definedName name="Société" comment="Saisir le nom de la société">'Bon de commande'!$C$4</definedName>
  </definedNames>
  <calcPr calcId="145621"/>
  <pivotCaches>
    <pivotCache cacheId="0" r:id="rId7"/>
  </pivotCaches>
</workbook>
</file>

<file path=xl/calcChain.xml><?xml version="1.0" encoding="utf-8"?>
<calcChain xmlns="http://schemas.openxmlformats.org/spreadsheetml/2006/main">
  <c r="C60" i="1" l="1"/>
  <c r="C59" i="1"/>
  <c r="C58" i="1"/>
  <c r="C2" i="8" l="1"/>
  <c r="C3" i="8"/>
  <c r="C4" i="8"/>
  <c r="I18" i="7"/>
  <c r="I16" i="7"/>
  <c r="I15" i="7"/>
  <c r="I14" i="7"/>
  <c r="I13" i="7"/>
  <c r="I12" i="7"/>
  <c r="I11" i="7"/>
  <c r="I9" i="7"/>
  <c r="I10" i="7"/>
  <c r="B7" i="7"/>
  <c r="D29" i="7"/>
  <c r="G1" i="3" l="1"/>
  <c r="H5" i="3"/>
  <c r="H6" i="3"/>
  <c r="P52" i="1" l="1"/>
  <c r="H8" i="3"/>
  <c r="H9" i="3" l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2" i="1"/>
  <c r="I22" i="7" s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2" i="1"/>
  <c r="Q52" i="1" l="1"/>
  <c r="O52" i="1"/>
</calcChain>
</file>

<file path=xl/comments1.xml><?xml version="1.0" encoding="utf-8"?>
<comments xmlns="http://schemas.openxmlformats.org/spreadsheetml/2006/main">
  <authors>
    <author>augier maxime augier</author>
  </authors>
  <commentList>
    <comment ref="C4" authorId="0">
      <text>
        <r>
          <rPr>
            <b/>
            <sz val="9"/>
            <color indexed="81"/>
            <rFont val="Tahoma"/>
            <family val="2"/>
          </rPr>
          <t>Mettre le nom de la société et l'adresse avant le renvoie de la commande,</t>
        </r>
      </text>
    </comment>
  </commentList>
</comments>
</file>

<file path=xl/sharedStrings.xml><?xml version="1.0" encoding="utf-8"?>
<sst xmlns="http://schemas.openxmlformats.org/spreadsheetml/2006/main" count="648" uniqueCount="249">
  <si>
    <t>Nom vernaculaire</t>
  </si>
  <si>
    <t>Nom latin</t>
  </si>
  <si>
    <t xml:space="preserve">Feuillage </t>
  </si>
  <si>
    <t xml:space="preserve">Catégorie </t>
  </si>
  <si>
    <t>Exposition</t>
  </si>
  <si>
    <t>Type de sol</t>
  </si>
  <si>
    <t>Atouts</t>
  </si>
  <si>
    <t>Contenant</t>
  </si>
  <si>
    <t>Hauteur</t>
  </si>
  <si>
    <t>Prix HT</t>
  </si>
  <si>
    <t>Période de Floraison</t>
  </si>
  <si>
    <t>Couleur</t>
  </si>
  <si>
    <t>Abelia X grandiflora 'Sherwood'</t>
  </si>
  <si>
    <t xml:space="preserve">Abélie  à grandes fleurs </t>
  </si>
  <si>
    <t>Semi-persistant</t>
  </si>
  <si>
    <t>Juillet à Septembre</t>
  </si>
  <si>
    <t>Rose</t>
  </si>
  <si>
    <t>R</t>
  </si>
  <si>
    <t>Arbuste</t>
  </si>
  <si>
    <t>Sol humifère</t>
  </si>
  <si>
    <t>C2,5L</t>
  </si>
  <si>
    <t>Mimosa</t>
  </si>
  <si>
    <t>Acacia dealbata 'Gaulois Astier'</t>
  </si>
  <si>
    <t>Persistant</t>
  </si>
  <si>
    <t>Février-Mars</t>
  </si>
  <si>
    <t>Jaune</t>
  </si>
  <si>
    <t>Arbrisseau</t>
  </si>
  <si>
    <t>C4L</t>
  </si>
  <si>
    <t xml:space="preserve">Stock </t>
  </si>
  <si>
    <t>Erable de David</t>
  </si>
  <si>
    <t>Acer davidii 'Viper'</t>
  </si>
  <si>
    <t xml:space="preserve">Arbrisseau </t>
  </si>
  <si>
    <t>Caduque</t>
  </si>
  <si>
    <t>Insignifiante</t>
  </si>
  <si>
    <t>Terre végétale</t>
  </si>
  <si>
    <t>Ö</t>
  </si>
  <si>
    <t>Erable plane</t>
  </si>
  <si>
    <t>Acer platanoides</t>
  </si>
  <si>
    <t>Arbre</t>
  </si>
  <si>
    <t>Sans exigence</t>
  </si>
  <si>
    <t>Vert/Jaune</t>
  </si>
  <si>
    <t>C15L</t>
  </si>
  <si>
    <t>Erable du Japon</t>
  </si>
  <si>
    <t>Terre de bruyère</t>
  </si>
  <si>
    <t>Non-calcaire</t>
  </si>
  <si>
    <t>Acer palmatum 'Atropurpureum'</t>
  </si>
  <si>
    <t>Maronnier d'Inde</t>
  </si>
  <si>
    <t>Aesculus hippocastanum</t>
  </si>
  <si>
    <t>Blanche</t>
  </si>
  <si>
    <t>Avril/Mai</t>
  </si>
  <si>
    <t>Frais et humifère</t>
  </si>
  <si>
    <t xml:space="preserve">RN Tige </t>
  </si>
  <si>
    <t>C8/10</t>
  </si>
  <si>
    <t>Agapanthe</t>
  </si>
  <si>
    <t>Agapanthus africanus 'albus'</t>
  </si>
  <si>
    <t>Vivace</t>
  </si>
  <si>
    <t>Juillet/Août</t>
  </si>
  <si>
    <t>Humifère et drainé</t>
  </si>
  <si>
    <t>Akebia</t>
  </si>
  <si>
    <t>Akebia quinata</t>
  </si>
  <si>
    <t>Plante grimpante</t>
  </si>
  <si>
    <t>Fuschia</t>
  </si>
  <si>
    <t>Arbre à soie</t>
  </si>
  <si>
    <t>Albizia julibrissin 'Ombrella'</t>
  </si>
  <si>
    <t xml:space="preserve">Arbre </t>
  </si>
  <si>
    <t>Juin/Août</t>
  </si>
  <si>
    <t>Léger,drainé</t>
  </si>
  <si>
    <t>Fleurs</t>
  </si>
  <si>
    <t>Bois</t>
  </si>
  <si>
    <t>Feuilles</t>
  </si>
  <si>
    <t>Fleurs et feuilles</t>
  </si>
  <si>
    <t>C4/6</t>
  </si>
  <si>
    <t>Aulne glutineux</t>
  </si>
  <si>
    <t>Alnus glutinosa 'Imperiallis'</t>
  </si>
  <si>
    <t>Frais et acide</t>
  </si>
  <si>
    <t>Arbousier</t>
  </si>
  <si>
    <t>Arbutus unedo 'Marina'</t>
  </si>
  <si>
    <t>Octobre/Décembre</t>
  </si>
  <si>
    <t>Bois, fleurs et fruits</t>
  </si>
  <si>
    <t>Canne de Provence</t>
  </si>
  <si>
    <t>Arundo donax</t>
  </si>
  <si>
    <t>Graminée</t>
  </si>
  <si>
    <t>/</t>
  </si>
  <si>
    <t xml:space="preserve">Aucuba du Japon </t>
  </si>
  <si>
    <t>Aucuba japonica 'Crotonifolia'</t>
  </si>
  <si>
    <t>Ù</t>
  </si>
  <si>
    <t>Feuilles et fruits</t>
  </si>
  <si>
    <t>Azalée du Japon</t>
  </si>
  <si>
    <t>Azalea japonica</t>
  </si>
  <si>
    <t>Mars/Avril</t>
  </si>
  <si>
    <t>Epine vInette de Thunberg</t>
  </si>
  <si>
    <t>Berberis thunbergii 'Atropurpurea'</t>
  </si>
  <si>
    <t>Mai</t>
  </si>
  <si>
    <t>Bouleau commun</t>
  </si>
  <si>
    <t>Betula utilis</t>
  </si>
  <si>
    <t>Bois et fleurs</t>
  </si>
  <si>
    <t>C10L</t>
  </si>
  <si>
    <t>Bouganvillé</t>
  </si>
  <si>
    <t>Bouganvillea sanderiana</t>
  </si>
  <si>
    <t>Juillet/Octobre</t>
  </si>
  <si>
    <t>C3L</t>
  </si>
  <si>
    <t>Bruyère des neiges</t>
  </si>
  <si>
    <t>Erica carnea</t>
  </si>
  <si>
    <t>Sous-arbrisseau</t>
  </si>
  <si>
    <t>C2L</t>
  </si>
  <si>
    <t>Arbre aux papillons</t>
  </si>
  <si>
    <t>Buddleja davidii</t>
  </si>
  <si>
    <t>Août/Septembre</t>
  </si>
  <si>
    <t>H30/40</t>
  </si>
  <si>
    <t>H10</t>
  </si>
  <si>
    <t>H40/60</t>
  </si>
  <si>
    <t>H150/200</t>
  </si>
  <si>
    <t>H20/30</t>
  </si>
  <si>
    <t>H60/100</t>
  </si>
  <si>
    <t>H10/15</t>
  </si>
  <si>
    <t>H200/250</t>
  </si>
  <si>
    <t xml:space="preserve">H30/40 </t>
  </si>
  <si>
    <t>Buis toujours vert</t>
  </si>
  <si>
    <t>Buxus sempervirens</t>
  </si>
  <si>
    <t>C5L</t>
  </si>
  <si>
    <t xml:space="preserve">Callicarpe </t>
  </si>
  <si>
    <t>Callicarpa bodinieri 'Profusion'</t>
  </si>
  <si>
    <t>Septembre</t>
  </si>
  <si>
    <t>Violet</t>
  </si>
  <si>
    <t>Fleurs et Fruits</t>
  </si>
  <si>
    <t xml:space="preserve">Rince bouteille </t>
  </si>
  <si>
    <t>Callistemon laevis</t>
  </si>
  <si>
    <t>Avril/Juin</t>
  </si>
  <si>
    <t>Rouge</t>
  </si>
  <si>
    <t>Bignone de Chine</t>
  </si>
  <si>
    <t>Campsis grandiflora</t>
  </si>
  <si>
    <t>Orange</t>
  </si>
  <si>
    <t>H30/60</t>
  </si>
  <si>
    <t>Charme commun</t>
  </si>
  <si>
    <t>Carpinus betulus</t>
  </si>
  <si>
    <t>Sauge bleue</t>
  </si>
  <si>
    <t>Caryopteris x clandonensis 'Grand Bleu'</t>
  </si>
  <si>
    <t>Bleue</t>
  </si>
  <si>
    <t>Catalpa commun</t>
  </si>
  <si>
    <t>Catalpa bignonioides</t>
  </si>
  <si>
    <t>Juin/Juillet</t>
  </si>
  <si>
    <t>Profond</t>
  </si>
  <si>
    <t>C25L</t>
  </si>
  <si>
    <t>C10/12</t>
  </si>
  <si>
    <t>Céanothe à feuilles de Thyrses</t>
  </si>
  <si>
    <t xml:space="preserve">Ceanothus thyrsiflorus </t>
  </si>
  <si>
    <t>Mai/Juin</t>
  </si>
  <si>
    <t>Arbre de Judée</t>
  </si>
  <si>
    <t>Cercis siliquastrum</t>
  </si>
  <si>
    <t>C20L</t>
  </si>
  <si>
    <t>C6/8</t>
  </si>
  <si>
    <t>Oranger du Mexique</t>
  </si>
  <si>
    <t>Choisya ternata ' Aztec Pearl'</t>
  </si>
  <si>
    <t>Choisya ternata ' Goldfinger'</t>
  </si>
  <si>
    <t>Clématite</t>
  </si>
  <si>
    <t>Clématis montana</t>
  </si>
  <si>
    <t>Mai/Juillet</t>
  </si>
  <si>
    <t>Cornouiller du Japon</t>
  </si>
  <si>
    <t>Cornus alba 'Elegantissima'</t>
  </si>
  <si>
    <t>Feuilles et bois</t>
  </si>
  <si>
    <t>H60/80</t>
  </si>
  <si>
    <t>Noisetier</t>
  </si>
  <si>
    <t>Corylus avellana 'Contorta'</t>
  </si>
  <si>
    <t>Arbre à perruque pourpre</t>
  </si>
  <si>
    <t>Cotinus coggygria 'Royal Purpule'</t>
  </si>
  <si>
    <t>Cotoneaster</t>
  </si>
  <si>
    <t>Cotoneaster lacteus</t>
  </si>
  <si>
    <t>Fleurs, feuilles et fruits</t>
  </si>
  <si>
    <t>Chalef</t>
  </si>
  <si>
    <t>Elaeagnus x ebbeingei</t>
  </si>
  <si>
    <t>Eucalyptus</t>
  </si>
  <si>
    <t>Eucalyptus gunnii</t>
  </si>
  <si>
    <t>H50/60</t>
  </si>
  <si>
    <t>Fusain du Japon</t>
  </si>
  <si>
    <t>Euonymus japonicus 'President Gauthier'</t>
  </si>
  <si>
    <t xml:space="preserve">Feuilles </t>
  </si>
  <si>
    <t>Exochorda</t>
  </si>
  <si>
    <t>Exochorda racemosa</t>
  </si>
  <si>
    <t>Feuilles et fleurs</t>
  </si>
  <si>
    <t>Hêtre commun</t>
  </si>
  <si>
    <t>Fagus sylvatica</t>
  </si>
  <si>
    <t>Mimosa de Paris</t>
  </si>
  <si>
    <t>Forsythia x intermedia</t>
  </si>
  <si>
    <t>Fleurs et bois</t>
  </si>
  <si>
    <t>Frêne commun</t>
  </si>
  <si>
    <t>Fraxinus excelsior</t>
  </si>
  <si>
    <t>RN Baliveau</t>
  </si>
  <si>
    <t>Gaura</t>
  </si>
  <si>
    <t>Gaura lindheimeri</t>
  </si>
  <si>
    <t>Juin/Octobre</t>
  </si>
  <si>
    <t>Févier d'Amérique</t>
  </si>
  <si>
    <t>Gleditsia triacanthos 'Inermis'</t>
  </si>
  <si>
    <t>Véronique arbustive</t>
  </si>
  <si>
    <t>Hebe brachysiphon</t>
  </si>
  <si>
    <t>Houx commun</t>
  </si>
  <si>
    <t>Ilex aquifolium</t>
  </si>
  <si>
    <t xml:space="preserve">Blanche  </t>
  </si>
  <si>
    <t>Léger, drainé</t>
  </si>
  <si>
    <t>RN</t>
  </si>
  <si>
    <t>Sans exignece</t>
  </si>
  <si>
    <t>Fruits, feuiles</t>
  </si>
  <si>
    <t xml:space="preserve">Savonnier </t>
  </si>
  <si>
    <t>Koelreuteria paniculata</t>
  </si>
  <si>
    <t>Feuilles, fleurs et fruits</t>
  </si>
  <si>
    <t>C30L</t>
  </si>
  <si>
    <t>Lila des Indes</t>
  </si>
  <si>
    <t>Lagestroemia indica</t>
  </si>
  <si>
    <t>H10/12</t>
  </si>
  <si>
    <t xml:space="preserve">Lavande </t>
  </si>
  <si>
    <t>Lavandula augustifolia</t>
  </si>
  <si>
    <t xml:space="preserve">Violet </t>
  </si>
  <si>
    <t>Drainé, sol sec, calcaire</t>
  </si>
  <si>
    <t xml:space="preserve">Hortensia grimpant </t>
  </si>
  <si>
    <t>Hydrangea petiolaris</t>
  </si>
  <si>
    <t xml:space="preserve">Plante grimpante </t>
  </si>
  <si>
    <t xml:space="preserve">Fleurs </t>
  </si>
  <si>
    <t>Quantité</t>
  </si>
  <si>
    <t>Prix Total HT</t>
  </si>
  <si>
    <t>Stock Restant</t>
  </si>
  <si>
    <t>Violet, rouge</t>
  </si>
  <si>
    <t>Total général</t>
  </si>
  <si>
    <t>Total</t>
  </si>
  <si>
    <t xml:space="preserve">Quantités </t>
  </si>
  <si>
    <t>Montant Total HT</t>
  </si>
  <si>
    <t>Prix HT UNITAIRE</t>
  </si>
  <si>
    <t>Bon de commande</t>
  </si>
  <si>
    <t>Société :</t>
  </si>
  <si>
    <t xml:space="preserve">Adresse : </t>
  </si>
  <si>
    <t xml:space="preserve">Nombre de Plantes </t>
  </si>
  <si>
    <t>Montant TVA à 10%</t>
  </si>
  <si>
    <t>Étiquettes de lignes</t>
  </si>
  <si>
    <t>Étiquettes de colonnes</t>
  </si>
  <si>
    <t>Somme de Quantité</t>
  </si>
  <si>
    <t xml:space="preserve">Montant TTC </t>
  </si>
  <si>
    <t>Montant après remise</t>
  </si>
  <si>
    <t>Menu</t>
  </si>
  <si>
    <t xml:space="preserve">Le Catalogue </t>
  </si>
  <si>
    <t xml:space="preserve">Bon de commande </t>
  </si>
  <si>
    <t xml:space="preserve">Ref : </t>
  </si>
  <si>
    <t>Description du produit</t>
  </si>
  <si>
    <t>Prix:</t>
  </si>
  <si>
    <t>Stock:</t>
  </si>
  <si>
    <t>Ref</t>
  </si>
  <si>
    <t>Feuillage</t>
  </si>
  <si>
    <t>Période de floraison</t>
  </si>
  <si>
    <t xml:space="preserve">Atouts </t>
  </si>
  <si>
    <t>Photos</t>
  </si>
  <si>
    <t>Adresse</t>
  </si>
  <si>
    <t>Fiche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</si>
</sst>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/m;@"/>
    <numFmt numFmtId="165" formatCode="#,##0.00\ &quot;€&quot;"/>
    <numFmt numFmtId="166" formatCode="[$-F800]dddd\,\ mmmm\ dd\,\ yyyy"/>
    <numFmt numFmtId="167" formatCode="_-* #,##0.00\ [$€-40C]_-;\-* #,##0.00\ [$€-40C]_-;_-* &quot;-&quot;??\ [$€-40C]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sz val="20"/>
      <color theme="1"/>
      <name val="Webdings"/>
      <family val="1"/>
      <charset val="2"/>
    </font>
    <font>
      <sz val="14"/>
      <color theme="1"/>
      <name val="Webdings"/>
      <family val="1"/>
      <charset val="2"/>
    </font>
    <font>
      <sz val="18"/>
      <color theme="1"/>
      <name val="Webdings"/>
      <family val="1"/>
      <charset val="2"/>
    </font>
    <font>
      <b/>
      <sz val="11"/>
      <color theme="1"/>
      <name val="Calibri"/>
      <scheme val="minor"/>
    </font>
    <font>
      <b/>
      <sz val="14"/>
      <color theme="1"/>
      <name val="Calibri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24"/>
      <color rgb="FF00B050"/>
      <name val="Arial Black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1"/>
      <name val="Agency FB"/>
      <family val="2"/>
    </font>
    <font>
      <b/>
      <sz val="24"/>
      <color theme="0"/>
      <name val="Agency FB"/>
      <family val="2"/>
    </font>
    <font>
      <u/>
      <sz val="11"/>
      <color theme="10"/>
      <name val="Calibri"/>
      <family val="2"/>
      <scheme val="minor"/>
    </font>
    <font>
      <b/>
      <sz val="24"/>
      <color theme="6" tint="0.79998168889431442"/>
      <name val="Agency FB"/>
      <family val="2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8"/>
      <name val="Calibri"/>
      <family val="2"/>
      <scheme val="minor"/>
    </font>
    <font>
      <b/>
      <sz val="16"/>
      <name val="Calibri"/>
      <family val="2"/>
      <scheme val="minor"/>
    </font>
    <font>
      <i/>
      <sz val="18"/>
      <color theme="1"/>
      <name val="Calibri"/>
      <family val="2"/>
      <scheme val="minor"/>
    </font>
    <font>
      <i/>
      <sz val="16"/>
      <name val="Calibri"/>
      <family val="2"/>
      <scheme val="minor"/>
    </font>
    <font>
      <i/>
      <sz val="20"/>
      <name val="Calibri"/>
      <family val="2"/>
      <scheme val="minor"/>
    </font>
    <font>
      <i/>
      <sz val="20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6"/>
      </top>
      <bottom/>
      <diagonal/>
    </border>
    <border>
      <left/>
      <right/>
      <top/>
      <bottom style="thin">
        <color theme="6"/>
      </bottom>
      <diagonal/>
    </border>
    <border>
      <left style="thin">
        <color indexed="64"/>
      </left>
      <right/>
      <top style="thin">
        <color theme="6"/>
      </top>
      <bottom/>
      <diagonal/>
    </border>
  </borders>
  <cellStyleXfs count="6">
    <xf numFmtId="0" fontId="0" fillId="0" borderId="0"/>
    <xf numFmtId="44" fontId="7" fillId="0" borderId="0" applyFont="0" applyFill="0" applyBorder="0" applyAlignment="0" applyProtection="0"/>
    <xf numFmtId="0" fontId="8" fillId="0" borderId="0"/>
    <xf numFmtId="0" fontId="12" fillId="2" borderId="0" applyNumberFormat="0" applyBorder="0" applyAlignment="0" applyProtection="0"/>
    <xf numFmtId="0" fontId="12" fillId="3" borderId="0" applyNumberFormat="0" applyBorder="0" applyAlignment="0" applyProtection="0"/>
    <xf numFmtId="0" fontId="15" fillId="0" borderId="0" applyNumberFormat="0" applyFill="0" applyBorder="0" applyAlignment="0" applyProtection="0"/>
  </cellStyleXfs>
  <cellXfs count="122">
    <xf numFmtId="0" fontId="0" fillId="0" borderId="0" xfId="0"/>
    <xf numFmtId="0" fontId="0" fillId="0" borderId="1" xfId="0" applyBorder="1"/>
    <xf numFmtId="0" fontId="0" fillId="0" borderId="7" xfId="0" applyBorder="1"/>
    <xf numFmtId="0" fontId="0" fillId="0" borderId="10" xfId="0" applyBorder="1"/>
    <xf numFmtId="0" fontId="0" fillId="0" borderId="5" xfId="0" applyBorder="1"/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2" fontId="0" fillId="0" borderId="1" xfId="0" applyNumberFormat="1" applyBorder="1" applyAlignment="1">
      <alignment horizontal="center"/>
    </xf>
    <xf numFmtId="12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5" fillId="0" borderId="1" xfId="0" applyFont="1" applyBorder="1" applyAlignment="1">
      <alignment horizontal="center"/>
    </xf>
    <xf numFmtId="8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1" fillId="0" borderId="7" xfId="0" applyFont="1" applyBorder="1" applyAlignment="1">
      <alignment horizontal="center"/>
    </xf>
    <xf numFmtId="8" fontId="0" fillId="0" borderId="7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12" fontId="0" fillId="0" borderId="0" xfId="0" applyNumberForma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8" fontId="0" fillId="0" borderId="8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" xfId="0" pivotButton="1" applyBorder="1"/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4" fontId="0" fillId="0" borderId="1" xfId="0" applyNumberForma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0" fillId="0" borderId="0" xfId="0" pivotButton="1"/>
    <xf numFmtId="165" fontId="0" fillId="0" borderId="0" xfId="0" applyNumberFormat="1"/>
    <xf numFmtId="0" fontId="0" fillId="0" borderId="0" xfId="0" applyNumberFormat="1"/>
    <xf numFmtId="0" fontId="0" fillId="0" borderId="1" xfId="0" applyBorder="1" applyAlignment="1"/>
    <xf numFmtId="44" fontId="0" fillId="0" borderId="1" xfId="0" applyNumberFormat="1" applyBorder="1" applyAlignment="1">
      <alignment vertical="center"/>
    </xf>
    <xf numFmtId="0" fontId="0" fillId="0" borderId="0" xfId="0" applyAlignment="1">
      <alignment horizontal="left"/>
    </xf>
    <xf numFmtId="0" fontId="0" fillId="0" borderId="14" xfId="0" applyNumberFormat="1" applyFill="1" applyBorder="1" applyAlignment="1">
      <alignment horizontal="center"/>
    </xf>
    <xf numFmtId="165" fontId="0" fillId="0" borderId="1" xfId="0" applyNumberFormat="1" applyBorder="1" applyAlignment="1"/>
    <xf numFmtId="0" fontId="0" fillId="0" borderId="1" xfId="0" applyNumberFormat="1" applyBorder="1" applyAlignment="1"/>
    <xf numFmtId="0" fontId="0" fillId="0" borderId="0" xfId="0" applyBorder="1" applyAlignment="1">
      <alignment horizontal="center"/>
    </xf>
    <xf numFmtId="0" fontId="0" fillId="0" borderId="9" xfId="0" applyBorder="1"/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8" fillId="0" borderId="0" xfId="2"/>
    <xf numFmtId="0" fontId="11" fillId="0" borderId="15" xfId="0" applyFont="1" applyBorder="1" applyAlignment="1">
      <alignment horizontal="center"/>
    </xf>
    <xf numFmtId="0" fontId="0" fillId="0" borderId="0" xfId="0" applyAlignment="1">
      <alignment vertical="top"/>
    </xf>
    <xf numFmtId="0" fontId="17" fillId="5" borderId="0" xfId="0" applyFont="1" applyFill="1" applyAlignment="1">
      <alignment horizontal="center"/>
    </xf>
    <xf numFmtId="0" fontId="21" fillId="5" borderId="7" xfId="3" applyFont="1" applyFill="1" applyBorder="1" applyAlignment="1">
      <alignment vertical="top"/>
    </xf>
    <xf numFmtId="0" fontId="21" fillId="5" borderId="14" xfId="3" applyFont="1" applyFill="1" applyBorder="1" applyAlignment="1">
      <alignment vertical="top"/>
    </xf>
    <xf numFmtId="0" fontId="21" fillId="5" borderId="15" xfId="3" applyFont="1" applyFill="1" applyBorder="1" applyAlignment="1">
      <alignment vertical="top"/>
    </xf>
    <xf numFmtId="0" fontId="23" fillId="4" borderId="6" xfId="4" applyFont="1" applyFill="1" applyBorder="1" applyAlignment="1">
      <alignment horizontal="center" vertical="top"/>
    </xf>
    <xf numFmtId="0" fontId="23" fillId="4" borderId="12" xfId="4" applyFont="1" applyFill="1" applyBorder="1" applyAlignment="1">
      <alignment horizontal="center" vertical="top"/>
    </xf>
    <xf numFmtId="0" fontId="23" fillId="4" borderId="4" xfId="4" applyFont="1" applyFill="1" applyBorder="1" applyAlignment="1">
      <alignment horizontal="center" vertical="top"/>
    </xf>
    <xf numFmtId="0" fontId="8" fillId="0" borderId="0" xfId="2" applyFill="1"/>
    <xf numFmtId="0" fontId="10" fillId="0" borderId="10" xfId="0" applyFont="1" applyBorder="1" applyAlignment="1">
      <alignment vertical="center"/>
    </xf>
    <xf numFmtId="0" fontId="14" fillId="2" borderId="1" xfId="3" applyFont="1" applyBorder="1" applyAlignment="1">
      <alignment horizontal="center" vertical="center"/>
    </xf>
    <xf numFmtId="0" fontId="16" fillId="2" borderId="1" xfId="5" applyFont="1" applyFill="1" applyBorder="1" applyAlignment="1">
      <alignment horizontal="center" vertical="center"/>
    </xf>
    <xf numFmtId="0" fontId="14" fillId="2" borderId="1" xfId="5" applyFont="1" applyFill="1" applyBorder="1" applyAlignment="1">
      <alignment horizontal="center" vertical="center"/>
    </xf>
    <xf numFmtId="0" fontId="8" fillId="0" borderId="16" xfId="2" applyNumberFormat="1" applyFont="1" applyBorder="1" applyAlignment="1"/>
    <xf numFmtId="0" fontId="0" fillId="0" borderId="16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8" fillId="0" borderId="18" xfId="2" applyNumberFormat="1" applyFont="1" applyBorder="1" applyAlignment="1"/>
    <xf numFmtId="0" fontId="0" fillId="0" borderId="0" xfId="0" applyFont="1" applyBorder="1"/>
    <xf numFmtId="44" fontId="0" fillId="0" borderId="1" xfId="1" applyFont="1" applyBorder="1" applyAlignment="1">
      <alignment horizontal="center" vertical="center"/>
    </xf>
    <xf numFmtId="167" fontId="0" fillId="0" borderId="1" xfId="0" applyNumberFormat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6" xfId="0" applyBorder="1" applyAlignment="1">
      <alignment horizontal="center"/>
    </xf>
    <xf numFmtId="166" fontId="0" fillId="0" borderId="0" xfId="0" applyNumberFormat="1" applyBorder="1" applyAlignment="1">
      <alignment horizontal="center"/>
    </xf>
    <xf numFmtId="166" fontId="0" fillId="0" borderId="12" xfId="0" applyNumberFormat="1" applyBorder="1" applyAlignment="1">
      <alignment horizontal="center"/>
    </xf>
    <xf numFmtId="166" fontId="0" fillId="0" borderId="2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10" fillId="6" borderId="3" xfId="0" applyFont="1" applyFill="1" applyBorder="1" applyAlignment="1">
      <alignment horizontal="center" vertical="center"/>
    </xf>
    <xf numFmtId="0" fontId="10" fillId="6" borderId="13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22" fillId="4" borderId="8" xfId="0" applyFont="1" applyFill="1" applyBorder="1" applyAlignment="1">
      <alignment horizontal="left" vertical="center"/>
    </xf>
    <xf numFmtId="0" fontId="22" fillId="4" borderId="9" xfId="0" applyFont="1" applyFill="1" applyBorder="1" applyAlignment="1">
      <alignment horizontal="left" vertical="center"/>
    </xf>
    <xf numFmtId="0" fontId="22" fillId="4" borderId="6" xfId="0" applyFont="1" applyFill="1" applyBorder="1" applyAlignment="1">
      <alignment horizontal="left" vertical="center"/>
    </xf>
    <xf numFmtId="0" fontId="22" fillId="4" borderId="5" xfId="0" applyFont="1" applyFill="1" applyBorder="1" applyAlignment="1">
      <alignment horizontal="left" vertical="center"/>
    </xf>
    <xf numFmtId="0" fontId="22" fillId="4" borderId="11" xfId="0" applyFont="1" applyFill="1" applyBorder="1" applyAlignment="1">
      <alignment horizontal="left" vertical="center"/>
    </xf>
    <xf numFmtId="0" fontId="22" fillId="4" borderId="4" xfId="0" applyFont="1" applyFill="1" applyBorder="1" applyAlignment="1">
      <alignment horizontal="left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0" fillId="4" borderId="3" xfId="4" applyFont="1" applyFill="1" applyBorder="1" applyAlignment="1">
      <alignment horizontal="center"/>
    </xf>
    <xf numFmtId="0" fontId="20" fillId="4" borderId="2" xfId="4" applyFont="1" applyFill="1" applyBorder="1" applyAlignment="1">
      <alignment horizontal="center"/>
    </xf>
    <xf numFmtId="0" fontId="18" fillId="5" borderId="8" xfId="0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/>
    </xf>
    <xf numFmtId="0" fontId="18" fillId="5" borderId="6" xfId="0" applyFont="1" applyFill="1" applyBorder="1" applyAlignment="1">
      <alignment horizontal="center" vertical="center"/>
    </xf>
    <xf numFmtId="0" fontId="18" fillId="5" borderId="10" xfId="0" applyFont="1" applyFill="1" applyBorder="1" applyAlignment="1">
      <alignment horizontal="center" vertical="center"/>
    </xf>
    <xf numFmtId="0" fontId="18" fillId="5" borderId="0" xfId="0" applyFont="1" applyFill="1" applyBorder="1" applyAlignment="1">
      <alignment horizontal="center" vertical="center"/>
    </xf>
    <xf numFmtId="0" fontId="18" fillId="5" borderId="11" xfId="0" applyFont="1" applyFill="1" applyBorder="1" applyAlignment="1">
      <alignment horizontal="center" vertical="center"/>
    </xf>
    <xf numFmtId="0" fontId="18" fillId="5" borderId="4" xfId="0" applyFont="1" applyFill="1" applyBorder="1" applyAlignment="1">
      <alignment horizontal="center" vertical="center"/>
    </xf>
    <xf numFmtId="0" fontId="19" fillId="5" borderId="8" xfId="0" applyFont="1" applyFill="1" applyBorder="1" applyAlignment="1">
      <alignment horizontal="center" vertical="center"/>
    </xf>
    <xf numFmtId="0" fontId="19" fillId="5" borderId="6" xfId="0" applyFont="1" applyFill="1" applyBorder="1" applyAlignment="1">
      <alignment horizontal="center" vertical="center"/>
    </xf>
    <xf numFmtId="0" fontId="19" fillId="5" borderId="10" xfId="0" applyFont="1" applyFill="1" applyBorder="1" applyAlignment="1">
      <alignment horizontal="center" vertical="center"/>
    </xf>
    <xf numFmtId="0" fontId="19" fillId="5" borderId="12" xfId="0" applyFont="1" applyFill="1" applyBorder="1" applyAlignment="1">
      <alignment horizontal="center" vertical="center"/>
    </xf>
    <xf numFmtId="0" fontId="19" fillId="5" borderId="5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 vertical="center"/>
    </xf>
    <xf numFmtId="0" fontId="24" fillId="4" borderId="1" xfId="4" applyFont="1" applyFill="1" applyBorder="1" applyAlignment="1">
      <alignment horizontal="center" vertical="center"/>
    </xf>
    <xf numFmtId="0" fontId="25" fillId="4" borderId="8" xfId="0" applyFont="1" applyFill="1" applyBorder="1" applyAlignment="1">
      <alignment horizontal="center" vertical="center"/>
    </xf>
    <xf numFmtId="0" fontId="25" fillId="4" borderId="6" xfId="0" applyFont="1" applyFill="1" applyBorder="1" applyAlignment="1">
      <alignment horizontal="center" vertical="center"/>
    </xf>
    <xf numFmtId="0" fontId="25" fillId="4" borderId="10" xfId="0" applyFont="1" applyFill="1" applyBorder="1" applyAlignment="1">
      <alignment horizontal="center" vertical="center"/>
    </xf>
    <xf numFmtId="0" fontId="25" fillId="4" borderId="12" xfId="0" applyFont="1" applyFill="1" applyBorder="1" applyAlignment="1">
      <alignment horizontal="center" vertical="center"/>
    </xf>
    <xf numFmtId="0" fontId="25" fillId="4" borderId="5" xfId="0" applyFont="1" applyFill="1" applyBorder="1" applyAlignment="1">
      <alignment horizontal="center" vertical="center"/>
    </xf>
    <xf numFmtId="0" fontId="25" fillId="4" borderId="4" xfId="0" applyFont="1" applyFill="1" applyBorder="1" applyAlignment="1">
      <alignment horizontal="center" vertical="center"/>
    </xf>
  </cellXfs>
  <cellStyles count="6">
    <cellStyle name="60 % - Accent3" xfId="4" builtinId="40"/>
    <cellStyle name="Accent3" xfId="3" builtinId="37"/>
    <cellStyle name="Lien hypertexte" xfId="5" builtinId="8"/>
    <cellStyle name="Monétaire" xfId="1" builtinId="4"/>
    <cellStyle name="Normal" xfId="0" builtinId="0"/>
    <cellStyle name="Normal 2" xfId="2"/>
  </cellStyles>
  <dxfs count="104">
    <dxf>
      <numFmt numFmtId="0" formatCode="General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numFmt numFmtId="34" formatCode="_-* #,##0.00\ &quot;€&quot;_-;\-* #,##0.00\ &quot;€&quot;_-;_-* &quot;-&quot;??\ &quot;€&quot;_-;_-@_-"/>
    </dxf>
    <dxf>
      <numFmt numFmtId="168" formatCode="#,##0.0000\ &quot;€&quot;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7" formatCode="_-* #,##0.00\ [$€-40C]_-;\-* #,##0.00\ [$€-40C]_-;_-* &quot;-&quot;??\ [$€-40C]_-;_-@_-"/>
    </dxf>
    <dxf>
      <numFmt numFmtId="167" formatCode="_-* #,##0.00\ [$€-40C]_-;\-* #,##0.00\ [$€-40C]_-;_-* &quot;-&quot;??\ [$€-40C]_-;_-@_-"/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border outline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</dxf>
    <dxf>
      <numFmt numFmtId="12" formatCode="#,##0.00\ &quot;€&quot;;[Red]\-#,##0.00\ &quot;€&quot;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2" formatCode="#,##0.00\ &quot;€&quot;;[Red]\-#,##0.00\ &quot;€&quot;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7" formatCode="#&quot; &quot;?/?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pivotSource>
    <c:name>[Base de donnée.xlsm]Feuil1!Tableau croisé dynamique1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du type de feuillage selon la couleur de floraison</a:t>
            </a:r>
            <a:endParaRPr lang="fr-FR"/>
          </a:p>
        </c:rich>
      </c:tx>
      <c:overlay val="0"/>
    </c:title>
    <c:autoTitleDeleted val="0"/>
    <c:pivotFmts>
      <c:pivotFmt>
        <c:idx val="0"/>
      </c:pivotFmt>
      <c:pivotFmt>
        <c:idx val="1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</c:pivotFmt>
      <c:pivotFmt>
        <c:idx val="3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  <c:marker>
          <c:symbol val="none"/>
        </c:marker>
      </c:pivotFmt>
      <c:pivotFmt>
        <c:idx val="71"/>
        <c:marker>
          <c:symbol val="none"/>
        </c:marker>
        <c:dLbl>
          <c:idx val="0"/>
          <c:delete val="1"/>
        </c:dLbl>
      </c:pivotFmt>
      <c:pivotFmt>
        <c:idx val="72"/>
        <c:marker>
          <c:symbol val="none"/>
        </c:marker>
        <c:dLbl>
          <c:idx val="0"/>
          <c:delete val="1"/>
        </c:dLbl>
      </c:pivotFmt>
      <c:pivotFmt>
        <c:idx val="73"/>
        <c:marker>
          <c:symbol val="none"/>
        </c:marker>
        <c:dLbl>
          <c:idx val="0"/>
          <c:delete val="1"/>
        </c:dLbl>
      </c:pivotFmt>
      <c:pivotFmt>
        <c:idx val="74"/>
        <c:marker>
          <c:symbol val="none"/>
        </c:marker>
        <c:dLbl>
          <c:idx val="0"/>
          <c:delete val="1"/>
        </c:dLbl>
      </c:pivotFmt>
      <c:pivotFmt>
        <c:idx val="75"/>
        <c:marker>
          <c:symbol val="none"/>
        </c:marker>
        <c:dLbl>
          <c:idx val="0"/>
          <c:delete val="1"/>
        </c:dLbl>
      </c:pivotFmt>
      <c:pivotFmt>
        <c:idx val="76"/>
        <c:marker>
          <c:symbol val="none"/>
        </c:marker>
        <c:dLbl>
          <c:idx val="0"/>
          <c:delete val="1"/>
        </c:dLbl>
      </c:pivotFmt>
      <c:pivotFmt>
        <c:idx val="77"/>
        <c:marker>
          <c:symbol val="none"/>
        </c:marker>
        <c:dLbl>
          <c:idx val="0"/>
          <c:delete val="1"/>
        </c:dLbl>
      </c:pivotFmt>
      <c:pivotFmt>
        <c:idx val="78"/>
        <c:marker>
          <c:symbol val="none"/>
        </c:marker>
        <c:dLbl>
          <c:idx val="0"/>
          <c:delete val="1"/>
        </c:dLbl>
      </c:pivotFmt>
      <c:pivotFmt>
        <c:idx val="79"/>
        <c:marker>
          <c:symbol val="none"/>
        </c:marker>
        <c:dLbl>
          <c:idx val="0"/>
          <c:delete val="1"/>
        </c:dLbl>
      </c:pivotFmt>
      <c:pivotFmt>
        <c:idx val="80"/>
        <c:marker>
          <c:symbol val="none"/>
        </c:marker>
        <c:dLbl>
          <c:idx val="0"/>
          <c:delete val="1"/>
        </c:dLbl>
      </c:pivotFmt>
      <c:pivotFmt>
        <c:idx val="81"/>
        <c:marker>
          <c:symbol val="none"/>
        </c:marker>
        <c:dLbl>
          <c:idx val="0"/>
          <c:delete val="1"/>
        </c:dLbl>
      </c:pivotFmt>
      <c:pivotFmt>
        <c:idx val="82"/>
        <c:marker>
          <c:symbol val="none"/>
        </c:marker>
        <c:dLbl>
          <c:idx val="0"/>
          <c:delete val="1"/>
        </c:dLbl>
      </c:pivotFmt>
      <c:pivotFmt>
        <c:idx val="83"/>
        <c:marker>
          <c:symbol val="none"/>
        </c:marker>
        <c:dLbl>
          <c:idx val="0"/>
          <c:delete val="1"/>
        </c:dLbl>
      </c:pivotFmt>
      <c:pivotFmt>
        <c:idx val="84"/>
        <c:marker>
          <c:symbol val="none"/>
        </c:marker>
        <c:dLbl>
          <c:idx val="0"/>
          <c:delete val="1"/>
        </c:dLbl>
      </c:pivotFmt>
      <c:pivotFmt>
        <c:idx val="85"/>
        <c:marker>
          <c:symbol val="none"/>
        </c:marker>
        <c:dLbl>
          <c:idx val="0"/>
          <c:delete val="1"/>
        </c:dLbl>
      </c:pivotFmt>
      <c:pivotFmt>
        <c:idx val="86"/>
        <c:marker>
          <c:symbol val="none"/>
        </c:marker>
        <c:dLbl>
          <c:idx val="0"/>
          <c:delete val="1"/>
        </c:dLbl>
      </c:pivotFmt>
      <c:pivotFmt>
        <c:idx val="87"/>
        <c:marker>
          <c:symbol val="none"/>
        </c:marker>
        <c:dLbl>
          <c:idx val="0"/>
          <c:delete val="1"/>
        </c:dLbl>
      </c:pivotFmt>
      <c:pivotFmt>
        <c:idx val="88"/>
        <c:marker>
          <c:symbol val="none"/>
        </c:marker>
        <c:dLbl>
          <c:idx val="0"/>
          <c:delete val="1"/>
        </c:dLbl>
      </c:pivotFmt>
      <c:pivotFmt>
        <c:idx val="89"/>
        <c:marker>
          <c:symbol val="none"/>
        </c:marker>
        <c:dLbl>
          <c:idx val="0"/>
          <c:delete val="1"/>
        </c:dLbl>
      </c:pivotFmt>
      <c:pivotFmt>
        <c:idx val="90"/>
        <c:marker>
          <c:symbol val="none"/>
        </c:marker>
        <c:dLbl>
          <c:idx val="0"/>
          <c:delete val="1"/>
        </c:dLbl>
      </c:pivotFmt>
      <c:pivotFmt>
        <c:idx val="91"/>
        <c:marker>
          <c:symbol val="none"/>
        </c:marker>
        <c:dLbl>
          <c:idx val="0"/>
          <c:delete val="1"/>
        </c:dLbl>
      </c:pivotFmt>
      <c:pivotFmt>
        <c:idx val="92"/>
        <c:marker>
          <c:symbol val="none"/>
        </c:marker>
        <c:dLbl>
          <c:idx val="0"/>
          <c:delete val="1"/>
        </c:dLbl>
      </c:pivotFmt>
      <c:pivotFmt>
        <c:idx val="93"/>
        <c:marker>
          <c:symbol val="none"/>
        </c:marker>
        <c:dLbl>
          <c:idx val="0"/>
          <c:delete val="1"/>
        </c:dLbl>
      </c:pivotFmt>
      <c:pivotFmt>
        <c:idx val="94"/>
        <c:marker>
          <c:symbol val="none"/>
        </c:marker>
        <c:dLbl>
          <c:idx val="0"/>
          <c:delete val="1"/>
        </c:dLbl>
      </c:pivotFmt>
      <c:pivotFmt>
        <c:idx val="95"/>
        <c:marker>
          <c:symbol val="none"/>
        </c:marker>
        <c:dLbl>
          <c:idx val="0"/>
          <c:delete val="1"/>
        </c:dLbl>
      </c:pivotFmt>
      <c:pivotFmt>
        <c:idx val="96"/>
        <c:marker>
          <c:symbol val="none"/>
        </c:marker>
        <c:dLbl>
          <c:idx val="0"/>
          <c:delete val="1"/>
        </c:dLbl>
      </c:pivotFmt>
      <c:pivotFmt>
        <c:idx val="97"/>
        <c:marker>
          <c:symbol val="none"/>
        </c:marker>
        <c:dLbl>
          <c:idx val="0"/>
          <c:delete val="1"/>
        </c:dLbl>
      </c:pivotFmt>
      <c:pivotFmt>
        <c:idx val="98"/>
        <c:marker>
          <c:symbol val="none"/>
        </c:marker>
        <c:dLbl>
          <c:idx val="0"/>
          <c:delete val="1"/>
        </c:dLbl>
      </c:pivotFmt>
      <c:pivotFmt>
        <c:idx val="9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Feuil1!$B$3:$B$4</c:f>
              <c:strCache>
                <c:ptCount val="1"/>
                <c:pt idx="0">
                  <c:v>/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Feuil1!$A$5:$A$8</c:f>
              <c:strCache>
                <c:ptCount val="3"/>
                <c:pt idx="0">
                  <c:v>Caduque</c:v>
                </c:pt>
                <c:pt idx="1">
                  <c:v>Persistant</c:v>
                </c:pt>
                <c:pt idx="2">
                  <c:v>Semi-persistant</c:v>
                </c:pt>
              </c:strCache>
            </c:strRef>
          </c:cat>
          <c:val>
            <c:numRef>
              <c:f>Feuil1!$B$5:$B$8</c:f>
              <c:numCache>
                <c:formatCode>General</c:formatCode>
                <c:ptCount val="3"/>
                <c:pt idx="0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Feuil1!$C$3:$C$4</c:f>
              <c:strCache>
                <c:ptCount val="1"/>
                <c:pt idx="0">
                  <c:v>Blanche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Feuil1!$A$5:$A$8</c:f>
              <c:strCache>
                <c:ptCount val="3"/>
                <c:pt idx="0">
                  <c:v>Caduque</c:v>
                </c:pt>
                <c:pt idx="1">
                  <c:v>Persistant</c:v>
                </c:pt>
                <c:pt idx="2">
                  <c:v>Semi-persistant</c:v>
                </c:pt>
              </c:strCache>
            </c:strRef>
          </c:cat>
          <c:val>
            <c:numRef>
              <c:f>Feuil1!$C$5:$C$8</c:f>
              <c:numCache>
                <c:formatCode>General</c:formatCode>
                <c:ptCount val="3"/>
                <c:pt idx="0">
                  <c:v>2</c:v>
                </c:pt>
                <c:pt idx="1">
                  <c:v>1</c:v>
                </c:pt>
              </c:numCache>
            </c:numRef>
          </c:val>
        </c:ser>
        <c:ser>
          <c:idx val="2"/>
          <c:order val="2"/>
          <c:tx>
            <c:strRef>
              <c:f>Feuil1!$D$3:$D$4</c:f>
              <c:strCache>
                <c:ptCount val="1"/>
                <c:pt idx="0">
                  <c:v>Blanche  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Feuil1!$A$5:$A$8</c:f>
              <c:strCache>
                <c:ptCount val="3"/>
                <c:pt idx="0">
                  <c:v>Caduque</c:v>
                </c:pt>
                <c:pt idx="1">
                  <c:v>Persistant</c:v>
                </c:pt>
                <c:pt idx="2">
                  <c:v>Semi-persistant</c:v>
                </c:pt>
              </c:strCache>
            </c:strRef>
          </c:cat>
          <c:val>
            <c:numRef>
              <c:f>Feuil1!$D$5:$D$8</c:f>
              <c:numCache>
                <c:formatCode>General</c:formatCode>
                <c:ptCount val="3"/>
              </c:numCache>
            </c:numRef>
          </c:val>
        </c:ser>
        <c:ser>
          <c:idx val="3"/>
          <c:order val="3"/>
          <c:tx>
            <c:strRef>
              <c:f>Feuil1!$E$3:$E$4</c:f>
              <c:strCache>
                <c:ptCount val="1"/>
                <c:pt idx="0">
                  <c:v>Bleue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Feuil1!$A$5:$A$8</c:f>
              <c:strCache>
                <c:ptCount val="3"/>
                <c:pt idx="0">
                  <c:v>Caduque</c:v>
                </c:pt>
                <c:pt idx="1">
                  <c:v>Persistant</c:v>
                </c:pt>
                <c:pt idx="2">
                  <c:v>Semi-persistant</c:v>
                </c:pt>
              </c:strCache>
            </c:strRef>
          </c:cat>
          <c:val>
            <c:numRef>
              <c:f>Feuil1!$E$5:$E$8</c:f>
              <c:numCache>
                <c:formatCode>General</c:formatCode>
                <c:ptCount val="3"/>
              </c:numCache>
            </c:numRef>
          </c:val>
        </c:ser>
        <c:ser>
          <c:idx val="4"/>
          <c:order val="4"/>
          <c:tx>
            <c:strRef>
              <c:f>Feuil1!$F$3:$F$4</c:f>
              <c:strCache>
                <c:ptCount val="1"/>
                <c:pt idx="0">
                  <c:v>Fuschia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Feuil1!$A$5:$A$8</c:f>
              <c:strCache>
                <c:ptCount val="3"/>
                <c:pt idx="0">
                  <c:v>Caduque</c:v>
                </c:pt>
                <c:pt idx="1">
                  <c:v>Persistant</c:v>
                </c:pt>
                <c:pt idx="2">
                  <c:v>Semi-persistant</c:v>
                </c:pt>
              </c:strCache>
            </c:strRef>
          </c:cat>
          <c:val>
            <c:numRef>
              <c:f>Feuil1!$F$5:$F$8</c:f>
              <c:numCache>
                <c:formatCode>General</c:formatCode>
                <c:ptCount val="3"/>
              </c:numCache>
            </c:numRef>
          </c:val>
        </c:ser>
        <c:ser>
          <c:idx val="5"/>
          <c:order val="5"/>
          <c:tx>
            <c:strRef>
              <c:f>Feuil1!$G$3:$G$4</c:f>
              <c:strCache>
                <c:ptCount val="1"/>
                <c:pt idx="0">
                  <c:v>Jaune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Feuil1!$A$5:$A$8</c:f>
              <c:strCache>
                <c:ptCount val="3"/>
                <c:pt idx="0">
                  <c:v>Caduque</c:v>
                </c:pt>
                <c:pt idx="1">
                  <c:v>Persistant</c:v>
                </c:pt>
                <c:pt idx="2">
                  <c:v>Semi-persistant</c:v>
                </c:pt>
              </c:strCache>
            </c:strRef>
          </c:cat>
          <c:val>
            <c:numRef>
              <c:f>Feuil1!$G$5:$G$8</c:f>
              <c:numCache>
                <c:formatCode>General</c:formatCode>
                <c:ptCount val="3"/>
                <c:pt idx="0">
                  <c:v>9</c:v>
                </c:pt>
              </c:numCache>
            </c:numRef>
          </c:val>
        </c:ser>
        <c:ser>
          <c:idx val="6"/>
          <c:order val="6"/>
          <c:tx>
            <c:strRef>
              <c:f>Feuil1!$H$3:$H$4</c:f>
              <c:strCache>
                <c:ptCount val="1"/>
                <c:pt idx="0">
                  <c:v>Orange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Feuil1!$A$5:$A$8</c:f>
              <c:strCache>
                <c:ptCount val="3"/>
                <c:pt idx="0">
                  <c:v>Caduque</c:v>
                </c:pt>
                <c:pt idx="1">
                  <c:v>Persistant</c:v>
                </c:pt>
                <c:pt idx="2">
                  <c:v>Semi-persistant</c:v>
                </c:pt>
              </c:strCache>
            </c:strRef>
          </c:cat>
          <c:val>
            <c:numRef>
              <c:f>Feuil1!$H$5:$H$8</c:f>
              <c:numCache>
                <c:formatCode>General</c:formatCode>
                <c:ptCount val="3"/>
              </c:numCache>
            </c:numRef>
          </c:val>
        </c:ser>
        <c:ser>
          <c:idx val="7"/>
          <c:order val="7"/>
          <c:tx>
            <c:strRef>
              <c:f>Feuil1!$I$3:$I$4</c:f>
              <c:strCache>
                <c:ptCount val="1"/>
                <c:pt idx="0">
                  <c:v>Rose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Feuil1!$A$5:$A$8</c:f>
              <c:strCache>
                <c:ptCount val="3"/>
                <c:pt idx="0">
                  <c:v>Caduque</c:v>
                </c:pt>
                <c:pt idx="1">
                  <c:v>Persistant</c:v>
                </c:pt>
                <c:pt idx="2">
                  <c:v>Semi-persistant</c:v>
                </c:pt>
              </c:strCache>
            </c:strRef>
          </c:cat>
          <c:val>
            <c:numRef>
              <c:f>Feuil1!$I$5:$I$8</c:f>
              <c:numCache>
                <c:formatCode>General</c:formatCode>
                <c:ptCount val="3"/>
                <c:pt idx="0">
                  <c:v>24</c:v>
                </c:pt>
              </c:numCache>
            </c:numRef>
          </c:val>
        </c:ser>
        <c:ser>
          <c:idx val="8"/>
          <c:order val="8"/>
          <c:tx>
            <c:strRef>
              <c:f>Feuil1!$J$3:$J$4</c:f>
              <c:strCache>
                <c:ptCount val="1"/>
                <c:pt idx="0">
                  <c:v>Rouge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Feuil1!$A$5:$A$8</c:f>
              <c:strCache>
                <c:ptCount val="3"/>
                <c:pt idx="0">
                  <c:v>Caduque</c:v>
                </c:pt>
                <c:pt idx="1">
                  <c:v>Persistant</c:v>
                </c:pt>
                <c:pt idx="2">
                  <c:v>Semi-persistant</c:v>
                </c:pt>
              </c:strCache>
            </c:strRef>
          </c:cat>
          <c:val>
            <c:numRef>
              <c:f>Feuil1!$J$5:$J$8</c:f>
              <c:numCache>
                <c:formatCode>General</c:formatCode>
                <c:ptCount val="3"/>
              </c:numCache>
            </c:numRef>
          </c:val>
        </c:ser>
        <c:ser>
          <c:idx val="9"/>
          <c:order val="9"/>
          <c:tx>
            <c:strRef>
              <c:f>Feuil1!$K$3:$K$4</c:f>
              <c:strCache>
                <c:ptCount val="1"/>
                <c:pt idx="0">
                  <c:v>Vert/Jaune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Feuil1!$A$5:$A$8</c:f>
              <c:strCache>
                <c:ptCount val="3"/>
                <c:pt idx="0">
                  <c:v>Caduque</c:v>
                </c:pt>
                <c:pt idx="1">
                  <c:v>Persistant</c:v>
                </c:pt>
                <c:pt idx="2">
                  <c:v>Semi-persistant</c:v>
                </c:pt>
              </c:strCache>
            </c:strRef>
          </c:cat>
          <c:val>
            <c:numRef>
              <c:f>Feuil1!$K$5:$K$8</c:f>
              <c:numCache>
                <c:formatCode>General</c:formatCode>
                <c:ptCount val="3"/>
                <c:pt idx="0">
                  <c:v>17</c:v>
                </c:pt>
              </c:numCache>
            </c:numRef>
          </c:val>
        </c:ser>
        <c:ser>
          <c:idx val="10"/>
          <c:order val="10"/>
          <c:tx>
            <c:strRef>
              <c:f>Feuil1!$L$3:$L$4</c:f>
              <c:strCache>
                <c:ptCount val="1"/>
                <c:pt idx="0">
                  <c:v>Violet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Feuil1!$A$5:$A$8</c:f>
              <c:strCache>
                <c:ptCount val="3"/>
                <c:pt idx="0">
                  <c:v>Caduque</c:v>
                </c:pt>
                <c:pt idx="1">
                  <c:v>Persistant</c:v>
                </c:pt>
                <c:pt idx="2">
                  <c:v>Semi-persistant</c:v>
                </c:pt>
              </c:strCache>
            </c:strRef>
          </c:cat>
          <c:val>
            <c:numRef>
              <c:f>Feuil1!$L$5:$L$8</c:f>
              <c:numCache>
                <c:formatCode>General</c:formatCode>
                <c:ptCount val="3"/>
                <c:pt idx="0">
                  <c:v>2</c:v>
                </c:pt>
              </c:numCache>
            </c:numRef>
          </c:val>
        </c:ser>
        <c:ser>
          <c:idx val="11"/>
          <c:order val="11"/>
          <c:tx>
            <c:strRef>
              <c:f>Feuil1!$M$3:$M$4</c:f>
              <c:strCache>
                <c:ptCount val="1"/>
                <c:pt idx="0">
                  <c:v>Violet 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Feuil1!$A$5:$A$8</c:f>
              <c:strCache>
                <c:ptCount val="3"/>
                <c:pt idx="0">
                  <c:v>Caduque</c:v>
                </c:pt>
                <c:pt idx="1">
                  <c:v>Persistant</c:v>
                </c:pt>
                <c:pt idx="2">
                  <c:v>Semi-persistant</c:v>
                </c:pt>
              </c:strCache>
            </c:strRef>
          </c:cat>
          <c:val>
            <c:numRef>
              <c:f>Feuil1!$M$5:$M$8</c:f>
              <c:numCache>
                <c:formatCode>General</c:formatCode>
                <c:ptCount val="3"/>
              </c:numCache>
            </c:numRef>
          </c:val>
        </c:ser>
        <c:ser>
          <c:idx val="12"/>
          <c:order val="12"/>
          <c:tx>
            <c:strRef>
              <c:f>Feuil1!$N$3:$N$4</c:f>
              <c:strCache>
                <c:ptCount val="1"/>
                <c:pt idx="0">
                  <c:v>Violet, rouge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Feuil1!$A$5:$A$8</c:f>
              <c:strCache>
                <c:ptCount val="3"/>
                <c:pt idx="0">
                  <c:v>Caduque</c:v>
                </c:pt>
                <c:pt idx="1">
                  <c:v>Persistant</c:v>
                </c:pt>
                <c:pt idx="2">
                  <c:v>Semi-persistant</c:v>
                </c:pt>
              </c:strCache>
            </c:strRef>
          </c:cat>
          <c:val>
            <c:numRef>
              <c:f>Feuil1!$N$5:$N$8</c:f>
              <c:numCache>
                <c:formatCode>General</c:formatCode>
                <c:ptCount val="3"/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49841664"/>
        <c:axId val="81574080"/>
      </c:barChart>
      <c:catAx>
        <c:axId val="4984166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Répartition</a:t>
                </a:r>
                <a:r>
                  <a:rPr lang="fr-FR" baseline="0"/>
                  <a:t> du type de feuillage</a:t>
                </a:r>
                <a:endParaRPr lang="fr-FR"/>
              </a:p>
            </c:rich>
          </c:tx>
          <c:overlay val="0"/>
        </c:title>
        <c:majorTickMark val="none"/>
        <c:minorTickMark val="none"/>
        <c:tickLblPos val="nextTo"/>
        <c:crossAx val="81574080"/>
        <c:crosses val="autoZero"/>
        <c:auto val="1"/>
        <c:lblAlgn val="ctr"/>
        <c:lblOffset val="100"/>
        <c:noMultiLvlLbl val="0"/>
      </c:catAx>
      <c:valAx>
        <c:axId val="8157408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Quantité</a:t>
                </a:r>
                <a:r>
                  <a:rPr lang="fr-FR" baseline="0"/>
                  <a:t> de plantes</a:t>
                </a: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4984166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7272739830966095"/>
          <c:y val="5.6000580399004504E-2"/>
          <c:w val="0.11291853470469301"/>
          <c:h val="0.8910647523734085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6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106844</xdr:colOff>
      <xdr:row>57</xdr:row>
      <xdr:rowOff>50938</xdr:rowOff>
    </xdr:from>
    <xdr:to>
      <xdr:col>1</xdr:col>
      <xdr:colOff>676275</xdr:colOff>
      <xdr:row>57</xdr:row>
      <xdr:rowOff>1076325</xdr:rowOff>
    </xdr:to>
    <xdr:pic>
      <xdr:nvPicPr>
        <xdr:cNvPr id="2" name="Image 1" descr="https://www.pepinieres-valderdre.fr/10778-large_default/cercis-siliquastrum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21" t="13297" r="22621" b="13861"/>
        <a:stretch/>
      </xdr:blipFill>
      <xdr:spPr bwMode="auto">
        <a:xfrm>
          <a:off x="878369" y="14071738"/>
          <a:ext cx="569431" cy="102538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68746</xdr:colOff>
      <xdr:row>58</xdr:row>
      <xdr:rowOff>58681</xdr:rowOff>
    </xdr:from>
    <xdr:to>
      <xdr:col>1</xdr:col>
      <xdr:colOff>742950</xdr:colOff>
      <xdr:row>58</xdr:row>
      <xdr:rowOff>1038225</xdr:rowOff>
    </xdr:to>
    <xdr:pic>
      <xdr:nvPicPr>
        <xdr:cNvPr id="3" name="Image 2" descr="https://www.pepinieres-valderdre.fr/9937-large_default/betula-utilis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1557" t="13704" r="23353" b="14957"/>
        <a:stretch/>
      </xdr:blipFill>
      <xdr:spPr bwMode="auto">
        <a:xfrm>
          <a:off x="840271" y="15165331"/>
          <a:ext cx="674204" cy="97954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104776</xdr:colOff>
      <xdr:row>59</xdr:row>
      <xdr:rowOff>50938</xdr:rowOff>
    </xdr:from>
    <xdr:to>
      <xdr:col>1</xdr:col>
      <xdr:colOff>676276</xdr:colOff>
      <xdr:row>59</xdr:row>
      <xdr:rowOff>1009650</xdr:rowOff>
    </xdr:to>
    <xdr:pic>
      <xdr:nvPicPr>
        <xdr:cNvPr id="6" name="Image 5" descr="https://www.pepinieres-valderdre.fr/10709-large_default/catalpa-bignonioides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1809" t="13835" r="21475" b="13244"/>
        <a:stretch/>
      </xdr:blipFill>
      <xdr:spPr bwMode="auto">
        <a:xfrm>
          <a:off x="876301" y="16243438"/>
          <a:ext cx="571500" cy="9587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847724</xdr:colOff>
      <xdr:row>40</xdr:row>
      <xdr:rowOff>152399</xdr:rowOff>
    </xdr:from>
    <xdr:to>
      <xdr:col>7</xdr:col>
      <xdr:colOff>1409699</xdr:colOff>
      <xdr:row>62</xdr:row>
      <xdr:rowOff>0</xdr:rowOff>
    </xdr:to>
    <xdr:graphicFrame macro="">
      <xdr:nvGraphicFramePr>
        <xdr:cNvPr id="6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28576</xdr:colOff>
      <xdr:row>4</xdr:row>
      <xdr:rowOff>133348</xdr:rowOff>
    </xdr:from>
    <xdr:to>
      <xdr:col>0</xdr:col>
      <xdr:colOff>1885950</xdr:colOff>
      <xdr:row>10</xdr:row>
      <xdr:rowOff>38099</xdr:rowOff>
    </xdr:to>
    <xdr:sp macro="[0]!Macro1" textlink="">
      <xdr:nvSpPr>
        <xdr:cNvPr id="7" name="Flèche vers le bas 6"/>
        <xdr:cNvSpPr/>
      </xdr:nvSpPr>
      <xdr:spPr>
        <a:xfrm>
          <a:off x="28576" y="1476373"/>
          <a:ext cx="1857374" cy="1047751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atin typeface="+mj-lt"/>
            </a:rPr>
            <a:t>Cliquer ici pour actualiser le       tableau</a:t>
          </a:r>
          <a:r>
            <a:rPr lang="fr-FR" sz="1100" baseline="0">
              <a:latin typeface="+mj-lt"/>
            </a:rPr>
            <a:t> </a:t>
          </a:r>
          <a:endParaRPr lang="fr-FR" sz="1100">
            <a:latin typeface="+mj-lt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9</xdr:row>
          <xdr:rowOff>209549</xdr:rowOff>
        </xdr:from>
        <xdr:to>
          <xdr:col>5</xdr:col>
          <xdr:colOff>733429</xdr:colOff>
          <xdr:row>13</xdr:row>
          <xdr:rowOff>57150</xdr:rowOff>
        </xdr:to>
        <xdr:pic>
          <xdr:nvPicPr>
            <xdr:cNvPr id="5" name="Image 4"/>
            <xdr:cNvPicPr>
              <a:picLocks noChangeAspect="1" noChangeArrowheads="1"/>
              <a:extLst>
                <a:ext uri="{84589F7E-364E-4C9E-8A38-B11213B215E9}">
                  <a14:cameraTool cellRange="Photos" spid="_x0000_s513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885825" y="2219324"/>
              <a:ext cx="3657604" cy="914401"/>
            </a:xfrm>
            <a:prstGeom prst="rect">
              <a:avLst/>
            </a:prstGeom>
            <a:ln w="228600" cap="sq" cmpd="thickThin">
              <a:solidFill>
                <a:srgbClr val="000000"/>
              </a:solidFill>
              <a:prstDash val="solid"/>
              <a:miter lim="800000"/>
            </a:ln>
            <a:effectLst>
              <a:innerShdw blurRad="76200">
                <a:srgbClr val="000000"/>
              </a:innerShdw>
            </a:effectLst>
          </xdr:spPr>
        </xdr:pic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49694</xdr:colOff>
      <xdr:row>1</xdr:row>
      <xdr:rowOff>41413</xdr:rowOff>
    </xdr:from>
    <xdr:to>
      <xdr:col>1</xdr:col>
      <xdr:colOff>1474304</xdr:colOff>
      <xdr:row>1</xdr:row>
      <xdr:rowOff>1215762</xdr:rowOff>
    </xdr:to>
    <xdr:pic>
      <xdr:nvPicPr>
        <xdr:cNvPr id="2" name="Image 1" descr="https://www.pepinieres-valderdre.fr/10778-large_default/cercis-siliquastrum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521" t="13297" r="22621" b="13861"/>
        <a:stretch/>
      </xdr:blipFill>
      <xdr:spPr bwMode="auto">
        <a:xfrm>
          <a:off x="811694" y="231913"/>
          <a:ext cx="1424610" cy="11743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49697</xdr:colOff>
      <xdr:row>2</xdr:row>
      <xdr:rowOff>49156</xdr:rowOff>
    </xdr:from>
    <xdr:to>
      <xdr:col>1</xdr:col>
      <xdr:colOff>1457739</xdr:colOff>
      <xdr:row>2</xdr:row>
      <xdr:rowOff>927653</xdr:rowOff>
    </xdr:to>
    <xdr:pic>
      <xdr:nvPicPr>
        <xdr:cNvPr id="3" name="Image 2" descr="https://www.pepinieres-valderdre.fr/9937-large_default/betula-utilis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1557" t="13704" r="23353" b="14957"/>
        <a:stretch/>
      </xdr:blipFill>
      <xdr:spPr bwMode="auto">
        <a:xfrm>
          <a:off x="811697" y="1506895"/>
          <a:ext cx="1408042" cy="8784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66259</xdr:colOff>
      <xdr:row>3</xdr:row>
      <xdr:rowOff>41413</xdr:rowOff>
    </xdr:from>
    <xdr:to>
      <xdr:col>1</xdr:col>
      <xdr:colOff>1449456</xdr:colOff>
      <xdr:row>3</xdr:row>
      <xdr:rowOff>935934</xdr:rowOff>
    </xdr:to>
    <xdr:pic>
      <xdr:nvPicPr>
        <xdr:cNvPr id="4" name="Image 3" descr="https://www.pepinieres-valderdre.fr/10709-large_default/catalpa-bignonioides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1809" t="13835" r="21475" b="13244"/>
        <a:stretch/>
      </xdr:blipFill>
      <xdr:spPr bwMode="auto">
        <a:xfrm>
          <a:off x="828259" y="2459935"/>
          <a:ext cx="1383197" cy="8945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gier maxime augier" refreshedDate="43467.413970717593" createdVersion="4" refreshedVersion="4" minRefreshableVersion="3" recordCount="50">
  <cacheSource type="worksheet">
    <worksheetSource name="Tableau1"/>
  </cacheSource>
  <cacheFields count="20">
    <cacheField name="Ref" numFmtId="0">
      <sharedItems containsSemiMixedTypes="0" containsString="0" containsNumber="1" containsInteger="1" minValue="1" maxValue="50"/>
    </cacheField>
    <cacheField name="Quantité" numFmtId="0">
      <sharedItems containsString="0" containsBlank="1" containsNumber="1" containsInteger="1" minValue="1" maxValue="30" count="12">
        <n v="20"/>
        <m/>
        <n v="17"/>
        <n v="2"/>
        <n v="5"/>
        <n v="3"/>
        <n v="1"/>
        <n v="4"/>
        <n v="7" u="1"/>
        <n v="9" u="1"/>
        <n v="10" u="1"/>
        <n v="30" u="1"/>
      </sharedItems>
    </cacheField>
    <cacheField name="Nom vernaculaire" numFmtId="0">
      <sharedItems count="49">
        <s v="Arbre de Judée"/>
        <s v="Bouleau commun"/>
        <s v="Catalpa commun"/>
        <s v="Charme commun"/>
        <s v="Erable plane"/>
        <s v="Févier d'Amérique"/>
        <s v="Frêne commun"/>
        <s v="Hêtre commun"/>
        <s v="Lila des Indes"/>
        <s v="Maronnier d'Inde"/>
        <s v="Savonnier "/>
        <s v="Arbre à soie"/>
        <s v="Aulne glutineux"/>
        <s v="Erable du Japon"/>
        <s v="Erable de David"/>
        <s v="Arbre à perruque pourpre"/>
        <s v="Arbre aux papillons"/>
        <s v="Callicarpe "/>
        <s v="Cornouiller du Japon"/>
        <s v="Epine vInette de Thunberg"/>
        <s v="Exochorda"/>
        <s v="Mimosa de Paris"/>
        <s v="Noisetier"/>
        <s v="Sauge bleue"/>
        <s v="Canne de Provence"/>
        <s v="Bignone de Chine"/>
        <s v="Clématite"/>
        <s v="Hortensia grimpant "/>
        <s v="Gaura"/>
        <s v="Eucalyptus"/>
        <s v="Arbousier"/>
        <s v="Mimosa"/>
        <s v="Aucuba du Japon "/>
        <s v="Azalée du Japon"/>
        <s v="Buis toujours vert"/>
        <s v="Céanothe à feuilles de Thyrses"/>
        <s v="Chalef"/>
        <s v="Cotoneaster"/>
        <s v="Fusain du Japon"/>
        <s v="Houx commun"/>
        <s v="Lavande "/>
        <s v="Oranger du Mexique"/>
        <s v="Rince bouteille "/>
        <s v="Véronique arbustive"/>
        <s v="Akebia"/>
        <s v="Bouganvillé"/>
        <s v="Bruyère des neiges"/>
        <s v="Agapanthe"/>
        <s v="Abélie  à grandes fleurs "/>
      </sharedItems>
    </cacheField>
    <cacheField name="Nom latin" numFmtId="0">
      <sharedItems count="50">
        <s v="Cercis siliquastrum"/>
        <s v="Betula utilis"/>
        <s v="Catalpa bignonioides"/>
        <s v="Carpinus betulus"/>
        <s v="Acer platanoides"/>
        <s v="Gleditsia triacanthos 'Inermis'"/>
        <s v="Fraxinus excelsior"/>
        <s v="Fagus sylvatica"/>
        <s v="Lagestroemia indica"/>
        <s v="Aesculus hippocastanum"/>
        <s v="Koelreuteria paniculata"/>
        <s v="Albizia julibrissin 'Ombrella'"/>
        <s v="Alnus glutinosa 'Imperiallis'"/>
        <s v="Acer palmatum 'Atropurpureum'"/>
        <s v="Acer davidii 'Viper'"/>
        <s v="Cotinus coggygria 'Royal Purpule'"/>
        <s v="Buddleja davidii"/>
        <s v="Callicarpa bodinieri 'Profusion'"/>
        <s v="Cornus alba 'Elegantissima'"/>
        <s v="Berberis thunbergii 'Atropurpurea'"/>
        <s v="Exochorda racemosa"/>
        <s v="Forsythia x intermedia"/>
        <s v="Corylus avellana 'Contorta'"/>
        <s v="Caryopteris x clandonensis 'Grand Bleu'"/>
        <s v="Arundo donax"/>
        <s v="Campsis grandiflora"/>
        <s v="Clématis montana"/>
        <s v="Hydrangea petiolaris"/>
        <s v="Gaura lindheimeri"/>
        <s v="Eucalyptus gunnii"/>
        <s v="Arbutus unedo 'Marina'"/>
        <s v="Acacia dealbata 'Gaulois Astier'"/>
        <s v="Aucuba japonica 'Crotonifolia'"/>
        <s v="Azalea japonica"/>
        <s v="Buxus sempervirens"/>
        <s v="Ceanothus thyrsiflorus "/>
        <s v="Elaeagnus x ebbeingei"/>
        <s v="Cotoneaster lacteus"/>
        <s v="Euonymus japonicus 'President Gauthier'"/>
        <s v="Ilex aquifolium"/>
        <s v="Lavandula augustifolia"/>
        <s v="Choisya ternata ' Aztec Pearl'"/>
        <s v="Choisya ternata ' Goldfinger'"/>
        <s v="Callistemon laevis"/>
        <s v="Hebe brachysiphon"/>
        <s v="Akebia quinata"/>
        <s v="Bouganvillea sanderiana"/>
        <s v="Erica carnea"/>
        <s v="Agapanthus africanus 'albus'"/>
        <s v="Abelia X grandiflora 'Sherwood'"/>
      </sharedItems>
    </cacheField>
    <cacheField name="Catégorie " numFmtId="0">
      <sharedItems/>
    </cacheField>
    <cacheField name="Feuillage " numFmtId="0">
      <sharedItems count="3">
        <s v="Caduque"/>
        <s v="Persistant"/>
        <s v="Semi-persistant"/>
      </sharedItems>
    </cacheField>
    <cacheField name="Période de Floraison" numFmtId="0">
      <sharedItems/>
    </cacheField>
    <cacheField name="Couleur" numFmtId="0">
      <sharedItems count="13">
        <s v="Rose"/>
        <s v="Jaune"/>
        <s v="Blanche"/>
        <s v="Vert/Jaune"/>
        <s v="Blanche  "/>
        <s v="Violet, rouge"/>
        <s v="Violet"/>
        <s v="Bleue"/>
        <s v="/"/>
        <s v="Orange"/>
        <s v="Violet "/>
        <s v="Rouge"/>
        <s v="Fuschia"/>
      </sharedItems>
    </cacheField>
    <cacheField name="Exposition" numFmtId="0">
      <sharedItems/>
    </cacheField>
    <cacheField name="Type de sol" numFmtId="0">
      <sharedItems/>
    </cacheField>
    <cacheField name="Atouts" numFmtId="0">
      <sharedItems/>
    </cacheField>
    <cacheField name="Contenant" numFmtId="0">
      <sharedItems count="13">
        <s v="C20L"/>
        <s v="C10L"/>
        <s v="C25L"/>
        <s v="C4L"/>
        <s v="C15L"/>
        <s v="RN"/>
        <s v="RN Baliveau"/>
        <s v="C5L"/>
        <s v="RN Tige "/>
        <s v="C30L"/>
        <s v="C2,5L"/>
        <s v="C3L"/>
        <s v="C2L"/>
      </sharedItems>
    </cacheField>
    <cacheField name="Hauteur" numFmtId="0">
      <sharedItems/>
    </cacheField>
    <cacheField name="Prix HT" numFmtId="165">
      <sharedItems containsSemiMixedTypes="0" containsString="0" containsNumber="1" minValue="2.5" maxValue="71" count="24">
        <n v="40"/>
        <n v="20"/>
        <n v="35"/>
        <n v="4.5"/>
        <n v="15"/>
        <n v="30"/>
        <n v="12"/>
        <n v="13"/>
        <n v="71"/>
        <n v="25"/>
        <n v="45"/>
        <n v="5.5"/>
        <n v="7"/>
        <n v="4"/>
        <n v="5"/>
        <n v="11"/>
        <n v="10"/>
        <n v="7.5"/>
        <n v="8"/>
        <n v="9"/>
        <n v="6"/>
        <n v="6.5"/>
        <n v="9.5"/>
        <n v="2.5"/>
      </sharedItems>
    </cacheField>
    <cacheField name="Prix Total HT" numFmtId="8">
      <sharedItems containsSemiMixedTypes="0" containsString="0" containsNumber="1" containsInteger="1" minValue="0" maxValue="800"/>
    </cacheField>
    <cacheField name="Stock " numFmtId="0">
      <sharedItems containsSemiMixedTypes="0" containsString="0" containsNumber="1" containsInteger="1" minValue="5" maxValue="65"/>
    </cacheField>
    <cacheField name="Stock Restant" numFmtId="0">
      <sharedItems containsSemiMixedTypes="0" containsString="0" containsNumber="1" containsInteger="1" minValue="-2" maxValue="65" count="36">
        <n v="8"/>
        <n v="50"/>
        <n v="20"/>
        <n v="65"/>
        <n v="21"/>
        <n v="35"/>
        <n v="15"/>
        <n v="33"/>
        <n v="24"/>
        <n v="46"/>
        <n v="5"/>
        <n v="29"/>
        <n v="14"/>
        <n v="60"/>
        <n v="45"/>
        <n v="43"/>
        <n v="57"/>
        <n v="38"/>
        <n v="36"/>
        <n v="27"/>
        <n v="63"/>
        <n v="64"/>
        <n v="48"/>
        <n v="52"/>
        <n v="34"/>
        <n v="51"/>
        <n v="30"/>
        <n v="32"/>
        <n v="55"/>
        <n v="19"/>
        <n v="42"/>
        <n v="47"/>
        <n v="16" u="1"/>
        <n v="18" u="1"/>
        <n v="-2" u="1"/>
        <n v="31" u="1"/>
      </sharedItems>
    </cacheField>
    <cacheField name="Champ1" numFmtId="0" formula="(Quantité*'Prix HT')*1.1" databaseField="0"/>
    <cacheField name="Champ2" numFmtId="0" formula="(Quantité*'Prix HT')*1.1" databaseField="0"/>
    <cacheField name="Champ3" numFmtId="0" formula="'Prix HT'*1.1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">
  <r>
    <n v="1"/>
    <x v="0"/>
    <x v="0"/>
    <x v="0"/>
    <s v="Arbre"/>
    <x v="0"/>
    <s v="Avril/Mai"/>
    <x v="0"/>
    <s v="R"/>
    <s v="Léger,drainé"/>
    <s v="Fleurs et feuilles"/>
    <x v="0"/>
    <s v="C6/8"/>
    <x v="0"/>
    <n v="800"/>
    <n v="28"/>
    <x v="0"/>
  </r>
  <r>
    <n v="2"/>
    <x v="1"/>
    <x v="1"/>
    <x v="1"/>
    <s v="Arbre"/>
    <x v="0"/>
    <s v="Mars/Avril"/>
    <x v="1"/>
    <s v="Ö"/>
    <s v="Sans exigence"/>
    <s v="Bois et fleurs"/>
    <x v="1"/>
    <s v="H150/200"/>
    <x v="1"/>
    <n v="0"/>
    <n v="50"/>
    <x v="1"/>
  </r>
  <r>
    <n v="3"/>
    <x v="1"/>
    <x v="2"/>
    <x v="2"/>
    <s v="Arbre"/>
    <x v="0"/>
    <s v="Juin/Juillet"/>
    <x v="2"/>
    <s v="Ö"/>
    <s v="Profond"/>
    <s v="Feuilles et fruits"/>
    <x v="2"/>
    <s v="C10/12"/>
    <x v="2"/>
    <n v="0"/>
    <n v="20"/>
    <x v="2"/>
  </r>
  <r>
    <n v="4"/>
    <x v="1"/>
    <x v="3"/>
    <x v="3"/>
    <s v="Arbre"/>
    <x v="0"/>
    <s v="Insignifiante"/>
    <x v="3"/>
    <s v="R"/>
    <s v="Sans exigence"/>
    <s v="Feuilles"/>
    <x v="3"/>
    <s v="H60/100"/>
    <x v="3"/>
    <n v="0"/>
    <n v="65"/>
    <x v="3"/>
  </r>
  <r>
    <n v="5"/>
    <x v="2"/>
    <x v="4"/>
    <x v="4"/>
    <s v="Arbre"/>
    <x v="0"/>
    <s v="Insignifiante"/>
    <x v="3"/>
    <s v="Ö"/>
    <s v="Non-calcaire"/>
    <s v="Feuilles"/>
    <x v="4"/>
    <s v="H200/250"/>
    <x v="4"/>
    <n v="255"/>
    <n v="38"/>
    <x v="4"/>
  </r>
  <r>
    <n v="6"/>
    <x v="1"/>
    <x v="5"/>
    <x v="5"/>
    <s v="Arbre"/>
    <x v="0"/>
    <s v="Juin/Juillet"/>
    <x v="4"/>
    <s v="R"/>
    <s v="Léger, drainé"/>
    <s v="Feuilles"/>
    <x v="5"/>
    <s v="C6/8"/>
    <x v="5"/>
    <n v="0"/>
    <n v="35"/>
    <x v="5"/>
  </r>
  <r>
    <n v="7"/>
    <x v="1"/>
    <x v="6"/>
    <x v="6"/>
    <s v="Arbre"/>
    <x v="0"/>
    <s v="Insignifiante"/>
    <x v="2"/>
    <s v="R"/>
    <s v="Sans exigence"/>
    <s v="Feuilles"/>
    <x v="6"/>
    <s v="H200/250"/>
    <x v="6"/>
    <n v="0"/>
    <n v="15"/>
    <x v="6"/>
  </r>
  <r>
    <n v="8"/>
    <x v="1"/>
    <x v="7"/>
    <x v="7"/>
    <s v="Arbre"/>
    <x v="0"/>
    <s v="Insignifiante"/>
    <x v="3"/>
    <s v="Ö"/>
    <s v="Sans exigence"/>
    <s v="Feuilles"/>
    <x v="4"/>
    <s v="H150/200"/>
    <x v="1"/>
    <n v="0"/>
    <n v="33"/>
    <x v="7"/>
  </r>
  <r>
    <n v="9"/>
    <x v="1"/>
    <x v="8"/>
    <x v="8"/>
    <s v="Arbre"/>
    <x v="0"/>
    <s v="Juillet/Octobre"/>
    <x v="5"/>
    <s v="R"/>
    <s v="Sans exigence"/>
    <s v="Fleurs et bois"/>
    <x v="7"/>
    <s v="H60/80"/>
    <x v="7"/>
    <n v="0"/>
    <n v="24"/>
    <x v="8"/>
  </r>
  <r>
    <n v="10"/>
    <x v="1"/>
    <x v="9"/>
    <x v="9"/>
    <s v="Arbre"/>
    <x v="0"/>
    <s v="Avril/Mai"/>
    <x v="2"/>
    <s v="Ö"/>
    <s v="Frais et humifère"/>
    <s v="Fleurs et feuilles"/>
    <x v="8"/>
    <s v="C8/10"/>
    <x v="2"/>
    <n v="0"/>
    <n v="46"/>
    <x v="9"/>
  </r>
  <r>
    <n v="11"/>
    <x v="1"/>
    <x v="10"/>
    <x v="10"/>
    <s v="Arbre"/>
    <x v="0"/>
    <s v="Juin/Août"/>
    <x v="1"/>
    <s v="Ö"/>
    <s v="Terre végétale"/>
    <s v="Feuilles, fleurs et fruits"/>
    <x v="9"/>
    <s v="H10/12"/>
    <x v="8"/>
    <n v="0"/>
    <n v="5"/>
    <x v="10"/>
  </r>
  <r>
    <n v="12"/>
    <x v="1"/>
    <x v="11"/>
    <x v="11"/>
    <s v="Arbre "/>
    <x v="0"/>
    <s v="Juin/Août"/>
    <x v="0"/>
    <s v="R"/>
    <s v="Léger,drainé"/>
    <s v="Fleurs et feuilles"/>
    <x v="4"/>
    <s v="C4/6"/>
    <x v="9"/>
    <n v="0"/>
    <n v="29"/>
    <x v="11"/>
  </r>
  <r>
    <n v="13"/>
    <x v="3"/>
    <x v="12"/>
    <x v="12"/>
    <s v="Arbre "/>
    <x v="0"/>
    <s v="Insignifiante"/>
    <x v="2"/>
    <s v="Ö"/>
    <s v="Frais et acide"/>
    <s v="Feuilles"/>
    <x v="4"/>
    <s v="C8/10"/>
    <x v="10"/>
    <n v="90"/>
    <n v="16"/>
    <x v="12"/>
  </r>
  <r>
    <n v="14"/>
    <x v="1"/>
    <x v="13"/>
    <x v="13"/>
    <s v="Arbrisseau"/>
    <x v="0"/>
    <s v="Insignifiante"/>
    <x v="3"/>
    <s v="Ö"/>
    <s v="Terre de bruyère"/>
    <s v="Feuilles"/>
    <x v="10"/>
    <s v="H40/60"/>
    <x v="11"/>
    <n v="0"/>
    <n v="60"/>
    <x v="13"/>
  </r>
  <r>
    <n v="15"/>
    <x v="4"/>
    <x v="14"/>
    <x v="14"/>
    <s v="Arbrisseau "/>
    <x v="0"/>
    <s v="Insignifiante"/>
    <x v="1"/>
    <s v="Ö"/>
    <s v="Terre végétale"/>
    <s v="Bois"/>
    <x v="3"/>
    <s v="H60/100"/>
    <x v="4"/>
    <n v="75"/>
    <n v="50"/>
    <x v="14"/>
  </r>
  <r>
    <n v="16"/>
    <x v="3"/>
    <x v="15"/>
    <x v="15"/>
    <s v="Arbuste"/>
    <x v="0"/>
    <s v="Juillet/Août"/>
    <x v="0"/>
    <s v="Ö"/>
    <s v="Sans exigence"/>
    <s v="Fleurs et feuilles"/>
    <x v="3"/>
    <s v="H40/60"/>
    <x v="12"/>
    <n v="14"/>
    <n v="45"/>
    <x v="15"/>
  </r>
  <r>
    <n v="17"/>
    <x v="3"/>
    <x v="16"/>
    <x v="16"/>
    <s v="Arbuste"/>
    <x v="0"/>
    <s v="Août/Septembre"/>
    <x v="0"/>
    <s v="R"/>
    <s v="Sans exigence"/>
    <s v="Fleurs"/>
    <x v="3"/>
    <s v="H30/40"/>
    <x v="11"/>
    <n v="11"/>
    <n v="31"/>
    <x v="11"/>
  </r>
  <r>
    <n v="18"/>
    <x v="3"/>
    <x v="17"/>
    <x v="17"/>
    <s v="Arbuste"/>
    <x v="0"/>
    <s v="Septembre"/>
    <x v="6"/>
    <s v="Ö"/>
    <s v="Terre végétale"/>
    <s v="Fleurs et Fruits"/>
    <x v="10"/>
    <s v="H30/40"/>
    <x v="13"/>
    <n v="8"/>
    <n v="59"/>
    <x v="16"/>
  </r>
  <r>
    <n v="19"/>
    <x v="5"/>
    <x v="18"/>
    <x v="18"/>
    <s v="Arbuste"/>
    <x v="0"/>
    <s v="Insignifiante"/>
    <x v="1"/>
    <s v="Ö"/>
    <s v="Sans exigence"/>
    <s v="Feuilles et bois"/>
    <x v="3"/>
    <s v="H60/80"/>
    <x v="14"/>
    <n v="15"/>
    <n v="41"/>
    <x v="17"/>
  </r>
  <r>
    <n v="20"/>
    <x v="1"/>
    <x v="19"/>
    <x v="19"/>
    <s v="Arbuste"/>
    <x v="0"/>
    <s v="Mai"/>
    <x v="1"/>
    <s v="Ö"/>
    <s v="Terre végétale"/>
    <s v="Feuilles"/>
    <x v="3"/>
    <s v="H40/60"/>
    <x v="11"/>
    <n v="0"/>
    <n v="36"/>
    <x v="18"/>
  </r>
  <r>
    <n v="21"/>
    <x v="1"/>
    <x v="20"/>
    <x v="20"/>
    <s v="Arbuste"/>
    <x v="0"/>
    <s v="Avril/Mai"/>
    <x v="2"/>
    <s v="R"/>
    <s v="Terre végétale"/>
    <s v="Feuilles et fleurs"/>
    <x v="3"/>
    <s v="H50/60"/>
    <x v="12"/>
    <n v="0"/>
    <n v="50"/>
    <x v="1"/>
  </r>
  <r>
    <n v="22"/>
    <x v="6"/>
    <x v="21"/>
    <x v="21"/>
    <s v="Arbuste"/>
    <x v="0"/>
    <s v="Mars/Avril"/>
    <x v="1"/>
    <s v="R"/>
    <s v="Humifère et drainé"/>
    <s v="Fleurs et bois"/>
    <x v="11"/>
    <s v="H30/40"/>
    <x v="13"/>
    <n v="4"/>
    <n v="36"/>
    <x v="5"/>
  </r>
  <r>
    <n v="23"/>
    <x v="1"/>
    <x v="22"/>
    <x v="22"/>
    <s v="Arbuste"/>
    <x v="0"/>
    <s v="Insignifiante"/>
    <x v="1"/>
    <s v="Ö"/>
    <s v="Sans exigence"/>
    <s v="Feuilles et bois"/>
    <x v="3"/>
    <s v="H30/40"/>
    <x v="15"/>
    <n v="0"/>
    <n v="27"/>
    <x v="19"/>
  </r>
  <r>
    <n v="24"/>
    <x v="1"/>
    <x v="23"/>
    <x v="23"/>
    <s v="Arbuste"/>
    <x v="0"/>
    <s v="Août/Septembre"/>
    <x v="7"/>
    <s v="R"/>
    <s v="Sans exigence"/>
    <s v="Fleurs et feuilles"/>
    <x v="3"/>
    <s v="H30/40"/>
    <x v="11"/>
    <n v="0"/>
    <n v="63"/>
    <x v="20"/>
  </r>
  <r>
    <n v="25"/>
    <x v="7"/>
    <x v="24"/>
    <x v="24"/>
    <s v="Graminée"/>
    <x v="0"/>
    <s v="Insignifiante"/>
    <x v="8"/>
    <s v="R"/>
    <s v="Frais et humifère"/>
    <s v="Feuilles"/>
    <x v="4"/>
    <s v="H150/200"/>
    <x v="9"/>
    <n v="100"/>
    <n v="24"/>
    <x v="2"/>
  </r>
  <r>
    <n v="26"/>
    <x v="1"/>
    <x v="25"/>
    <x v="25"/>
    <s v="Plante grimpante"/>
    <x v="0"/>
    <s v="Août/Septembre"/>
    <x v="9"/>
    <s v="R"/>
    <s v="Sans exigence"/>
    <s v="Fleurs"/>
    <x v="11"/>
    <s v="H30/60"/>
    <x v="16"/>
    <n v="0"/>
    <n v="46"/>
    <x v="9"/>
  </r>
  <r>
    <n v="27"/>
    <x v="1"/>
    <x v="26"/>
    <x v="26"/>
    <s v="Plante grimpante"/>
    <x v="0"/>
    <s v="Mai/Juillet"/>
    <x v="2"/>
    <s v="R"/>
    <s v="Humifère et drainé"/>
    <s v="Fleurs"/>
    <x v="11"/>
    <s v="H30/40"/>
    <x v="17"/>
    <n v="0"/>
    <n v="50"/>
    <x v="1"/>
  </r>
  <r>
    <n v="28"/>
    <x v="1"/>
    <x v="27"/>
    <x v="27"/>
    <s v="Plante grimpante "/>
    <x v="0"/>
    <s v="Mai/Juin"/>
    <x v="2"/>
    <s v="Ö"/>
    <s v="Frais et acide"/>
    <s v="Fleurs "/>
    <x v="11"/>
    <s v="H60/80"/>
    <x v="18"/>
    <n v="0"/>
    <n v="64"/>
    <x v="21"/>
  </r>
  <r>
    <n v="29"/>
    <x v="1"/>
    <x v="28"/>
    <x v="28"/>
    <s v="Vivace"/>
    <x v="0"/>
    <s v="Juin/Octobre"/>
    <x v="2"/>
    <s v="R"/>
    <s v="Terre végétale"/>
    <s v="Fleurs"/>
    <x v="11"/>
    <s v="H30/40"/>
    <x v="3"/>
    <n v="0"/>
    <n v="38"/>
    <x v="17"/>
  </r>
  <r>
    <n v="30"/>
    <x v="6"/>
    <x v="29"/>
    <x v="29"/>
    <s v="Arbre"/>
    <x v="1"/>
    <s v="Insignifiante"/>
    <x v="2"/>
    <s v="R"/>
    <s v="Sans exigence"/>
    <s v="Feuilles et bois"/>
    <x v="3"/>
    <s v="H50/60"/>
    <x v="19"/>
    <n v="9"/>
    <n v="49"/>
    <x v="22"/>
  </r>
  <r>
    <n v="31"/>
    <x v="1"/>
    <x v="30"/>
    <x v="30"/>
    <s v="Arbre "/>
    <x v="1"/>
    <s v="Octobre/Décembre"/>
    <x v="0"/>
    <s v="R"/>
    <s v="Humifère et drainé"/>
    <s v="Bois, fleurs et fruits"/>
    <x v="3"/>
    <s v="H40/60"/>
    <x v="12"/>
    <n v="0"/>
    <n v="52"/>
    <x v="23"/>
  </r>
  <r>
    <n v="32"/>
    <x v="1"/>
    <x v="31"/>
    <x v="31"/>
    <s v="Arbrisseau"/>
    <x v="1"/>
    <s v="Février-Mars"/>
    <x v="1"/>
    <s v="R"/>
    <s v="Sol humifère"/>
    <s v="Fleurs"/>
    <x v="3"/>
    <s v="H60/100"/>
    <x v="7"/>
    <n v="0"/>
    <n v="29"/>
    <x v="11"/>
  </r>
  <r>
    <n v="33"/>
    <x v="1"/>
    <x v="32"/>
    <x v="32"/>
    <s v="Arbuste"/>
    <x v="1"/>
    <s v="Insignifiante"/>
    <x v="2"/>
    <s v="Ù"/>
    <s v="Terre végétale"/>
    <s v="Feuilles et fruits"/>
    <x v="3"/>
    <s v="H40/60"/>
    <x v="20"/>
    <n v="0"/>
    <n v="34"/>
    <x v="24"/>
  </r>
  <r>
    <n v="34"/>
    <x v="1"/>
    <x v="33"/>
    <x v="33"/>
    <s v="Arbuste"/>
    <x v="1"/>
    <s v="Mars/Avril"/>
    <x v="0"/>
    <s v="Ö"/>
    <s v="Terre de bruyère"/>
    <s v="Fleurs"/>
    <x v="10"/>
    <s v="H20/30"/>
    <x v="3"/>
    <n v="0"/>
    <n v="51"/>
    <x v="25"/>
  </r>
  <r>
    <n v="35"/>
    <x v="1"/>
    <x v="34"/>
    <x v="34"/>
    <s v="Arbuste"/>
    <x v="1"/>
    <s v="Insignifiante"/>
    <x v="3"/>
    <s v="R"/>
    <s v="Sans exigence"/>
    <s v="Feuilles"/>
    <x v="7"/>
    <s v="H20/30"/>
    <x v="1"/>
    <n v="0"/>
    <n v="30"/>
    <x v="26"/>
  </r>
  <r>
    <n v="36"/>
    <x v="1"/>
    <x v="35"/>
    <x v="35"/>
    <s v="Arbuste"/>
    <x v="1"/>
    <s v="Mai/Juin"/>
    <x v="7"/>
    <s v="R"/>
    <s v="Terre végétale"/>
    <s v="Fleurs et feuilles"/>
    <x v="10"/>
    <s v="H20/30"/>
    <x v="3"/>
    <n v="0"/>
    <n v="60"/>
    <x v="13"/>
  </r>
  <r>
    <n v="37"/>
    <x v="1"/>
    <x v="36"/>
    <x v="36"/>
    <s v="Arbuste"/>
    <x v="1"/>
    <s v="Insignifiante"/>
    <x v="2"/>
    <s v="Ö"/>
    <s v="Sans exigence"/>
    <s v="Feuilles et fruits"/>
    <x v="10"/>
    <s v="H30/40"/>
    <x v="13"/>
    <n v="0"/>
    <n v="45"/>
    <x v="14"/>
  </r>
  <r>
    <n v="38"/>
    <x v="1"/>
    <x v="37"/>
    <x v="37"/>
    <s v="Arbuste"/>
    <x v="1"/>
    <s v="Juin/Juillet"/>
    <x v="2"/>
    <s v="Ö"/>
    <s v="Terre végétale"/>
    <s v="Fleurs, feuilles et fruits"/>
    <x v="10"/>
    <s v="H30/40"/>
    <x v="3"/>
    <n v="0"/>
    <n v="32"/>
    <x v="27"/>
  </r>
  <r>
    <n v="39"/>
    <x v="1"/>
    <x v="38"/>
    <x v="38"/>
    <s v="Arbuste"/>
    <x v="1"/>
    <s v="Insignifiante"/>
    <x v="2"/>
    <s v="Ö"/>
    <s v="Terre végétale"/>
    <s v="Feuilles "/>
    <x v="11"/>
    <s v="H30/40"/>
    <x v="3"/>
    <n v="0"/>
    <n v="48"/>
    <x v="22"/>
  </r>
  <r>
    <n v="40"/>
    <x v="1"/>
    <x v="39"/>
    <x v="39"/>
    <s v="Arbuste"/>
    <x v="1"/>
    <s v="Mai/Juin"/>
    <x v="4"/>
    <s v="Ö"/>
    <s v="Sans exignece"/>
    <s v="Fruits, feuiles"/>
    <x v="11"/>
    <s v="H30/40"/>
    <x v="11"/>
    <n v="0"/>
    <n v="55"/>
    <x v="28"/>
  </r>
  <r>
    <n v="41"/>
    <x v="1"/>
    <x v="40"/>
    <x v="40"/>
    <s v="Arbuste"/>
    <x v="1"/>
    <s v="Août/Septembre"/>
    <x v="10"/>
    <s v="R"/>
    <s v="Drainé, sol sec, calcaire"/>
    <s v="Fleurs"/>
    <x v="12"/>
    <s v="H30/40"/>
    <x v="13"/>
    <n v="0"/>
    <n v="60"/>
    <x v="13"/>
  </r>
  <r>
    <n v="42"/>
    <x v="1"/>
    <x v="41"/>
    <x v="41"/>
    <s v="Arbuste"/>
    <x v="1"/>
    <s v="Avril/Mai"/>
    <x v="2"/>
    <s v="R"/>
    <s v="Léger,drainé"/>
    <s v="Fleurs et feuilles"/>
    <x v="11"/>
    <s v="H30/40"/>
    <x v="21"/>
    <n v="0"/>
    <n v="14"/>
    <x v="12"/>
  </r>
  <r>
    <n v="43"/>
    <x v="1"/>
    <x v="41"/>
    <x v="42"/>
    <s v="Arbuste"/>
    <x v="1"/>
    <s v="Avril/Mai"/>
    <x v="2"/>
    <s v="R"/>
    <s v="Léger,drainé"/>
    <s v="Fleurs et feuilles"/>
    <x v="11"/>
    <s v="H30/40"/>
    <x v="12"/>
    <n v="0"/>
    <n v="19"/>
    <x v="29"/>
  </r>
  <r>
    <n v="44"/>
    <x v="1"/>
    <x v="42"/>
    <x v="43"/>
    <s v="Arbuste"/>
    <x v="1"/>
    <s v="Avril/Juin"/>
    <x v="11"/>
    <s v="R"/>
    <s v="Sol humifère"/>
    <s v="Fleurs"/>
    <x v="10"/>
    <s v="H30/40"/>
    <x v="14"/>
    <n v="0"/>
    <n v="42"/>
    <x v="30"/>
  </r>
  <r>
    <n v="45"/>
    <x v="1"/>
    <x v="43"/>
    <x v="44"/>
    <s v="Arbuste"/>
    <x v="1"/>
    <s v="Juillet/Août"/>
    <x v="2"/>
    <s v="R"/>
    <s v="Terre végétale"/>
    <s v="Fleurs et feuilles"/>
    <x v="11"/>
    <s v="H30/40"/>
    <x v="14"/>
    <n v="0"/>
    <n v="38"/>
    <x v="17"/>
  </r>
  <r>
    <n v="46"/>
    <x v="1"/>
    <x v="44"/>
    <x v="45"/>
    <s v="Plante grimpante"/>
    <x v="1"/>
    <s v="Avril/Mai"/>
    <x v="12"/>
    <s v="Ö"/>
    <s v="Sans exigence"/>
    <s v="Fleurs"/>
    <x v="10"/>
    <s v="H60/100"/>
    <x v="22"/>
    <n v="0"/>
    <n v="45"/>
    <x v="14"/>
  </r>
  <r>
    <n v="47"/>
    <x v="1"/>
    <x v="45"/>
    <x v="46"/>
    <s v="Plante grimpante"/>
    <x v="1"/>
    <s v="Juillet/Octobre"/>
    <x v="0"/>
    <s v="R"/>
    <s v="Léger,drainé"/>
    <s v="Fleurs"/>
    <x v="11"/>
    <s v="H40/60"/>
    <x v="16"/>
    <n v="0"/>
    <n v="30"/>
    <x v="26"/>
  </r>
  <r>
    <n v="48"/>
    <x v="1"/>
    <x v="46"/>
    <x v="47"/>
    <s v="Sous-arbrisseau"/>
    <x v="1"/>
    <s v="Avril/Mai"/>
    <x v="0"/>
    <s v="Ö"/>
    <s v="Terre de bruyère"/>
    <s v="Fleurs"/>
    <x v="12"/>
    <s v="H10"/>
    <x v="23"/>
    <n v="0"/>
    <n v="47"/>
    <x v="31"/>
  </r>
  <r>
    <n v="49"/>
    <x v="1"/>
    <x v="47"/>
    <x v="48"/>
    <s v="Vivace"/>
    <x v="1"/>
    <s v="Juillet/Août"/>
    <x v="2"/>
    <s v="R"/>
    <s v="Humifère et drainé"/>
    <s v="Fleurs"/>
    <x v="10"/>
    <s v="H10/15"/>
    <x v="3"/>
    <n v="0"/>
    <n v="21"/>
    <x v="4"/>
  </r>
  <r>
    <n v="50"/>
    <x v="1"/>
    <x v="48"/>
    <x v="49"/>
    <s v="Arbuste"/>
    <x v="2"/>
    <s v="Juillet à Septembre"/>
    <x v="0"/>
    <s v="R"/>
    <s v="Sol humifère"/>
    <s v="Fleurs"/>
    <x v="10"/>
    <s v="H30/40 "/>
    <x v="3"/>
    <n v="0"/>
    <n v="36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compact="0" compactData="0" multipleFieldFilters="0" chartFormat="2" fieldListSortAscending="1">
  <location ref="A13:G25" firstHeaderRow="0" firstDataRow="1" firstDataCol="5"/>
  <pivotFields count="20">
    <pivotField compact="0" outline="0" showAll="0" defaultSubtotal="0"/>
    <pivotField axis="axisRow" dataField="1" compact="0" outline="0" multipleItemSelectionAllowed="1" showAll="0" defaultSubtotal="0">
      <items count="12">
        <item m="1" x="10"/>
        <item h="1" x="1"/>
        <item x="4"/>
        <item x="5"/>
        <item x="3"/>
        <item x="7"/>
        <item m="1" x="8"/>
        <item m="1" x="9"/>
        <item x="2"/>
        <item x="6"/>
        <item m="1" x="11"/>
        <item x="0"/>
      </items>
    </pivotField>
    <pivotField name="Nom du produit" compact="0" outline="0" showAll="0" defaultSubtotal="0">
      <items count="49">
        <item x="48"/>
        <item x="47"/>
        <item x="44"/>
        <item x="30"/>
        <item x="15"/>
        <item x="11"/>
        <item x="16"/>
        <item x="0"/>
        <item x="32"/>
        <item x="12"/>
        <item x="33"/>
        <item x="25"/>
        <item x="45"/>
        <item x="1"/>
        <item x="46"/>
        <item x="34"/>
        <item x="17"/>
        <item x="24"/>
        <item x="2"/>
        <item x="35"/>
        <item x="36"/>
        <item x="3"/>
        <item x="26"/>
        <item x="18"/>
        <item x="37"/>
        <item x="19"/>
        <item x="14"/>
        <item x="13"/>
        <item x="4"/>
        <item x="29"/>
        <item x="20"/>
        <item x="5"/>
        <item x="6"/>
        <item x="38"/>
        <item x="28"/>
        <item x="7"/>
        <item x="27"/>
        <item x="39"/>
        <item x="40"/>
        <item x="8"/>
        <item x="9"/>
        <item x="31"/>
        <item x="21"/>
        <item x="22"/>
        <item x="41"/>
        <item x="42"/>
        <item x="23"/>
        <item x="10"/>
        <item x="43"/>
      </items>
    </pivotField>
    <pivotField axis="axisRow" compact="0" outline="0" showAll="0" defaultSubtotal="0">
      <items count="50">
        <item x="49"/>
        <item x="31"/>
        <item x="14"/>
        <item x="13"/>
        <item x="4"/>
        <item x="9"/>
        <item x="48"/>
        <item x="45"/>
        <item x="11"/>
        <item x="12"/>
        <item x="30"/>
        <item x="24"/>
        <item x="32"/>
        <item x="33"/>
        <item x="19"/>
        <item x="1"/>
        <item x="46"/>
        <item x="16"/>
        <item x="34"/>
        <item x="17"/>
        <item x="43"/>
        <item x="25"/>
        <item x="3"/>
        <item x="23"/>
        <item x="2"/>
        <item x="35"/>
        <item x="0"/>
        <item x="41"/>
        <item x="42"/>
        <item x="26"/>
        <item x="18"/>
        <item x="22"/>
        <item x="15"/>
        <item x="37"/>
        <item x="36"/>
        <item x="47"/>
        <item x="29"/>
        <item x="38"/>
        <item x="20"/>
        <item x="7"/>
        <item x="21"/>
        <item x="6"/>
        <item x="28"/>
        <item x="5"/>
        <item x="44"/>
        <item x="27"/>
        <item x="39"/>
        <item x="10"/>
        <item x="8"/>
        <item x="4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3">
        <item x="1"/>
        <item x="4"/>
        <item x="10"/>
        <item x="0"/>
        <item x="2"/>
        <item x="12"/>
        <item x="9"/>
        <item x="11"/>
        <item x="3"/>
        <item x="7"/>
        <item x="5"/>
        <item x="6"/>
        <item x="8"/>
      </items>
    </pivotField>
    <pivotField compact="0" outline="0" showAll="0" defaultSubtotal="0"/>
    <pivotField name="Prix HT UNITAIRE" axis="axisRow" compact="0" numFmtId="165" outline="0" showAll="0" defaultSubtotal="0">
      <items count="24">
        <item x="23"/>
        <item x="13"/>
        <item x="3"/>
        <item x="14"/>
        <item x="11"/>
        <item x="20"/>
        <item x="21"/>
        <item x="12"/>
        <item x="17"/>
        <item x="18"/>
        <item x="19"/>
        <item x="22"/>
        <item x="16"/>
        <item x="15"/>
        <item x="6"/>
        <item x="7"/>
        <item x="4"/>
        <item x="1"/>
        <item x="9"/>
        <item x="5"/>
        <item x="2"/>
        <item x="0"/>
        <item x="10"/>
        <item x="8"/>
      </items>
    </pivotField>
    <pivotField dataField="1" compact="0" numFmtId="8" outline="0" showAll="0" defaultSubtotal="0"/>
    <pivotField compact="0" outline="0" showAll="0" defaultSubtotal="0"/>
    <pivotField axis="axisRow" compact="0" outline="0" showAll="0" defaultSubtotal="0">
      <items count="36">
        <item x="10"/>
        <item x="12"/>
        <item x="6"/>
        <item m="1" x="32"/>
        <item m="1" x="33"/>
        <item x="29"/>
        <item x="2"/>
        <item x="4"/>
        <item x="8"/>
        <item x="19"/>
        <item x="11"/>
        <item x="26"/>
        <item m="1" x="35"/>
        <item x="27"/>
        <item x="7"/>
        <item x="24"/>
        <item x="5"/>
        <item x="18"/>
        <item x="17"/>
        <item x="30"/>
        <item x="14"/>
        <item x="9"/>
        <item x="31"/>
        <item x="22"/>
        <item x="1"/>
        <item x="25"/>
        <item x="23"/>
        <item x="28"/>
        <item x="16"/>
        <item x="13"/>
        <item x="20"/>
        <item x="21"/>
        <item x="3"/>
        <item m="1" x="34"/>
        <item x="0"/>
        <item x="15"/>
      </items>
    </pivotField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</pivotFields>
  <rowFields count="5">
    <field x="3"/>
    <field x="16"/>
    <field x="11"/>
    <field x="1"/>
    <field x="13"/>
  </rowFields>
  <rowItems count="12">
    <i>
      <x v="2"/>
      <x v="20"/>
      <x v="8"/>
      <x v="2"/>
      <x v="16"/>
    </i>
    <i>
      <x v="4"/>
      <x v="7"/>
      <x v="1"/>
      <x v="8"/>
      <x v="16"/>
    </i>
    <i>
      <x v="9"/>
      <x v="1"/>
      <x v="1"/>
      <x v="4"/>
      <x v="22"/>
    </i>
    <i>
      <x v="11"/>
      <x v="6"/>
      <x v="1"/>
      <x v="5"/>
      <x v="18"/>
    </i>
    <i>
      <x v="17"/>
      <x v="10"/>
      <x v="8"/>
      <x v="4"/>
      <x v="4"/>
    </i>
    <i>
      <x v="19"/>
      <x v="28"/>
      <x v="2"/>
      <x v="4"/>
      <x v="1"/>
    </i>
    <i>
      <x v="26"/>
      <x v="34"/>
      <x v="3"/>
      <x v="11"/>
      <x v="21"/>
    </i>
    <i>
      <x v="30"/>
      <x v="18"/>
      <x v="8"/>
      <x v="3"/>
      <x v="3"/>
    </i>
    <i>
      <x v="32"/>
      <x v="35"/>
      <x v="8"/>
      <x v="4"/>
      <x v="7"/>
    </i>
    <i>
      <x v="36"/>
      <x v="23"/>
      <x v="8"/>
      <x v="9"/>
      <x v="10"/>
    </i>
    <i>
      <x v="40"/>
      <x v="16"/>
      <x v="7"/>
      <x v="9"/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Quantités " fld="1" baseField="1" baseItem="0"/>
    <dataField name="Montant Total HT" fld="14" baseField="1" baseItem="0" numFmtId="44"/>
  </dataFields>
  <formats count="60">
    <format dxfId="6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59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58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5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6">
      <pivotArea field="2" type="button" dataOnly="0" labelOnly="1" outline="0"/>
    </format>
    <format dxfId="55">
      <pivotArea dataOnly="0" labelOnly="1" grandRow="1" outline="0" fieldPosition="0"/>
    </format>
    <format dxfId="54">
      <pivotArea type="all" dataOnly="0" outline="0" fieldPosition="0"/>
    </format>
    <format dxfId="53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5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5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5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9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8">
      <pivotArea dataOnly="0" labelOnly="1" outline="0" fieldPosition="0">
        <references count="2">
          <reference field="3" count="1" selected="0">
            <x v="3"/>
          </reference>
          <reference field="11" count="1">
            <x v="2"/>
          </reference>
        </references>
      </pivotArea>
    </format>
    <format dxfId="47">
      <pivotArea dataOnly="0" labelOnly="1" outline="0" fieldPosition="0">
        <references count="2">
          <reference field="3" count="1" selected="0">
            <x v="5"/>
          </reference>
          <reference field="11" count="1">
            <x v="12"/>
          </reference>
        </references>
      </pivotArea>
    </format>
    <format dxfId="46">
      <pivotArea dataOnly="0" labelOnly="1" outline="0" fieldPosition="0">
        <references count="2">
          <reference field="3" count="1" selected="0">
            <x v="9"/>
          </reference>
          <reference field="11" count="1">
            <x v="1"/>
          </reference>
        </references>
      </pivotArea>
    </format>
    <format dxfId="45">
      <pivotArea dataOnly="0" labelOnly="1" outline="0" fieldPosition="0">
        <references count="2">
          <reference field="3" count="1" selected="0">
            <x v="5"/>
          </reference>
          <reference field="11" count="1">
            <x v="12"/>
          </reference>
        </references>
      </pivotArea>
    </format>
    <format dxfId="44">
      <pivotArea dataOnly="0" labelOnly="1" outline="0" fieldPosition="0">
        <references count="2">
          <reference field="3" count="1" selected="0">
            <x v="9"/>
          </reference>
          <reference field="11" count="1">
            <x v="1"/>
          </reference>
        </references>
      </pivotArea>
    </format>
    <format dxfId="43">
      <pivotArea dataOnly="0" labelOnly="1" outline="0" fieldPosition="0">
        <references count="2">
          <reference field="3" count="1" selected="0">
            <x v="47"/>
          </reference>
          <reference field="11" count="1">
            <x v="6"/>
          </reference>
        </references>
      </pivotArea>
    </format>
    <format dxfId="42">
      <pivotArea dataOnly="0" labelOnly="1" outline="0" fieldPosition="0">
        <references count="2">
          <reference field="3" count="1" selected="0">
            <x v="2"/>
          </reference>
          <reference field="11" count="1">
            <x v="8"/>
          </reference>
        </references>
      </pivotArea>
    </format>
    <format dxfId="41">
      <pivotArea dataOnly="0" labelOnly="1" outline="0" fieldPosition="0">
        <references count="2">
          <reference field="3" count="1" selected="0">
            <x v="4"/>
          </reference>
          <reference field="11" count="1">
            <x v="1"/>
          </reference>
        </references>
      </pivotArea>
    </format>
    <format dxfId="40">
      <pivotArea dataOnly="0" labelOnly="1" outline="0" fieldPosition="0">
        <references count="2">
          <reference field="3" count="1" selected="0">
            <x v="19"/>
          </reference>
          <reference field="11" count="1">
            <x v="2"/>
          </reference>
        </references>
      </pivotArea>
    </format>
    <format dxfId="39">
      <pivotArea dataOnly="0" labelOnly="1" outline="0" fieldPosition="0">
        <references count="2">
          <reference field="3" count="1" selected="0">
            <x v="26"/>
          </reference>
          <reference field="11" count="1">
            <x v="3"/>
          </reference>
        </references>
      </pivotArea>
    </format>
    <format dxfId="38">
      <pivotArea dataOnly="0" labelOnly="1" outline="0" fieldPosition="0">
        <references count="2">
          <reference field="3" count="1" selected="0">
            <x v="30"/>
          </reference>
          <reference field="11" count="1">
            <x v="8"/>
          </reference>
        </references>
      </pivotArea>
    </format>
    <format dxfId="37">
      <pivotArea dataOnly="0" labelOnly="1" outline="0" fieldPosition="0">
        <references count="2">
          <reference field="3" count="1" selected="0">
            <x v="40"/>
          </reference>
          <reference field="11" count="1">
            <x v="7"/>
          </reference>
        </references>
      </pivotArea>
    </format>
    <format dxfId="36">
      <pivotArea dataOnly="0" labelOnly="1" outline="0" fieldPosition="0">
        <references count="2">
          <reference field="3" count="1" selected="0">
            <x v="26"/>
          </reference>
          <reference field="16" count="1">
            <x v="4"/>
          </reference>
        </references>
      </pivotArea>
    </format>
    <format dxfId="35">
      <pivotArea dataOnly="0" labelOnly="1" outline="0" fieldPosition="0">
        <references count="5">
          <reference field="1" count="1" selected="0">
            <x v="0"/>
          </reference>
          <reference field="3" count="1" selected="0">
            <x v="26"/>
          </reference>
          <reference field="11" count="1" selected="0">
            <x v="3"/>
          </reference>
          <reference field="13" count="1">
            <x v="21"/>
          </reference>
          <reference field="16" count="1" selected="0">
            <x v="4"/>
          </reference>
        </references>
      </pivotArea>
    </format>
    <format dxfId="34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33">
      <pivotArea dataOnly="0" labelOnly="1" outline="0" fieldPosition="0">
        <references count="3">
          <reference field="3" count="1" selected="0">
            <x v="26"/>
          </reference>
          <reference field="11" count="1">
            <x v="3"/>
          </reference>
          <reference field="16" count="1" selected="0">
            <x v="4"/>
          </reference>
        </references>
      </pivotArea>
    </format>
    <format dxfId="32">
      <pivotArea dataOnly="0" labelOnly="1" outline="0" fieldPosition="0">
        <references count="2">
          <reference field="3" count="1" selected="0">
            <x v="26"/>
          </reference>
          <reference field="16" count="1">
            <x v="33"/>
          </reference>
        </references>
      </pivotArea>
    </format>
    <format dxfId="31">
      <pivotArea outline="0" collapsedLevelsAreSubtotals="1" fieldPosition="0">
        <references count="5">
          <reference field="1" count="0" selected="0"/>
          <reference field="3" count="11" selected="0">
            <x v="2"/>
            <x v="4"/>
            <x v="9"/>
            <x v="11"/>
            <x v="17"/>
            <x v="19"/>
            <x v="26"/>
            <x v="30"/>
            <x v="32"/>
            <x v="36"/>
            <x v="40"/>
          </reference>
          <reference field="11" count="5" selected="0">
            <x v="1"/>
            <x v="2"/>
            <x v="3"/>
            <x v="7"/>
            <x v="8"/>
          </reference>
          <reference field="13" count="9" selected="0">
            <x v="1"/>
            <x v="3"/>
            <x v="4"/>
            <x v="7"/>
            <x v="10"/>
            <x v="16"/>
            <x v="18"/>
            <x v="21"/>
            <x v="22"/>
          </reference>
          <reference field="16" count="11" selected="0">
            <x v="1"/>
            <x v="6"/>
            <x v="7"/>
            <x v="10"/>
            <x v="16"/>
            <x v="18"/>
            <x v="20"/>
            <x v="23"/>
            <x v="28"/>
            <x v="34"/>
            <x v="35"/>
          </reference>
        </references>
      </pivotArea>
    </format>
    <format dxfId="30">
      <pivotArea dataOnly="0" labelOnly="1" outline="0" fieldPosition="0">
        <references count="2">
          <reference field="3" count="1" selected="0">
            <x v="2"/>
          </reference>
          <reference field="16" count="1">
            <x v="20"/>
          </reference>
        </references>
      </pivotArea>
    </format>
    <format dxfId="29">
      <pivotArea dataOnly="0" labelOnly="1" outline="0" fieldPosition="0">
        <references count="2">
          <reference field="3" count="1" selected="0">
            <x v="4"/>
          </reference>
          <reference field="16" count="1">
            <x v="7"/>
          </reference>
        </references>
      </pivotArea>
    </format>
    <format dxfId="28">
      <pivotArea dataOnly="0" labelOnly="1" outline="0" fieldPosition="0">
        <references count="2">
          <reference field="3" count="1" selected="0">
            <x v="9"/>
          </reference>
          <reference field="16" count="1">
            <x v="1"/>
          </reference>
        </references>
      </pivotArea>
    </format>
    <format dxfId="27">
      <pivotArea dataOnly="0" labelOnly="1" outline="0" fieldPosition="0">
        <references count="2">
          <reference field="3" count="1" selected="0">
            <x v="11"/>
          </reference>
          <reference field="16" count="1">
            <x v="6"/>
          </reference>
        </references>
      </pivotArea>
    </format>
    <format dxfId="26">
      <pivotArea dataOnly="0" labelOnly="1" outline="0" fieldPosition="0">
        <references count="2">
          <reference field="3" count="1" selected="0">
            <x v="17"/>
          </reference>
          <reference field="16" count="1">
            <x v="10"/>
          </reference>
        </references>
      </pivotArea>
    </format>
    <format dxfId="25">
      <pivotArea dataOnly="0" labelOnly="1" outline="0" fieldPosition="0">
        <references count="2">
          <reference field="3" count="1" selected="0">
            <x v="19"/>
          </reference>
          <reference field="16" count="1">
            <x v="28"/>
          </reference>
        </references>
      </pivotArea>
    </format>
    <format dxfId="24">
      <pivotArea dataOnly="0" labelOnly="1" outline="0" fieldPosition="0">
        <references count="2">
          <reference field="3" count="1" selected="0">
            <x v="26"/>
          </reference>
          <reference field="16" count="1">
            <x v="34"/>
          </reference>
        </references>
      </pivotArea>
    </format>
    <format dxfId="23">
      <pivotArea dataOnly="0" labelOnly="1" outline="0" fieldPosition="0">
        <references count="2">
          <reference field="3" count="1" selected="0">
            <x v="30"/>
          </reference>
          <reference field="16" count="1">
            <x v="18"/>
          </reference>
        </references>
      </pivotArea>
    </format>
    <format dxfId="22">
      <pivotArea dataOnly="0" labelOnly="1" outline="0" fieldPosition="0">
        <references count="2">
          <reference field="3" count="1" selected="0">
            <x v="32"/>
          </reference>
          <reference field="16" count="1">
            <x v="35"/>
          </reference>
        </references>
      </pivotArea>
    </format>
    <format dxfId="21">
      <pivotArea dataOnly="0" labelOnly="1" outline="0" fieldPosition="0">
        <references count="2">
          <reference field="3" count="1" selected="0">
            <x v="36"/>
          </reference>
          <reference field="16" count="1">
            <x v="23"/>
          </reference>
        </references>
      </pivotArea>
    </format>
    <format dxfId="20">
      <pivotArea dataOnly="0" labelOnly="1" outline="0" fieldPosition="0">
        <references count="2">
          <reference field="3" count="1" selected="0">
            <x v="40"/>
          </reference>
          <reference field="16" count="1">
            <x v="16"/>
          </reference>
        </references>
      </pivotArea>
    </format>
    <format dxfId="19">
      <pivotArea dataOnly="0" labelOnly="1" outline="0" fieldPosition="0">
        <references count="3">
          <reference field="3" count="1" selected="0">
            <x v="2"/>
          </reference>
          <reference field="11" count="1">
            <x v="8"/>
          </reference>
          <reference field="16" count="1" selected="0">
            <x v="20"/>
          </reference>
        </references>
      </pivotArea>
    </format>
    <format dxfId="18">
      <pivotArea dataOnly="0" labelOnly="1" outline="0" fieldPosition="0">
        <references count="3">
          <reference field="3" count="1" selected="0">
            <x v="4"/>
          </reference>
          <reference field="11" count="1">
            <x v="1"/>
          </reference>
          <reference field="16" count="1" selected="0">
            <x v="7"/>
          </reference>
        </references>
      </pivotArea>
    </format>
    <format dxfId="17">
      <pivotArea dataOnly="0" labelOnly="1" outline="0" fieldPosition="0">
        <references count="3">
          <reference field="3" count="1" selected="0">
            <x v="17"/>
          </reference>
          <reference field="11" count="1">
            <x v="8"/>
          </reference>
          <reference field="16" count="1" selected="0">
            <x v="10"/>
          </reference>
        </references>
      </pivotArea>
    </format>
    <format dxfId="16">
      <pivotArea dataOnly="0" labelOnly="1" outline="0" fieldPosition="0">
        <references count="3">
          <reference field="3" count="1" selected="0">
            <x v="19"/>
          </reference>
          <reference field="11" count="1">
            <x v="2"/>
          </reference>
          <reference field="16" count="1" selected="0">
            <x v="28"/>
          </reference>
        </references>
      </pivotArea>
    </format>
    <format dxfId="15">
      <pivotArea dataOnly="0" labelOnly="1" outline="0" fieldPosition="0">
        <references count="3">
          <reference field="3" count="1" selected="0">
            <x v="26"/>
          </reference>
          <reference field="11" count="1">
            <x v="3"/>
          </reference>
          <reference field="16" count="1" selected="0">
            <x v="34"/>
          </reference>
        </references>
      </pivotArea>
    </format>
    <format dxfId="14">
      <pivotArea dataOnly="0" labelOnly="1" outline="0" fieldPosition="0">
        <references count="3">
          <reference field="3" count="1" selected="0">
            <x v="30"/>
          </reference>
          <reference field="11" count="1">
            <x v="8"/>
          </reference>
          <reference field="16" count="1" selected="0">
            <x v="18"/>
          </reference>
        </references>
      </pivotArea>
    </format>
    <format dxfId="13">
      <pivotArea dataOnly="0" labelOnly="1" outline="0" fieldPosition="0">
        <references count="3">
          <reference field="3" count="1" selected="0">
            <x v="40"/>
          </reference>
          <reference field="11" count="1">
            <x v="7"/>
          </reference>
          <reference field="16" count="1" selected="0">
            <x v="16"/>
          </reference>
        </references>
      </pivotArea>
    </format>
    <format dxfId="12">
      <pivotArea dataOnly="0" labelOnly="1" outline="0" fieldPosition="0">
        <references count="5">
          <reference field="1" count="1" selected="0">
            <x v="2"/>
          </reference>
          <reference field="3" count="1" selected="0">
            <x v="2"/>
          </reference>
          <reference field="11" count="1" selected="0">
            <x v="8"/>
          </reference>
          <reference field="13" count="1">
            <x v="16"/>
          </reference>
          <reference field="16" count="1" selected="0">
            <x v="20"/>
          </reference>
        </references>
      </pivotArea>
    </format>
    <format dxfId="11">
      <pivotArea dataOnly="0" labelOnly="1" outline="0" fieldPosition="0">
        <references count="5">
          <reference field="1" count="1" selected="0">
            <x v="8"/>
          </reference>
          <reference field="3" count="1" selected="0">
            <x v="4"/>
          </reference>
          <reference field="11" count="1" selected="0">
            <x v="1"/>
          </reference>
          <reference field="13" count="1">
            <x v="16"/>
          </reference>
          <reference field="16" count="1" selected="0">
            <x v="7"/>
          </reference>
        </references>
      </pivotArea>
    </format>
    <format dxfId="10">
      <pivotArea dataOnly="0" labelOnly="1" outline="0" fieldPosition="0">
        <references count="5">
          <reference field="1" count="1" selected="0">
            <x v="4"/>
          </reference>
          <reference field="3" count="1" selected="0">
            <x v="9"/>
          </reference>
          <reference field="11" count="1" selected="0">
            <x v="1"/>
          </reference>
          <reference field="13" count="1">
            <x v="22"/>
          </reference>
          <reference field="16" count="1" selected="0">
            <x v="1"/>
          </reference>
        </references>
      </pivotArea>
    </format>
    <format dxfId="9">
      <pivotArea dataOnly="0" labelOnly="1" outline="0" fieldPosition="0">
        <references count="5">
          <reference field="1" count="1" selected="0">
            <x v="5"/>
          </reference>
          <reference field="3" count="1" selected="0">
            <x v="11"/>
          </reference>
          <reference field="11" count="1" selected="0">
            <x v="1"/>
          </reference>
          <reference field="13" count="1">
            <x v="18"/>
          </reference>
          <reference field="16" count="1" selected="0">
            <x v="6"/>
          </reference>
        </references>
      </pivotArea>
    </format>
    <format dxfId="8">
      <pivotArea dataOnly="0" labelOnly="1" outline="0" fieldPosition="0">
        <references count="5">
          <reference field="1" count="1" selected="0">
            <x v="4"/>
          </reference>
          <reference field="3" count="1" selected="0">
            <x v="17"/>
          </reference>
          <reference field="11" count="1" selected="0">
            <x v="8"/>
          </reference>
          <reference field="13" count="1">
            <x v="4"/>
          </reference>
          <reference field="16" count="1" selected="0">
            <x v="10"/>
          </reference>
        </references>
      </pivotArea>
    </format>
    <format dxfId="7">
      <pivotArea dataOnly="0" labelOnly="1" outline="0" fieldPosition="0">
        <references count="5">
          <reference field="1" count="1" selected="0">
            <x v="4"/>
          </reference>
          <reference field="3" count="1" selected="0">
            <x v="19"/>
          </reference>
          <reference field="11" count="1" selected="0">
            <x v="2"/>
          </reference>
          <reference field="13" count="1">
            <x v="1"/>
          </reference>
          <reference field="16" count="1" selected="0">
            <x v="28"/>
          </reference>
        </references>
      </pivotArea>
    </format>
    <format dxfId="6">
      <pivotArea dataOnly="0" labelOnly="1" outline="0" fieldPosition="0">
        <references count="5">
          <reference field="1" count="1" selected="0">
            <x v="11"/>
          </reference>
          <reference field="3" count="1" selected="0">
            <x v="26"/>
          </reference>
          <reference field="11" count="1" selected="0">
            <x v="3"/>
          </reference>
          <reference field="13" count="1">
            <x v="21"/>
          </reference>
          <reference field="16" count="1" selected="0">
            <x v="34"/>
          </reference>
        </references>
      </pivotArea>
    </format>
    <format dxfId="5">
      <pivotArea dataOnly="0" labelOnly="1" outline="0" fieldPosition="0">
        <references count="5">
          <reference field="1" count="1" selected="0">
            <x v="3"/>
          </reference>
          <reference field="3" count="1" selected="0">
            <x v="30"/>
          </reference>
          <reference field="11" count="1" selected="0">
            <x v="8"/>
          </reference>
          <reference field="13" count="1">
            <x v="3"/>
          </reference>
          <reference field="16" count="1" selected="0">
            <x v="18"/>
          </reference>
        </references>
      </pivotArea>
    </format>
    <format dxfId="4">
      <pivotArea dataOnly="0" labelOnly="1" outline="0" fieldPosition="0">
        <references count="5">
          <reference field="1" count="1" selected="0">
            <x v="4"/>
          </reference>
          <reference field="3" count="1" selected="0">
            <x v="32"/>
          </reference>
          <reference field="11" count="1" selected="0">
            <x v="8"/>
          </reference>
          <reference field="13" count="1">
            <x v="7"/>
          </reference>
          <reference field="16" count="1" selected="0">
            <x v="35"/>
          </reference>
        </references>
      </pivotArea>
    </format>
    <format dxfId="3">
      <pivotArea dataOnly="0" labelOnly="1" outline="0" fieldPosition="0">
        <references count="5">
          <reference field="1" count="1" selected="0">
            <x v="9"/>
          </reference>
          <reference field="3" count="1" selected="0">
            <x v="36"/>
          </reference>
          <reference field="11" count="1" selected="0">
            <x v="8"/>
          </reference>
          <reference field="13" count="1">
            <x v="10"/>
          </reference>
          <reference field="16" count="1" selected="0">
            <x v="23"/>
          </reference>
        </references>
      </pivotArea>
    </format>
    <format dxfId="2">
      <pivotArea dataOnly="0" labelOnly="1" outline="0" fieldPosition="0">
        <references count="5">
          <reference field="1" count="1" selected="0">
            <x v="9"/>
          </reference>
          <reference field="3" count="1" selected="0">
            <x v="40"/>
          </reference>
          <reference field="11" count="1" selected="0">
            <x v="7"/>
          </reference>
          <reference field="13" count="1">
            <x v="1"/>
          </reference>
          <reference field="16" count="1" selected="0">
            <x v="16"/>
          </reference>
        </references>
      </pivotArea>
    </format>
    <format dxfId="1">
      <pivotArea dataOnly="0" labelOnly="1" outline="0" fieldPosition="0">
        <references count="1">
          <reference field="1" count="0"/>
        </references>
      </pivotArea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11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3:O8" firstHeaderRow="1" firstDataRow="2" firstDataCol="1"/>
  <pivotFields count="20">
    <pivotField showAll="0" defaultSubtotal="0"/>
    <pivotField dataField="1"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showAll="0" sortType="ascending"/>
    <pivotField axis="axisCol" showAll="0">
      <items count="14">
        <item x="8"/>
        <item x="2"/>
        <item x="4"/>
        <item x="7"/>
        <item x="12"/>
        <item x="1"/>
        <item x="9"/>
        <item x="0"/>
        <item x="11"/>
        <item x="3"/>
        <item x="6"/>
        <item x="10"/>
        <item x="5"/>
        <item t="default"/>
      </items>
    </pivotField>
    <pivotField showAll="0"/>
    <pivotField showAll="0"/>
    <pivotField showAll="0"/>
    <pivotField showAll="0"/>
    <pivotField showAll="0"/>
    <pivotField numFmtId="165" showAll="0"/>
    <pivotField numFmtId="8"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5"/>
  </rowFields>
  <rowItems count="4">
    <i>
      <x/>
    </i>
    <i>
      <x v="1"/>
    </i>
    <i>
      <x v="2"/>
    </i>
    <i t="grand">
      <x/>
    </i>
  </rowItems>
  <colFields count="1">
    <field x="7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me de Quantité" fld="1" baseField="0" baseItem="6484840"/>
  </dataFields>
  <chartFormats count="27">
    <chartFormat chart="1" format="7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99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" format="10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1" format="10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3"/>
          </reference>
        </references>
      </pivotArea>
    </chartFormat>
    <chartFormat chart="1" format="102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4"/>
          </reference>
        </references>
      </pivotArea>
    </chartFormat>
    <chartFormat chart="1" format="103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5"/>
          </reference>
        </references>
      </pivotArea>
    </chartFormat>
    <chartFormat chart="1" format="10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6"/>
          </reference>
        </references>
      </pivotArea>
    </chartFormat>
    <chartFormat chart="1" format="10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7"/>
          </reference>
        </references>
      </pivotArea>
    </chartFormat>
    <chartFormat chart="1" format="106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8"/>
          </reference>
        </references>
      </pivotArea>
    </chartFormat>
    <chartFormat chart="1" format="107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9"/>
          </reference>
        </references>
      </pivotArea>
    </chartFormat>
    <chartFormat chart="1" format="108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0"/>
          </reference>
        </references>
      </pivotArea>
    </chartFormat>
    <chartFormat chart="1" format="109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1"/>
          </reference>
        </references>
      </pivotArea>
    </chartFormat>
    <chartFormat chart="1" format="11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2"/>
          </reference>
        </references>
      </pivotArea>
    </chartFormat>
    <chartFormat chart="1" format="11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1" format="112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7" count="1" selected="0">
            <x v="0"/>
          </reference>
        </references>
      </pivotArea>
    </chartFormat>
    <chartFormat chart="1" format="113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7" count="1" selected="0">
            <x v="1"/>
          </reference>
        </references>
      </pivotArea>
    </chartFormat>
    <chartFormat chart="1" format="114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7" count="1" selected="0">
            <x v="2"/>
          </reference>
        </references>
      </pivotArea>
    </chartFormat>
    <chartFormat chart="1" format="115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7" count="1" selected="0">
            <x v="3"/>
          </reference>
        </references>
      </pivotArea>
    </chartFormat>
    <chartFormat chart="1" format="116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7" count="1" selected="0">
            <x v="4"/>
          </reference>
        </references>
      </pivotArea>
    </chartFormat>
    <chartFormat chart="1" format="117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7" count="1" selected="0">
            <x v="5"/>
          </reference>
        </references>
      </pivotArea>
    </chartFormat>
    <chartFormat chart="1" format="118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7" count="1" selected="0">
            <x v="6"/>
          </reference>
        </references>
      </pivotArea>
    </chartFormat>
    <chartFormat chart="1" format="119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7" count="1" selected="0">
            <x v="7"/>
          </reference>
        </references>
      </pivotArea>
    </chartFormat>
    <chartFormat chart="1" format="120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7" count="1" selected="0">
            <x v="8"/>
          </reference>
        </references>
      </pivotArea>
    </chartFormat>
    <chartFormat chart="1" format="121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7" count="1" selected="0">
            <x v="9"/>
          </reference>
        </references>
      </pivotArea>
    </chartFormat>
    <chartFormat chart="1" format="122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7" count="1" selected="0">
            <x v="10"/>
          </reference>
        </references>
      </pivotArea>
    </chartFormat>
    <chartFormat chart="1" format="123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7" count="1" selected="0">
            <x v="11"/>
          </reference>
        </references>
      </pivotArea>
    </chartFormat>
    <chartFormat chart="1" format="124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7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Q52" totalsRowCount="1" headerRowDxfId="103" headerRowBorderDxfId="102" tableBorderDxfId="101" totalsRowBorderDxfId="100">
  <autoFilter ref="A1:Q51"/>
  <sortState ref="C2:O51">
    <sortCondition ref="E1:E51"/>
  </sortState>
  <tableColumns count="17">
    <tableColumn id="17" name="Ref" dataDxfId="99" totalsRowDxfId="98"/>
    <tableColumn id="14" name="Quantité" totalsRowLabel="Total" dataDxfId="97" totalsRowDxfId="96"/>
    <tableColumn id="1" name="Nom vernaculaire" dataDxfId="95" totalsRowDxfId="94"/>
    <tableColumn id="2" name="Nom latin" dataDxfId="93" totalsRowDxfId="92"/>
    <tableColumn id="3" name="Catégorie " dataDxfId="91" totalsRowDxfId="90"/>
    <tableColumn id="4" name="Feuillage " dataDxfId="89" totalsRowDxfId="88"/>
    <tableColumn id="5" name="Période de Floraison" dataDxfId="87" totalsRowDxfId="86"/>
    <tableColumn id="6" name="Couleur" dataDxfId="85" totalsRowDxfId="84"/>
    <tableColumn id="7" name="Exposition" dataDxfId="83" totalsRowDxfId="82"/>
    <tableColumn id="8" name="Type de sol" dataDxfId="81" totalsRowDxfId="80"/>
    <tableColumn id="9" name="Atouts" dataDxfId="79" totalsRowDxfId="78"/>
    <tableColumn id="10" name="Contenant" dataDxfId="77" totalsRowDxfId="76"/>
    <tableColumn id="11" name="Hauteur" dataDxfId="75" totalsRowDxfId="74"/>
    <tableColumn id="12" name="Prix HT" dataDxfId="73" totalsRowDxfId="72"/>
    <tableColumn id="13" name="Prix Total HT" totalsRowFunction="sum" dataDxfId="71" totalsRowDxfId="70"/>
    <tableColumn id="15" name="Stock " totalsRowFunction="sum" dataDxfId="69" totalsRowDxfId="68"/>
    <tableColumn id="16" name="Stock Restant" totalsRowFunction="sum" dataDxfId="67" totalsRowDxfId="66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57:C60" totalsRowShown="0" tableBorderDxfId="65">
  <autoFilter ref="A57:C60"/>
  <tableColumns count="3">
    <tableColumn id="1" name="Ref" dataDxfId="64" dataCellStyle="Normal 2"/>
    <tableColumn id="2" name="Photos" dataDxfId="63"/>
    <tableColumn id="4" name="Adresse" dataDxfId="62" dataCellStyle="Normal 2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C51" totalsRowShown="0" headerRowCellStyle="Normal 2" dataCellStyle="Normal 2">
  <sortState ref="A2:C51">
    <sortCondition ref="A1:A51"/>
  </sortState>
  <tableColumns count="3">
    <tableColumn id="1" name="Ref" dataCellStyle="Normal 2"/>
    <tableColumn id="2" name="Photos" dataCellStyle="Normal 2"/>
    <tableColumn id="3" name="Adresse" dataDxfId="0" dataCellStyle="Normal 2">
      <calculatedColumnFormula>CELL("adresse",$B$3)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9"/>
  <sheetViews>
    <sheetView zoomScaleNormal="100" workbookViewId="0">
      <selection activeCell="H2" sqref="H2"/>
    </sheetView>
  </sheetViews>
  <sheetFormatPr baseColWidth="10" defaultRowHeight="15" x14ac:dyDescent="0.25"/>
  <cols>
    <col min="1" max="1" width="2.85546875" customWidth="1"/>
    <col min="2" max="2" width="25.5703125" customWidth="1"/>
    <col min="3" max="3" width="3.28515625" customWidth="1"/>
    <col min="4" max="4" width="23.85546875" customWidth="1"/>
    <col min="5" max="5" width="3.42578125" customWidth="1"/>
    <col min="6" max="6" width="33.7109375" customWidth="1"/>
    <col min="7" max="7" width="4" customWidth="1"/>
    <col min="8" max="8" width="25.28515625" customWidth="1"/>
  </cols>
  <sheetData>
    <row r="2" spans="2:8" ht="45.75" customHeight="1" x14ac:dyDescent="0.25">
      <c r="B2" s="64" t="s">
        <v>235</v>
      </c>
      <c r="D2" s="65" t="s">
        <v>236</v>
      </c>
      <c r="F2" s="65" t="s">
        <v>237</v>
      </c>
      <c r="H2" s="66" t="s">
        <v>248</v>
      </c>
    </row>
    <row r="3" spans="2:8" ht="45.75" customHeight="1" x14ac:dyDescent="0.25">
      <c r="B3" s="51"/>
    </row>
    <row r="4" spans="2:8" ht="45.75" customHeight="1" x14ac:dyDescent="0.25"/>
    <row r="5" spans="2:8" s="52" customFormat="1" ht="45.75" customHeight="1" x14ac:dyDescent="0.25"/>
    <row r="6" spans="2:8" ht="45.75" customHeight="1" x14ac:dyDescent="0.25"/>
    <row r="7" spans="2:8" ht="45.75" customHeight="1" x14ac:dyDescent="0.25"/>
    <row r="8" spans="2:8" ht="45.75" customHeight="1" x14ac:dyDescent="0.25"/>
    <row r="9" spans="2:8" ht="45.75" customHeight="1" x14ac:dyDescent="0.25"/>
  </sheetData>
  <hyperlinks>
    <hyperlink ref="D2" location="Catalogue!A1" display="Le Catalogue "/>
    <hyperlink ref="F2" location="'Bon de commande'!A1" display="Le bon de commande "/>
    <hyperlink ref="H2" location="'Fiche Produit'!A1" display="Fiche produit"/>
  </hyperlinks>
  <pageMargins left="0.7" right="0.7" top="0.75" bottom="0.75" header="0.3" footer="0.3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zoomScaleNormal="100" workbookViewId="0">
      <selection activeCell="O54" sqref="O54"/>
    </sheetView>
  </sheetViews>
  <sheetFormatPr baseColWidth="10" defaultRowHeight="15" x14ac:dyDescent="0.25"/>
  <cols>
    <col min="1" max="1" width="11.5703125" customWidth="1"/>
    <col min="2" max="2" width="11.7109375" style="6" customWidth="1"/>
    <col min="3" max="3" width="28.42578125" style="17" customWidth="1"/>
    <col min="4" max="4" width="37.5703125" style="9" customWidth="1"/>
    <col min="5" max="5" width="16.42578125" style="9" customWidth="1"/>
    <col min="6" max="6" width="14.85546875" style="9" customWidth="1"/>
    <col min="7" max="7" width="21.28515625" style="9" customWidth="1"/>
    <col min="8" max="8" width="14.85546875" style="9" customWidth="1"/>
    <col min="9" max="9" width="14.140625" style="6" customWidth="1"/>
    <col min="10" max="10" width="30.5703125" style="9" bestFit="1" customWidth="1"/>
    <col min="11" max="11" width="15.85546875" style="1" customWidth="1"/>
    <col min="12" max="12" width="12.5703125" style="9" customWidth="1"/>
    <col min="13" max="13" width="11.42578125" style="10"/>
    <col min="14" max="14" width="11.42578125" style="9"/>
    <col min="15" max="15" width="12.85546875" style="5" customWidth="1"/>
    <col min="16" max="17" width="11.42578125" style="6"/>
  </cols>
  <sheetData>
    <row r="1" spans="1:19" ht="18.75" x14ac:dyDescent="0.3">
      <c r="A1" s="53" t="s">
        <v>242</v>
      </c>
      <c r="B1" s="18" t="s">
        <v>216</v>
      </c>
      <c r="C1" s="26" t="s">
        <v>0</v>
      </c>
      <c r="D1" s="26" t="s">
        <v>1</v>
      </c>
      <c r="E1" s="26" t="s">
        <v>3</v>
      </c>
      <c r="F1" s="26" t="s">
        <v>2</v>
      </c>
      <c r="G1" s="26" t="s">
        <v>10</v>
      </c>
      <c r="H1" s="26" t="s">
        <v>11</v>
      </c>
      <c r="I1" s="26" t="s">
        <v>4</v>
      </c>
      <c r="J1" s="26" t="s">
        <v>5</v>
      </c>
      <c r="K1" s="26" t="s">
        <v>6</v>
      </c>
      <c r="L1" s="18" t="s">
        <v>7</v>
      </c>
      <c r="M1" s="18" t="s">
        <v>8</v>
      </c>
      <c r="N1" s="18" t="s">
        <v>9</v>
      </c>
      <c r="O1" s="18" t="s">
        <v>217</v>
      </c>
      <c r="P1" s="18" t="s">
        <v>28</v>
      </c>
      <c r="Q1" s="18" t="s">
        <v>218</v>
      </c>
    </row>
    <row r="2" spans="1:19" x14ac:dyDescent="0.25">
      <c r="A2" s="9">
        <v>1</v>
      </c>
      <c r="B2" s="9">
        <v>20</v>
      </c>
      <c r="C2" s="9" t="s">
        <v>147</v>
      </c>
      <c r="D2" s="9" t="s">
        <v>148</v>
      </c>
      <c r="E2" s="9" t="s">
        <v>38</v>
      </c>
      <c r="F2" s="9" t="s">
        <v>32</v>
      </c>
      <c r="G2" s="9" t="s">
        <v>49</v>
      </c>
      <c r="H2" s="9" t="s">
        <v>16</v>
      </c>
      <c r="I2" s="13" t="s">
        <v>17</v>
      </c>
      <c r="J2" s="9" t="s">
        <v>66</v>
      </c>
      <c r="K2" s="1" t="s">
        <v>70</v>
      </c>
      <c r="L2" s="9" t="s">
        <v>149</v>
      </c>
      <c r="M2" s="10" t="s">
        <v>150</v>
      </c>
      <c r="N2" s="7">
        <v>40</v>
      </c>
      <c r="O2" s="19">
        <f>SUM(Tableau1[[#This Row],[Prix HT]]*Tableau1[[#This Row],[Quantité]])</f>
        <v>800</v>
      </c>
      <c r="P2" s="9">
        <v>28</v>
      </c>
      <c r="Q2" s="9">
        <f>SUM(Tableau1[[#This Row],[Stock ]]-Tableau1[[#This Row],[Quantité]])</f>
        <v>8</v>
      </c>
    </row>
    <row r="3" spans="1:19" ht="26.25" x14ac:dyDescent="0.4">
      <c r="A3" s="9">
        <v>2</v>
      </c>
      <c r="B3" s="9"/>
      <c r="C3" s="9" t="s">
        <v>93</v>
      </c>
      <c r="D3" s="9" t="s">
        <v>94</v>
      </c>
      <c r="E3" s="9" t="s">
        <v>38</v>
      </c>
      <c r="F3" s="9" t="s">
        <v>32</v>
      </c>
      <c r="G3" s="9" t="s">
        <v>89</v>
      </c>
      <c r="H3" s="9" t="s">
        <v>25</v>
      </c>
      <c r="I3" s="14" t="s">
        <v>35</v>
      </c>
      <c r="J3" s="9" t="s">
        <v>39</v>
      </c>
      <c r="K3" s="1" t="s">
        <v>95</v>
      </c>
      <c r="L3" s="9" t="s">
        <v>96</v>
      </c>
      <c r="M3" s="10" t="s">
        <v>111</v>
      </c>
      <c r="N3" s="7">
        <v>20</v>
      </c>
      <c r="O3" s="19">
        <f>SUM(Tableau1[[#This Row],[Prix HT]]*Tableau1[[#This Row],[Quantité]])</f>
        <v>0</v>
      </c>
      <c r="P3" s="9">
        <v>50</v>
      </c>
      <c r="Q3" s="9">
        <f>SUM(Tableau1[[#This Row],[Stock ]]-Tableau1[[#This Row],[Quantité]])</f>
        <v>50</v>
      </c>
    </row>
    <row r="4" spans="1:19" ht="26.25" x14ac:dyDescent="0.4">
      <c r="A4" s="9">
        <v>3</v>
      </c>
      <c r="B4" s="9"/>
      <c r="C4" s="9" t="s">
        <v>138</v>
      </c>
      <c r="D4" s="9" t="s">
        <v>139</v>
      </c>
      <c r="E4" s="9" t="s">
        <v>38</v>
      </c>
      <c r="F4" s="9" t="s">
        <v>32</v>
      </c>
      <c r="G4" s="9" t="s">
        <v>140</v>
      </c>
      <c r="H4" s="9" t="s">
        <v>48</v>
      </c>
      <c r="I4" s="14" t="s">
        <v>35</v>
      </c>
      <c r="J4" s="9" t="s">
        <v>141</v>
      </c>
      <c r="K4" s="1" t="s">
        <v>86</v>
      </c>
      <c r="L4" s="9" t="s">
        <v>142</v>
      </c>
      <c r="M4" s="10" t="s">
        <v>143</v>
      </c>
      <c r="N4" s="7">
        <v>35</v>
      </c>
      <c r="O4" s="19">
        <f>SUM(Tableau1[[#This Row],[Prix HT]]*Tableau1[[#This Row],[Quantité]])</f>
        <v>0</v>
      </c>
      <c r="P4" s="9">
        <v>20</v>
      </c>
      <c r="Q4" s="9">
        <f>SUM(Tableau1[[#This Row],[Stock ]]-Tableau1[[#This Row],[Quantité]])</f>
        <v>20</v>
      </c>
      <c r="S4" s="40"/>
    </row>
    <row r="5" spans="1:19" x14ac:dyDescent="0.25">
      <c r="A5" s="9">
        <v>4</v>
      </c>
      <c r="B5" s="9"/>
      <c r="C5" s="9" t="s">
        <v>133</v>
      </c>
      <c r="D5" s="9" t="s">
        <v>134</v>
      </c>
      <c r="E5" s="9" t="s">
        <v>38</v>
      </c>
      <c r="F5" s="9" t="s">
        <v>32</v>
      </c>
      <c r="G5" s="9" t="s">
        <v>33</v>
      </c>
      <c r="H5" s="9" t="s">
        <v>40</v>
      </c>
      <c r="I5" s="13" t="s">
        <v>17</v>
      </c>
      <c r="J5" s="9" t="s">
        <v>39</v>
      </c>
      <c r="K5" s="1" t="s">
        <v>69</v>
      </c>
      <c r="L5" s="9" t="s">
        <v>27</v>
      </c>
      <c r="M5" s="10" t="s">
        <v>113</v>
      </c>
      <c r="N5" s="7">
        <v>4.5</v>
      </c>
      <c r="O5" s="19">
        <f>SUM(Tableau1[[#This Row],[Prix HT]]*Tableau1[[#This Row],[Quantité]])</f>
        <v>0</v>
      </c>
      <c r="P5" s="9">
        <v>65</v>
      </c>
      <c r="Q5" s="9">
        <f>SUM(Tableau1[[#This Row],[Stock ]]-Tableau1[[#This Row],[Quantité]])</f>
        <v>65</v>
      </c>
      <c r="S5" s="40"/>
    </row>
    <row r="6" spans="1:19" ht="26.25" x14ac:dyDescent="0.4">
      <c r="A6" s="9">
        <v>5</v>
      </c>
      <c r="B6" s="9">
        <v>17</v>
      </c>
      <c r="C6" s="9" t="s">
        <v>36</v>
      </c>
      <c r="D6" s="9" t="s">
        <v>37</v>
      </c>
      <c r="E6" s="9" t="s">
        <v>38</v>
      </c>
      <c r="F6" s="9" t="s">
        <v>32</v>
      </c>
      <c r="G6" s="9" t="s">
        <v>33</v>
      </c>
      <c r="H6" s="9" t="s">
        <v>40</v>
      </c>
      <c r="I6" s="14" t="s">
        <v>35</v>
      </c>
      <c r="J6" s="9" t="s">
        <v>44</v>
      </c>
      <c r="K6" s="1" t="s">
        <v>69</v>
      </c>
      <c r="L6" s="9" t="s">
        <v>41</v>
      </c>
      <c r="M6" s="10" t="s">
        <v>115</v>
      </c>
      <c r="N6" s="7">
        <v>15</v>
      </c>
      <c r="O6" s="19">
        <f>SUM(Tableau1[[#This Row],[Prix HT]]*Tableau1[[#This Row],[Quantité]])</f>
        <v>255</v>
      </c>
      <c r="P6" s="9">
        <v>38</v>
      </c>
      <c r="Q6" s="9">
        <f>SUM(Tableau1[[#This Row],[Stock ]]-Tableau1[[#This Row],[Quantité]])</f>
        <v>21</v>
      </c>
      <c r="S6" s="40"/>
    </row>
    <row r="7" spans="1:19" x14ac:dyDescent="0.25">
      <c r="A7" s="9">
        <v>6</v>
      </c>
      <c r="B7" s="9"/>
      <c r="C7" s="9" t="s">
        <v>190</v>
      </c>
      <c r="D7" s="9" t="s">
        <v>191</v>
      </c>
      <c r="E7" s="9" t="s">
        <v>38</v>
      </c>
      <c r="F7" s="9" t="s">
        <v>32</v>
      </c>
      <c r="G7" s="9" t="s">
        <v>140</v>
      </c>
      <c r="H7" s="9" t="s">
        <v>196</v>
      </c>
      <c r="I7" s="13" t="s">
        <v>17</v>
      </c>
      <c r="J7" s="9" t="s">
        <v>197</v>
      </c>
      <c r="K7" s="1" t="s">
        <v>69</v>
      </c>
      <c r="L7" s="9" t="s">
        <v>198</v>
      </c>
      <c r="M7" s="10" t="s">
        <v>150</v>
      </c>
      <c r="N7" s="7">
        <v>30</v>
      </c>
      <c r="O7" s="19">
        <f>SUM(Tableau1[[#This Row],[Prix HT]]*Tableau1[[#This Row],[Quantité]])</f>
        <v>0</v>
      </c>
      <c r="P7" s="9">
        <v>35</v>
      </c>
      <c r="Q7" s="9">
        <f>SUM(Tableau1[[#This Row],[Stock ]]-Tableau1[[#This Row],[Quantité]])</f>
        <v>35</v>
      </c>
      <c r="S7" s="40"/>
    </row>
    <row r="8" spans="1:19" x14ac:dyDescent="0.25">
      <c r="A8" s="9">
        <v>7</v>
      </c>
      <c r="B8" s="9"/>
      <c r="C8" s="9" t="s">
        <v>184</v>
      </c>
      <c r="D8" s="9" t="s">
        <v>185</v>
      </c>
      <c r="E8" s="9" t="s">
        <v>38</v>
      </c>
      <c r="F8" s="9" t="s">
        <v>32</v>
      </c>
      <c r="G8" s="9" t="s">
        <v>33</v>
      </c>
      <c r="H8" s="9" t="s">
        <v>48</v>
      </c>
      <c r="I8" s="13" t="s">
        <v>17</v>
      </c>
      <c r="J8" s="9" t="s">
        <v>39</v>
      </c>
      <c r="K8" s="1" t="s">
        <v>69</v>
      </c>
      <c r="L8" s="9" t="s">
        <v>186</v>
      </c>
      <c r="M8" s="10" t="s">
        <v>115</v>
      </c>
      <c r="N8" s="7">
        <v>12</v>
      </c>
      <c r="O8" s="19">
        <f>SUM(Tableau1[[#This Row],[Prix HT]]*Tableau1[[#This Row],[Quantité]])</f>
        <v>0</v>
      </c>
      <c r="P8" s="9">
        <v>15</v>
      </c>
      <c r="Q8" s="9">
        <f>SUM(Tableau1[[#This Row],[Stock ]]-Tableau1[[#This Row],[Quantité]])</f>
        <v>15</v>
      </c>
      <c r="S8" s="40"/>
    </row>
    <row r="9" spans="1:19" ht="26.25" x14ac:dyDescent="0.4">
      <c r="A9" s="9">
        <v>8</v>
      </c>
      <c r="B9" s="9"/>
      <c r="C9" s="9" t="s">
        <v>179</v>
      </c>
      <c r="D9" s="9" t="s">
        <v>180</v>
      </c>
      <c r="E9" s="9" t="s">
        <v>38</v>
      </c>
      <c r="F9" s="9" t="s">
        <v>32</v>
      </c>
      <c r="G9" s="9" t="s">
        <v>33</v>
      </c>
      <c r="H9" s="9" t="s">
        <v>40</v>
      </c>
      <c r="I9" s="14" t="s">
        <v>35</v>
      </c>
      <c r="J9" s="9" t="s">
        <v>39</v>
      </c>
      <c r="K9" s="1" t="s">
        <v>69</v>
      </c>
      <c r="L9" s="9" t="s">
        <v>41</v>
      </c>
      <c r="M9" s="10" t="s">
        <v>111</v>
      </c>
      <c r="N9" s="7">
        <v>20</v>
      </c>
      <c r="O9" s="19">
        <f>SUM(Tableau1[[#This Row],[Prix HT]]*Tableau1[[#This Row],[Quantité]])</f>
        <v>0</v>
      </c>
      <c r="P9" s="9">
        <v>33</v>
      </c>
      <c r="Q9" s="9">
        <f>SUM(Tableau1[[#This Row],[Stock ]]-Tableau1[[#This Row],[Quantité]])</f>
        <v>33</v>
      </c>
    </row>
    <row r="10" spans="1:19" x14ac:dyDescent="0.25">
      <c r="A10" s="9">
        <v>9</v>
      </c>
      <c r="B10" s="9"/>
      <c r="C10" s="9" t="s">
        <v>205</v>
      </c>
      <c r="D10" s="9" t="s">
        <v>206</v>
      </c>
      <c r="E10" s="9" t="s">
        <v>38</v>
      </c>
      <c r="F10" s="9" t="s">
        <v>32</v>
      </c>
      <c r="G10" s="9" t="s">
        <v>99</v>
      </c>
      <c r="H10" s="9" t="s">
        <v>219</v>
      </c>
      <c r="I10" s="13" t="s">
        <v>17</v>
      </c>
      <c r="J10" s="9" t="s">
        <v>39</v>
      </c>
      <c r="K10" s="1" t="s">
        <v>183</v>
      </c>
      <c r="L10" s="9" t="s">
        <v>119</v>
      </c>
      <c r="M10" s="10" t="s">
        <v>160</v>
      </c>
      <c r="N10" s="7">
        <v>13</v>
      </c>
      <c r="O10" s="19">
        <f>SUM(Tableau1[[#This Row],[Prix HT]]*Tableau1[[#This Row],[Quantité]])</f>
        <v>0</v>
      </c>
      <c r="P10" s="9">
        <v>24</v>
      </c>
      <c r="Q10" s="9">
        <f>SUM(Tableau1[[#This Row],[Stock ]]-Tableau1[[#This Row],[Quantité]])</f>
        <v>24</v>
      </c>
    </row>
    <row r="11" spans="1:19" ht="26.25" x14ac:dyDescent="0.4">
      <c r="A11" s="9">
        <v>10</v>
      </c>
      <c r="B11" s="9"/>
      <c r="C11" s="9" t="s">
        <v>46</v>
      </c>
      <c r="D11" s="9" t="s">
        <v>47</v>
      </c>
      <c r="E11" s="9" t="s">
        <v>38</v>
      </c>
      <c r="F11" s="9" t="s">
        <v>32</v>
      </c>
      <c r="G11" s="9" t="s">
        <v>49</v>
      </c>
      <c r="H11" s="9" t="s">
        <v>48</v>
      </c>
      <c r="I11" s="14" t="s">
        <v>35</v>
      </c>
      <c r="J11" s="9" t="s">
        <v>50</v>
      </c>
      <c r="K11" s="1" t="s">
        <v>70</v>
      </c>
      <c r="L11" s="9" t="s">
        <v>51</v>
      </c>
      <c r="M11" s="10" t="s">
        <v>52</v>
      </c>
      <c r="N11" s="7">
        <v>35</v>
      </c>
      <c r="O11" s="19">
        <f>SUM(Tableau1[[#This Row],[Prix HT]]*Tableau1[[#This Row],[Quantité]])</f>
        <v>0</v>
      </c>
      <c r="P11" s="9">
        <v>46</v>
      </c>
      <c r="Q11" s="9">
        <f>SUM(Tableau1[[#This Row],[Stock ]]-Tableau1[[#This Row],[Quantité]])</f>
        <v>46</v>
      </c>
    </row>
    <row r="12" spans="1:19" ht="23.25" x14ac:dyDescent="0.35">
      <c r="A12" s="9">
        <v>11</v>
      </c>
      <c r="B12" s="9"/>
      <c r="C12" s="9" t="s">
        <v>201</v>
      </c>
      <c r="D12" s="9" t="s">
        <v>202</v>
      </c>
      <c r="E12" s="9" t="s">
        <v>38</v>
      </c>
      <c r="F12" s="9" t="s">
        <v>32</v>
      </c>
      <c r="G12" s="9" t="s">
        <v>65</v>
      </c>
      <c r="H12" s="9" t="s">
        <v>25</v>
      </c>
      <c r="I12" s="15" t="s">
        <v>35</v>
      </c>
      <c r="J12" s="9" t="s">
        <v>34</v>
      </c>
      <c r="K12" s="1" t="s">
        <v>203</v>
      </c>
      <c r="L12" s="9" t="s">
        <v>204</v>
      </c>
      <c r="M12" s="10" t="s">
        <v>207</v>
      </c>
      <c r="N12" s="7">
        <v>71</v>
      </c>
      <c r="O12" s="19">
        <f>SUM(Tableau1[[#This Row],[Prix HT]]*Tableau1[[#This Row],[Quantité]])</f>
        <v>0</v>
      </c>
      <c r="P12" s="9">
        <v>5</v>
      </c>
      <c r="Q12" s="9">
        <f>SUM(Tableau1[[#This Row],[Stock ]]-Tableau1[[#This Row],[Quantité]])</f>
        <v>5</v>
      </c>
    </row>
    <row r="13" spans="1:19" x14ac:dyDescent="0.25">
      <c r="A13" s="9">
        <v>12</v>
      </c>
      <c r="B13" s="9"/>
      <c r="C13" s="9" t="s">
        <v>62</v>
      </c>
      <c r="D13" s="9" t="s">
        <v>63</v>
      </c>
      <c r="E13" s="9" t="s">
        <v>64</v>
      </c>
      <c r="F13" s="9" t="s">
        <v>32</v>
      </c>
      <c r="G13" s="9" t="s">
        <v>65</v>
      </c>
      <c r="H13" s="9" t="s">
        <v>16</v>
      </c>
      <c r="I13" s="13" t="s">
        <v>17</v>
      </c>
      <c r="J13" s="9" t="s">
        <v>66</v>
      </c>
      <c r="K13" s="1" t="s">
        <v>70</v>
      </c>
      <c r="L13" s="9" t="s">
        <v>41</v>
      </c>
      <c r="M13" s="10" t="s">
        <v>71</v>
      </c>
      <c r="N13" s="7">
        <v>25</v>
      </c>
      <c r="O13" s="19">
        <f>SUM(Tableau1[[#This Row],[Prix HT]]*Tableau1[[#This Row],[Quantité]])</f>
        <v>0</v>
      </c>
      <c r="P13" s="9">
        <v>29</v>
      </c>
      <c r="Q13" s="9">
        <f>SUM(Tableau1[[#This Row],[Stock ]]-Tableau1[[#This Row],[Quantité]])</f>
        <v>29</v>
      </c>
    </row>
    <row r="14" spans="1:19" ht="26.25" x14ac:dyDescent="0.4">
      <c r="A14" s="9">
        <v>13</v>
      </c>
      <c r="B14" s="9">
        <v>2</v>
      </c>
      <c r="C14" s="9" t="s">
        <v>72</v>
      </c>
      <c r="D14" s="9" t="s">
        <v>73</v>
      </c>
      <c r="E14" s="9" t="s">
        <v>64</v>
      </c>
      <c r="F14" s="9" t="s">
        <v>32</v>
      </c>
      <c r="G14" s="9" t="s">
        <v>33</v>
      </c>
      <c r="H14" s="9" t="s">
        <v>48</v>
      </c>
      <c r="I14" s="14" t="s">
        <v>35</v>
      </c>
      <c r="J14" s="9" t="s">
        <v>74</v>
      </c>
      <c r="K14" s="1" t="s">
        <v>69</v>
      </c>
      <c r="L14" s="9" t="s">
        <v>41</v>
      </c>
      <c r="M14" s="10" t="s">
        <v>52</v>
      </c>
      <c r="N14" s="7">
        <v>45</v>
      </c>
      <c r="O14" s="19">
        <f>SUM(Tableau1[[#This Row],[Prix HT]]*Tableau1[[#This Row],[Quantité]])</f>
        <v>90</v>
      </c>
      <c r="P14" s="9">
        <v>16</v>
      </c>
      <c r="Q14" s="9">
        <f>SUM(Tableau1[[#This Row],[Stock ]]-Tableau1[[#This Row],[Quantité]])</f>
        <v>14</v>
      </c>
    </row>
    <row r="15" spans="1:19" ht="26.25" x14ac:dyDescent="0.4">
      <c r="A15" s="9">
        <v>14</v>
      </c>
      <c r="B15" s="9"/>
      <c r="C15" s="9" t="s">
        <v>42</v>
      </c>
      <c r="D15" s="9" t="s">
        <v>45</v>
      </c>
      <c r="E15" s="9" t="s">
        <v>26</v>
      </c>
      <c r="F15" s="9" t="s">
        <v>32</v>
      </c>
      <c r="G15" s="9" t="s">
        <v>33</v>
      </c>
      <c r="H15" s="9" t="s">
        <v>40</v>
      </c>
      <c r="I15" s="14" t="s">
        <v>35</v>
      </c>
      <c r="J15" s="9" t="s">
        <v>43</v>
      </c>
      <c r="K15" s="1" t="s">
        <v>69</v>
      </c>
      <c r="L15" s="9" t="s">
        <v>20</v>
      </c>
      <c r="M15" s="10" t="s">
        <v>110</v>
      </c>
      <c r="N15" s="7">
        <v>5.5</v>
      </c>
      <c r="O15" s="19">
        <f>SUM(Tableau1[[#This Row],[Prix HT]]*Tableau1[[#This Row],[Quantité]])</f>
        <v>0</v>
      </c>
      <c r="P15" s="9">
        <v>60</v>
      </c>
      <c r="Q15" s="9">
        <f>SUM(Tableau1[[#This Row],[Stock ]]-Tableau1[[#This Row],[Quantité]])</f>
        <v>60</v>
      </c>
    </row>
    <row r="16" spans="1:19" ht="26.25" x14ac:dyDescent="0.4">
      <c r="A16" s="9">
        <v>15</v>
      </c>
      <c r="B16" s="9">
        <v>5</v>
      </c>
      <c r="C16" s="9" t="s">
        <v>29</v>
      </c>
      <c r="D16" s="9" t="s">
        <v>30</v>
      </c>
      <c r="E16" s="9" t="s">
        <v>31</v>
      </c>
      <c r="F16" s="9" t="s">
        <v>32</v>
      </c>
      <c r="G16" s="9" t="s">
        <v>33</v>
      </c>
      <c r="H16" s="9" t="s">
        <v>25</v>
      </c>
      <c r="I16" s="14" t="s">
        <v>35</v>
      </c>
      <c r="J16" s="9" t="s">
        <v>34</v>
      </c>
      <c r="K16" s="1" t="s">
        <v>68</v>
      </c>
      <c r="L16" s="9" t="s">
        <v>27</v>
      </c>
      <c r="M16" s="10" t="s">
        <v>113</v>
      </c>
      <c r="N16" s="7">
        <v>15</v>
      </c>
      <c r="O16" s="19">
        <f>SUM(Tableau1[[#This Row],[Prix HT]]*Tableau1[[#This Row],[Quantité]])</f>
        <v>75</v>
      </c>
      <c r="P16" s="9">
        <v>50</v>
      </c>
      <c r="Q16" s="9">
        <f>SUM(Tableau1[[#This Row],[Stock ]]-Tableau1[[#This Row],[Quantité]])</f>
        <v>45</v>
      </c>
    </row>
    <row r="17" spans="1:17" ht="26.25" x14ac:dyDescent="0.4">
      <c r="A17" s="9">
        <v>16</v>
      </c>
      <c r="B17" s="9">
        <v>2</v>
      </c>
      <c r="C17" s="9" t="s">
        <v>163</v>
      </c>
      <c r="D17" s="9" t="s">
        <v>164</v>
      </c>
      <c r="E17" s="9" t="s">
        <v>18</v>
      </c>
      <c r="F17" s="9" t="s">
        <v>32</v>
      </c>
      <c r="G17" s="9" t="s">
        <v>56</v>
      </c>
      <c r="H17" s="9" t="s">
        <v>16</v>
      </c>
      <c r="I17" s="14" t="s">
        <v>35</v>
      </c>
      <c r="J17" s="9" t="s">
        <v>39</v>
      </c>
      <c r="K17" s="1" t="s">
        <v>70</v>
      </c>
      <c r="L17" s="9" t="s">
        <v>27</v>
      </c>
      <c r="M17" s="10" t="s">
        <v>110</v>
      </c>
      <c r="N17" s="7">
        <v>7</v>
      </c>
      <c r="O17" s="19">
        <f>SUM(Tableau1[[#This Row],[Prix HT]]*Tableau1[[#This Row],[Quantité]])</f>
        <v>14</v>
      </c>
      <c r="P17" s="9">
        <v>45</v>
      </c>
      <c r="Q17" s="9">
        <f>SUM(Tableau1[[#This Row],[Stock ]]-Tableau1[[#This Row],[Quantité]])</f>
        <v>43</v>
      </c>
    </row>
    <row r="18" spans="1:17" x14ac:dyDescent="0.25">
      <c r="A18" s="9">
        <v>17</v>
      </c>
      <c r="B18" s="9">
        <v>2</v>
      </c>
      <c r="C18" s="9" t="s">
        <v>105</v>
      </c>
      <c r="D18" s="9" t="s">
        <v>106</v>
      </c>
      <c r="E18" s="9" t="s">
        <v>18</v>
      </c>
      <c r="F18" s="9" t="s">
        <v>32</v>
      </c>
      <c r="G18" s="9" t="s">
        <v>107</v>
      </c>
      <c r="H18" s="9" t="s">
        <v>16</v>
      </c>
      <c r="I18" s="13" t="s">
        <v>17</v>
      </c>
      <c r="J18" s="9" t="s">
        <v>39</v>
      </c>
      <c r="K18" s="1" t="s">
        <v>67</v>
      </c>
      <c r="L18" s="9" t="s">
        <v>27</v>
      </c>
      <c r="M18" s="10" t="s">
        <v>108</v>
      </c>
      <c r="N18" s="7">
        <v>5.5</v>
      </c>
      <c r="O18" s="19">
        <f>SUM(Tableau1[[#This Row],[Prix HT]]*Tableau1[[#This Row],[Quantité]])</f>
        <v>11</v>
      </c>
      <c r="P18" s="9">
        <v>31</v>
      </c>
      <c r="Q18" s="9">
        <f>SUM(Tableau1[[#This Row],[Stock ]]-Tableau1[[#This Row],[Quantité]])</f>
        <v>29</v>
      </c>
    </row>
    <row r="19" spans="1:17" ht="26.25" x14ac:dyDescent="0.4">
      <c r="A19" s="9">
        <v>18</v>
      </c>
      <c r="B19" s="9">
        <v>2</v>
      </c>
      <c r="C19" s="9" t="s">
        <v>120</v>
      </c>
      <c r="D19" s="9" t="s">
        <v>121</v>
      </c>
      <c r="E19" s="9" t="s">
        <v>18</v>
      </c>
      <c r="F19" s="9" t="s">
        <v>32</v>
      </c>
      <c r="G19" s="9" t="s">
        <v>122</v>
      </c>
      <c r="H19" s="9" t="s">
        <v>123</v>
      </c>
      <c r="I19" s="14" t="s">
        <v>35</v>
      </c>
      <c r="J19" s="9" t="s">
        <v>34</v>
      </c>
      <c r="K19" s="1" t="s">
        <v>124</v>
      </c>
      <c r="L19" s="9" t="s">
        <v>20</v>
      </c>
      <c r="M19" s="10" t="s">
        <v>108</v>
      </c>
      <c r="N19" s="7">
        <v>4</v>
      </c>
      <c r="O19" s="19">
        <f>SUM(Tableau1[[#This Row],[Prix HT]]*Tableau1[[#This Row],[Quantité]])</f>
        <v>8</v>
      </c>
      <c r="P19" s="9">
        <v>59</v>
      </c>
      <c r="Q19" s="9">
        <f>SUM(Tableau1[[#This Row],[Stock ]]-Tableau1[[#This Row],[Quantité]])</f>
        <v>57</v>
      </c>
    </row>
    <row r="20" spans="1:17" ht="26.25" x14ac:dyDescent="0.4">
      <c r="A20" s="9">
        <v>19</v>
      </c>
      <c r="B20" s="9">
        <v>3</v>
      </c>
      <c r="C20" s="9" t="s">
        <v>157</v>
      </c>
      <c r="D20" s="9" t="s">
        <v>158</v>
      </c>
      <c r="E20" s="9" t="s">
        <v>18</v>
      </c>
      <c r="F20" s="9" t="s">
        <v>32</v>
      </c>
      <c r="G20" s="9" t="s">
        <v>33</v>
      </c>
      <c r="H20" s="9" t="s">
        <v>25</v>
      </c>
      <c r="I20" s="14" t="s">
        <v>35</v>
      </c>
      <c r="J20" s="9" t="s">
        <v>39</v>
      </c>
      <c r="K20" s="1" t="s">
        <v>159</v>
      </c>
      <c r="L20" s="9" t="s">
        <v>27</v>
      </c>
      <c r="M20" s="10" t="s">
        <v>160</v>
      </c>
      <c r="N20" s="7">
        <v>5</v>
      </c>
      <c r="O20" s="19">
        <f>SUM(Tableau1[[#This Row],[Prix HT]]*Tableau1[[#This Row],[Quantité]])</f>
        <v>15</v>
      </c>
      <c r="P20" s="9">
        <v>41</v>
      </c>
      <c r="Q20" s="9">
        <f>SUM(Tableau1[[#This Row],[Stock ]]-Tableau1[[#This Row],[Quantité]])</f>
        <v>38</v>
      </c>
    </row>
    <row r="21" spans="1:17" ht="26.25" x14ac:dyDescent="0.4">
      <c r="A21" s="9">
        <v>20</v>
      </c>
      <c r="B21" s="9"/>
      <c r="C21" s="9" t="s">
        <v>90</v>
      </c>
      <c r="D21" s="9" t="s">
        <v>91</v>
      </c>
      <c r="E21" s="9" t="s">
        <v>18</v>
      </c>
      <c r="F21" s="9" t="s">
        <v>32</v>
      </c>
      <c r="G21" s="9" t="s">
        <v>92</v>
      </c>
      <c r="H21" s="9" t="s">
        <v>25</v>
      </c>
      <c r="I21" s="14" t="s">
        <v>35</v>
      </c>
      <c r="J21" s="9" t="s">
        <v>34</v>
      </c>
      <c r="K21" s="1" t="s">
        <v>69</v>
      </c>
      <c r="L21" s="9" t="s">
        <v>27</v>
      </c>
      <c r="M21" s="10" t="s">
        <v>110</v>
      </c>
      <c r="N21" s="7">
        <v>5.5</v>
      </c>
      <c r="O21" s="19">
        <f>SUM(Tableau1[[#This Row],[Prix HT]]*Tableau1[[#This Row],[Quantité]])</f>
        <v>0</v>
      </c>
      <c r="P21" s="9">
        <v>36</v>
      </c>
      <c r="Q21" s="9">
        <f>SUM(Tableau1[[#This Row],[Stock ]]-Tableau1[[#This Row],[Quantité]])</f>
        <v>36</v>
      </c>
    </row>
    <row r="22" spans="1:17" x14ac:dyDescent="0.25">
      <c r="A22" s="9">
        <v>21</v>
      </c>
      <c r="B22" s="9"/>
      <c r="C22" s="9" t="s">
        <v>176</v>
      </c>
      <c r="D22" s="9" t="s">
        <v>177</v>
      </c>
      <c r="E22" s="9" t="s">
        <v>18</v>
      </c>
      <c r="F22" s="9" t="s">
        <v>32</v>
      </c>
      <c r="G22" s="9" t="s">
        <v>49</v>
      </c>
      <c r="H22" s="9" t="s">
        <v>48</v>
      </c>
      <c r="I22" s="13" t="s">
        <v>17</v>
      </c>
      <c r="J22" s="9" t="s">
        <v>34</v>
      </c>
      <c r="K22" s="1" t="s">
        <v>178</v>
      </c>
      <c r="L22" s="9" t="s">
        <v>27</v>
      </c>
      <c r="M22" s="10" t="s">
        <v>172</v>
      </c>
      <c r="N22" s="7">
        <v>7</v>
      </c>
      <c r="O22" s="19">
        <f>SUM(Tableau1[[#This Row],[Prix HT]]*Tableau1[[#This Row],[Quantité]])</f>
        <v>0</v>
      </c>
      <c r="P22" s="9">
        <v>50</v>
      </c>
      <c r="Q22" s="9">
        <f>SUM(Tableau1[[#This Row],[Stock ]]-Tableau1[[#This Row],[Quantité]])</f>
        <v>50</v>
      </c>
    </row>
    <row r="23" spans="1:17" x14ac:dyDescent="0.25">
      <c r="A23" s="9">
        <v>22</v>
      </c>
      <c r="B23" s="9">
        <v>1</v>
      </c>
      <c r="C23" s="9" t="s">
        <v>181</v>
      </c>
      <c r="D23" s="9" t="s">
        <v>182</v>
      </c>
      <c r="E23" s="9" t="s">
        <v>18</v>
      </c>
      <c r="F23" s="9" t="s">
        <v>32</v>
      </c>
      <c r="G23" s="9" t="s">
        <v>89</v>
      </c>
      <c r="H23" s="9" t="s">
        <v>25</v>
      </c>
      <c r="I23" s="13" t="s">
        <v>17</v>
      </c>
      <c r="J23" s="9" t="s">
        <v>57</v>
      </c>
      <c r="K23" s="1" t="s">
        <v>183</v>
      </c>
      <c r="L23" s="9" t="s">
        <v>100</v>
      </c>
      <c r="M23" s="10" t="s">
        <v>108</v>
      </c>
      <c r="N23" s="7">
        <v>4</v>
      </c>
      <c r="O23" s="19">
        <f>SUM(Tableau1[[#This Row],[Prix HT]]*Tableau1[[#This Row],[Quantité]])</f>
        <v>4</v>
      </c>
      <c r="P23" s="9">
        <v>36</v>
      </c>
      <c r="Q23" s="9">
        <f>SUM(Tableau1[[#This Row],[Stock ]]-Tableau1[[#This Row],[Quantité]])</f>
        <v>35</v>
      </c>
    </row>
    <row r="24" spans="1:17" ht="26.25" x14ac:dyDescent="0.4">
      <c r="A24" s="9">
        <v>23</v>
      </c>
      <c r="B24" s="9"/>
      <c r="C24" s="9" t="s">
        <v>161</v>
      </c>
      <c r="D24" s="9" t="s">
        <v>162</v>
      </c>
      <c r="E24" s="9" t="s">
        <v>18</v>
      </c>
      <c r="F24" s="9" t="s">
        <v>32</v>
      </c>
      <c r="G24" s="9" t="s">
        <v>33</v>
      </c>
      <c r="H24" s="9" t="s">
        <v>25</v>
      </c>
      <c r="I24" s="14" t="s">
        <v>35</v>
      </c>
      <c r="J24" s="9" t="s">
        <v>39</v>
      </c>
      <c r="K24" s="1" t="s">
        <v>159</v>
      </c>
      <c r="L24" s="9" t="s">
        <v>27</v>
      </c>
      <c r="M24" s="10" t="s">
        <v>108</v>
      </c>
      <c r="N24" s="7">
        <v>11</v>
      </c>
      <c r="O24" s="19">
        <f>SUM(Tableau1[[#This Row],[Prix HT]]*Tableau1[[#This Row],[Quantité]])</f>
        <v>0</v>
      </c>
      <c r="P24" s="9">
        <v>27</v>
      </c>
      <c r="Q24" s="9">
        <f>SUM(Tableau1[[#This Row],[Stock ]]-Tableau1[[#This Row],[Quantité]])</f>
        <v>27</v>
      </c>
    </row>
    <row r="25" spans="1:17" x14ac:dyDescent="0.25">
      <c r="A25" s="9">
        <v>24</v>
      </c>
      <c r="B25" s="9"/>
      <c r="C25" s="9" t="s">
        <v>135</v>
      </c>
      <c r="D25" s="9" t="s">
        <v>136</v>
      </c>
      <c r="E25" s="9" t="s">
        <v>18</v>
      </c>
      <c r="F25" s="9" t="s">
        <v>32</v>
      </c>
      <c r="G25" s="9" t="s">
        <v>107</v>
      </c>
      <c r="H25" s="9" t="s">
        <v>137</v>
      </c>
      <c r="I25" s="13" t="s">
        <v>17</v>
      </c>
      <c r="J25" s="9" t="s">
        <v>39</v>
      </c>
      <c r="K25" s="1" t="s">
        <v>70</v>
      </c>
      <c r="L25" s="9" t="s">
        <v>27</v>
      </c>
      <c r="M25" s="10" t="s">
        <v>108</v>
      </c>
      <c r="N25" s="7">
        <v>5.5</v>
      </c>
      <c r="O25" s="19">
        <f>SUM(Tableau1[[#This Row],[Prix HT]]*Tableau1[[#This Row],[Quantité]])</f>
        <v>0</v>
      </c>
      <c r="P25" s="9">
        <v>63</v>
      </c>
      <c r="Q25" s="9">
        <f>SUM(Tableau1[[#This Row],[Stock ]]-Tableau1[[#This Row],[Quantité]])</f>
        <v>63</v>
      </c>
    </row>
    <row r="26" spans="1:17" x14ac:dyDescent="0.25">
      <c r="A26" s="9">
        <v>25</v>
      </c>
      <c r="B26" s="9">
        <v>4</v>
      </c>
      <c r="C26" s="9" t="s">
        <v>79</v>
      </c>
      <c r="D26" s="9" t="s">
        <v>80</v>
      </c>
      <c r="E26" s="9" t="s">
        <v>81</v>
      </c>
      <c r="F26" s="9" t="s">
        <v>32</v>
      </c>
      <c r="G26" s="9" t="s">
        <v>33</v>
      </c>
      <c r="H26" s="9" t="s">
        <v>82</v>
      </c>
      <c r="I26" s="13" t="s">
        <v>17</v>
      </c>
      <c r="J26" s="9" t="s">
        <v>50</v>
      </c>
      <c r="K26" s="1" t="s">
        <v>69</v>
      </c>
      <c r="L26" s="9" t="s">
        <v>41</v>
      </c>
      <c r="M26" s="10" t="s">
        <v>111</v>
      </c>
      <c r="N26" s="7">
        <v>25</v>
      </c>
      <c r="O26" s="19">
        <f>SUM(Tableau1[[#This Row],[Prix HT]]*Tableau1[[#This Row],[Quantité]])</f>
        <v>100</v>
      </c>
      <c r="P26" s="9">
        <v>24</v>
      </c>
      <c r="Q26" s="9">
        <f>SUM(Tableau1[[#This Row],[Stock ]]-Tableau1[[#This Row],[Quantité]])</f>
        <v>20</v>
      </c>
    </row>
    <row r="27" spans="1:17" x14ac:dyDescent="0.25">
      <c r="A27" s="9">
        <v>26</v>
      </c>
      <c r="B27" s="9"/>
      <c r="C27" s="9" t="s">
        <v>129</v>
      </c>
      <c r="D27" s="9" t="s">
        <v>130</v>
      </c>
      <c r="E27" s="9" t="s">
        <v>60</v>
      </c>
      <c r="F27" s="9" t="s">
        <v>32</v>
      </c>
      <c r="G27" s="9" t="s">
        <v>107</v>
      </c>
      <c r="H27" s="9" t="s">
        <v>131</v>
      </c>
      <c r="I27" s="13" t="s">
        <v>17</v>
      </c>
      <c r="J27" s="9" t="s">
        <v>39</v>
      </c>
      <c r="K27" s="1" t="s">
        <v>67</v>
      </c>
      <c r="L27" s="9" t="s">
        <v>100</v>
      </c>
      <c r="M27" s="10" t="s">
        <v>132</v>
      </c>
      <c r="N27" s="7">
        <v>10</v>
      </c>
      <c r="O27" s="19">
        <f>SUM(Tableau1[[#This Row],[Prix HT]]*Tableau1[[#This Row],[Quantité]])</f>
        <v>0</v>
      </c>
      <c r="P27" s="9">
        <v>46</v>
      </c>
      <c r="Q27" s="9">
        <f>SUM(Tableau1[[#This Row],[Stock ]]-Tableau1[[#This Row],[Quantité]])</f>
        <v>46</v>
      </c>
    </row>
    <row r="28" spans="1:17" x14ac:dyDescent="0.25">
      <c r="A28" s="9">
        <v>27</v>
      </c>
      <c r="B28" s="9"/>
      <c r="C28" s="9" t="s">
        <v>154</v>
      </c>
      <c r="D28" s="9" t="s">
        <v>155</v>
      </c>
      <c r="E28" s="9" t="s">
        <v>60</v>
      </c>
      <c r="F28" s="9" t="s">
        <v>32</v>
      </c>
      <c r="G28" s="9" t="s">
        <v>156</v>
      </c>
      <c r="H28" s="9" t="s">
        <v>48</v>
      </c>
      <c r="I28" s="13" t="s">
        <v>17</v>
      </c>
      <c r="J28" s="9" t="s">
        <v>57</v>
      </c>
      <c r="K28" s="1" t="s">
        <v>67</v>
      </c>
      <c r="L28" s="9" t="s">
        <v>100</v>
      </c>
      <c r="M28" s="10" t="s">
        <v>108</v>
      </c>
      <c r="N28" s="7">
        <v>7.5</v>
      </c>
      <c r="O28" s="19">
        <f>SUM(Tableau1[[#This Row],[Prix HT]]*Tableau1[[#This Row],[Quantité]])</f>
        <v>0</v>
      </c>
      <c r="P28" s="9">
        <v>50</v>
      </c>
      <c r="Q28" s="9">
        <f>SUM(Tableau1[[#This Row],[Stock ]]-Tableau1[[#This Row],[Quantité]])</f>
        <v>50</v>
      </c>
    </row>
    <row r="29" spans="1:17" ht="23.25" x14ac:dyDescent="0.35">
      <c r="A29" s="9">
        <v>28</v>
      </c>
      <c r="B29" s="9"/>
      <c r="C29" s="9" t="s">
        <v>212</v>
      </c>
      <c r="D29" s="9" t="s">
        <v>213</v>
      </c>
      <c r="E29" s="9" t="s">
        <v>214</v>
      </c>
      <c r="F29" s="9" t="s">
        <v>32</v>
      </c>
      <c r="G29" s="9" t="s">
        <v>146</v>
      </c>
      <c r="H29" s="9" t="s">
        <v>48</v>
      </c>
      <c r="I29" s="15" t="s">
        <v>35</v>
      </c>
      <c r="J29" s="9" t="s">
        <v>74</v>
      </c>
      <c r="K29" s="1" t="s">
        <v>215</v>
      </c>
      <c r="L29" s="9" t="s">
        <v>100</v>
      </c>
      <c r="M29" s="10" t="s">
        <v>160</v>
      </c>
      <c r="N29" s="7">
        <v>8</v>
      </c>
      <c r="O29" s="19">
        <f>SUM(Tableau1[[#This Row],[Prix HT]]*Tableau1[[#This Row],[Quantité]])</f>
        <v>0</v>
      </c>
      <c r="P29" s="9">
        <v>64</v>
      </c>
      <c r="Q29" s="9">
        <f>SUM(Tableau1[[#This Row],[Stock ]]-Tableau1[[#This Row],[Quantité]])</f>
        <v>64</v>
      </c>
    </row>
    <row r="30" spans="1:17" x14ac:dyDescent="0.25">
      <c r="A30" s="9">
        <v>29</v>
      </c>
      <c r="B30" s="9"/>
      <c r="C30" s="9" t="s">
        <v>187</v>
      </c>
      <c r="D30" s="9" t="s">
        <v>188</v>
      </c>
      <c r="E30" s="9" t="s">
        <v>55</v>
      </c>
      <c r="F30" s="9" t="s">
        <v>32</v>
      </c>
      <c r="G30" s="9" t="s">
        <v>189</v>
      </c>
      <c r="H30" s="9" t="s">
        <v>48</v>
      </c>
      <c r="I30" s="13" t="s">
        <v>17</v>
      </c>
      <c r="J30" s="9" t="s">
        <v>34</v>
      </c>
      <c r="K30" s="1" t="s">
        <v>67</v>
      </c>
      <c r="L30" s="9" t="s">
        <v>100</v>
      </c>
      <c r="M30" s="10" t="s">
        <v>108</v>
      </c>
      <c r="N30" s="7">
        <v>4.5</v>
      </c>
      <c r="O30" s="19">
        <f>SUM(Tableau1[[#This Row],[Prix HT]]*Tableau1[[#This Row],[Quantité]])</f>
        <v>0</v>
      </c>
      <c r="P30" s="9">
        <v>38</v>
      </c>
      <c r="Q30" s="9">
        <f>SUM(Tableau1[[#This Row],[Stock ]]-Tableau1[[#This Row],[Quantité]])</f>
        <v>38</v>
      </c>
    </row>
    <row r="31" spans="1:17" x14ac:dyDescent="0.25">
      <c r="A31" s="9">
        <v>30</v>
      </c>
      <c r="B31" s="9">
        <v>1</v>
      </c>
      <c r="C31" s="9" t="s">
        <v>170</v>
      </c>
      <c r="D31" s="9" t="s">
        <v>171</v>
      </c>
      <c r="E31" s="9" t="s">
        <v>38</v>
      </c>
      <c r="F31" s="9" t="s">
        <v>23</v>
      </c>
      <c r="G31" s="9" t="s">
        <v>33</v>
      </c>
      <c r="H31" s="9" t="s">
        <v>48</v>
      </c>
      <c r="I31" s="13" t="s">
        <v>17</v>
      </c>
      <c r="J31" s="9" t="s">
        <v>39</v>
      </c>
      <c r="K31" s="1" t="s">
        <v>159</v>
      </c>
      <c r="L31" s="9" t="s">
        <v>27</v>
      </c>
      <c r="M31" s="10" t="s">
        <v>172</v>
      </c>
      <c r="N31" s="7">
        <v>9</v>
      </c>
      <c r="O31" s="19">
        <f>SUM(Tableau1[[#This Row],[Prix HT]]*Tableau1[[#This Row],[Quantité]])</f>
        <v>9</v>
      </c>
      <c r="P31" s="9">
        <v>49</v>
      </c>
      <c r="Q31" s="9">
        <f>SUM(Tableau1[[#This Row],[Stock ]]-Tableau1[[#This Row],[Quantité]])</f>
        <v>48</v>
      </c>
    </row>
    <row r="32" spans="1:17" x14ac:dyDescent="0.25">
      <c r="A32" s="9">
        <v>31</v>
      </c>
      <c r="B32" s="9"/>
      <c r="C32" s="9" t="s">
        <v>75</v>
      </c>
      <c r="D32" s="9" t="s">
        <v>76</v>
      </c>
      <c r="E32" s="9" t="s">
        <v>64</v>
      </c>
      <c r="F32" s="9" t="s">
        <v>23</v>
      </c>
      <c r="G32" s="9" t="s">
        <v>77</v>
      </c>
      <c r="H32" s="9" t="s">
        <v>16</v>
      </c>
      <c r="I32" s="13" t="s">
        <v>17</v>
      </c>
      <c r="J32" s="9" t="s">
        <v>57</v>
      </c>
      <c r="K32" s="1" t="s">
        <v>78</v>
      </c>
      <c r="L32" s="9" t="s">
        <v>27</v>
      </c>
      <c r="M32" s="10" t="s">
        <v>110</v>
      </c>
      <c r="N32" s="7">
        <v>7</v>
      </c>
      <c r="O32" s="19">
        <f>SUM(Tableau1[[#This Row],[Prix HT]]*Tableau1[[#This Row],[Quantité]])</f>
        <v>0</v>
      </c>
      <c r="P32" s="9">
        <v>52</v>
      </c>
      <c r="Q32" s="9">
        <f>SUM(Tableau1[[#This Row],[Stock ]]-Tableau1[[#This Row],[Quantité]])</f>
        <v>52</v>
      </c>
    </row>
    <row r="33" spans="1:17" x14ac:dyDescent="0.25">
      <c r="A33" s="9">
        <v>32</v>
      </c>
      <c r="B33" s="9"/>
      <c r="C33" s="9" t="s">
        <v>21</v>
      </c>
      <c r="D33" s="9" t="s">
        <v>22</v>
      </c>
      <c r="E33" s="9" t="s">
        <v>26</v>
      </c>
      <c r="F33" s="9" t="s">
        <v>23</v>
      </c>
      <c r="G33" s="9" t="s">
        <v>24</v>
      </c>
      <c r="H33" s="9" t="s">
        <v>25</v>
      </c>
      <c r="I33" s="13" t="s">
        <v>17</v>
      </c>
      <c r="J33" s="9" t="s">
        <v>19</v>
      </c>
      <c r="K33" s="1" t="s">
        <v>67</v>
      </c>
      <c r="L33" s="9" t="s">
        <v>27</v>
      </c>
      <c r="M33" s="10" t="s">
        <v>113</v>
      </c>
      <c r="N33" s="7">
        <v>13</v>
      </c>
      <c r="O33" s="19">
        <f>SUM(Tableau1[[#This Row],[Prix HT]]*Tableau1[[#This Row],[Quantité]])</f>
        <v>0</v>
      </c>
      <c r="P33" s="9">
        <v>29</v>
      </c>
      <c r="Q33" s="9">
        <f>SUM(Tableau1[[#This Row],[Stock ]]-Tableau1[[#This Row],[Quantité]])</f>
        <v>29</v>
      </c>
    </row>
    <row r="34" spans="1:17" ht="19.5" x14ac:dyDescent="0.35">
      <c r="A34" s="9">
        <v>33</v>
      </c>
      <c r="B34" s="9"/>
      <c r="C34" s="9" t="s">
        <v>83</v>
      </c>
      <c r="D34" s="9" t="s">
        <v>84</v>
      </c>
      <c r="E34" s="9" t="s">
        <v>18</v>
      </c>
      <c r="F34" s="9" t="s">
        <v>23</v>
      </c>
      <c r="G34" s="9" t="s">
        <v>33</v>
      </c>
      <c r="H34" s="9" t="s">
        <v>48</v>
      </c>
      <c r="I34" s="16" t="s">
        <v>85</v>
      </c>
      <c r="J34" s="9" t="s">
        <v>34</v>
      </c>
      <c r="K34" s="1" t="s">
        <v>86</v>
      </c>
      <c r="L34" s="9" t="s">
        <v>27</v>
      </c>
      <c r="M34" s="10" t="s">
        <v>110</v>
      </c>
      <c r="N34" s="7">
        <v>6</v>
      </c>
      <c r="O34" s="19">
        <f>SUM(Tableau1[[#This Row],[Prix HT]]*Tableau1[[#This Row],[Quantité]])</f>
        <v>0</v>
      </c>
      <c r="P34" s="9">
        <v>34</v>
      </c>
      <c r="Q34" s="9">
        <f>SUM(Tableau1[[#This Row],[Stock ]]-Tableau1[[#This Row],[Quantité]])</f>
        <v>34</v>
      </c>
    </row>
    <row r="35" spans="1:17" ht="26.25" x14ac:dyDescent="0.4">
      <c r="A35" s="9">
        <v>34</v>
      </c>
      <c r="B35" s="9"/>
      <c r="C35" s="9" t="s">
        <v>87</v>
      </c>
      <c r="D35" s="9" t="s">
        <v>88</v>
      </c>
      <c r="E35" s="9" t="s">
        <v>18</v>
      </c>
      <c r="F35" s="9" t="s">
        <v>23</v>
      </c>
      <c r="G35" s="9" t="s">
        <v>89</v>
      </c>
      <c r="H35" s="9" t="s">
        <v>16</v>
      </c>
      <c r="I35" s="14" t="s">
        <v>35</v>
      </c>
      <c r="J35" s="9" t="s">
        <v>43</v>
      </c>
      <c r="K35" s="1" t="s">
        <v>67</v>
      </c>
      <c r="L35" s="9" t="s">
        <v>20</v>
      </c>
      <c r="M35" s="10" t="s">
        <v>112</v>
      </c>
      <c r="N35" s="7">
        <v>4.5</v>
      </c>
      <c r="O35" s="19">
        <f>SUM(Tableau1[[#This Row],[Prix HT]]*Tableau1[[#This Row],[Quantité]])</f>
        <v>0</v>
      </c>
      <c r="P35" s="9">
        <v>51</v>
      </c>
      <c r="Q35" s="9">
        <f>SUM(Tableau1[[#This Row],[Stock ]]-Tableau1[[#This Row],[Quantité]])</f>
        <v>51</v>
      </c>
    </row>
    <row r="36" spans="1:17" x14ac:dyDescent="0.25">
      <c r="A36" s="9">
        <v>35</v>
      </c>
      <c r="B36" s="9"/>
      <c r="C36" s="9" t="s">
        <v>117</v>
      </c>
      <c r="D36" s="9" t="s">
        <v>118</v>
      </c>
      <c r="E36" s="9" t="s">
        <v>18</v>
      </c>
      <c r="F36" s="9" t="s">
        <v>23</v>
      </c>
      <c r="G36" s="9" t="s">
        <v>33</v>
      </c>
      <c r="H36" s="9" t="s">
        <v>40</v>
      </c>
      <c r="I36" s="13" t="s">
        <v>17</v>
      </c>
      <c r="J36" s="9" t="s">
        <v>39</v>
      </c>
      <c r="K36" s="1" t="s">
        <v>69</v>
      </c>
      <c r="L36" s="9" t="s">
        <v>119</v>
      </c>
      <c r="M36" s="10" t="s">
        <v>112</v>
      </c>
      <c r="N36" s="7">
        <v>20</v>
      </c>
      <c r="O36" s="19">
        <f>SUM(Tableau1[[#This Row],[Prix HT]]*Tableau1[[#This Row],[Quantité]])</f>
        <v>0</v>
      </c>
      <c r="P36" s="9">
        <v>30</v>
      </c>
      <c r="Q36" s="9">
        <f>SUM(Tableau1[[#This Row],[Stock ]]-Tableau1[[#This Row],[Quantité]])</f>
        <v>30</v>
      </c>
    </row>
    <row r="37" spans="1:17" x14ac:dyDescent="0.25">
      <c r="A37" s="9">
        <v>36</v>
      </c>
      <c r="B37" s="9"/>
      <c r="C37" s="9" t="s">
        <v>144</v>
      </c>
      <c r="D37" s="9" t="s">
        <v>145</v>
      </c>
      <c r="E37" s="9" t="s">
        <v>18</v>
      </c>
      <c r="F37" s="9" t="s">
        <v>23</v>
      </c>
      <c r="G37" s="9" t="s">
        <v>146</v>
      </c>
      <c r="H37" s="9" t="s">
        <v>137</v>
      </c>
      <c r="I37" s="13" t="s">
        <v>17</v>
      </c>
      <c r="J37" s="9" t="s">
        <v>34</v>
      </c>
      <c r="K37" s="1" t="s">
        <v>70</v>
      </c>
      <c r="L37" s="9" t="s">
        <v>20</v>
      </c>
      <c r="M37" s="10" t="s">
        <v>112</v>
      </c>
      <c r="N37" s="7">
        <v>4.5</v>
      </c>
      <c r="O37" s="19">
        <f>SUM(Tableau1[[#This Row],[Prix HT]]*Tableau1[[#This Row],[Quantité]])</f>
        <v>0</v>
      </c>
      <c r="P37" s="9">
        <v>60</v>
      </c>
      <c r="Q37" s="9">
        <f>SUM(Tableau1[[#This Row],[Stock ]]-Tableau1[[#This Row],[Quantité]])</f>
        <v>60</v>
      </c>
    </row>
    <row r="38" spans="1:17" ht="26.25" x14ac:dyDescent="0.4">
      <c r="A38" s="9">
        <v>37</v>
      </c>
      <c r="B38" s="9"/>
      <c r="C38" s="9" t="s">
        <v>168</v>
      </c>
      <c r="D38" s="9" t="s">
        <v>169</v>
      </c>
      <c r="E38" s="9" t="s">
        <v>18</v>
      </c>
      <c r="F38" s="9" t="s">
        <v>23</v>
      </c>
      <c r="G38" s="9" t="s">
        <v>33</v>
      </c>
      <c r="H38" s="9" t="s">
        <v>48</v>
      </c>
      <c r="I38" s="14" t="s">
        <v>35</v>
      </c>
      <c r="J38" s="9" t="s">
        <v>39</v>
      </c>
      <c r="K38" s="1" t="s">
        <v>86</v>
      </c>
      <c r="L38" s="9" t="s">
        <v>20</v>
      </c>
      <c r="M38" s="10" t="s">
        <v>108</v>
      </c>
      <c r="N38" s="7">
        <v>4</v>
      </c>
      <c r="O38" s="19">
        <f>SUM(Tableau1[[#This Row],[Prix HT]]*Tableau1[[#This Row],[Quantité]])</f>
        <v>0</v>
      </c>
      <c r="P38" s="9">
        <v>45</v>
      </c>
      <c r="Q38" s="9">
        <f>SUM(Tableau1[[#This Row],[Stock ]]-Tableau1[[#This Row],[Quantité]])</f>
        <v>45</v>
      </c>
    </row>
    <row r="39" spans="1:17" ht="26.25" x14ac:dyDescent="0.4">
      <c r="A39" s="9">
        <v>38</v>
      </c>
      <c r="B39" s="9"/>
      <c r="C39" s="9" t="s">
        <v>165</v>
      </c>
      <c r="D39" s="9" t="s">
        <v>166</v>
      </c>
      <c r="E39" s="9" t="s">
        <v>18</v>
      </c>
      <c r="F39" s="9" t="s">
        <v>23</v>
      </c>
      <c r="G39" s="9" t="s">
        <v>140</v>
      </c>
      <c r="H39" s="9" t="s">
        <v>48</v>
      </c>
      <c r="I39" s="14" t="s">
        <v>35</v>
      </c>
      <c r="J39" s="9" t="s">
        <v>34</v>
      </c>
      <c r="K39" s="1" t="s">
        <v>167</v>
      </c>
      <c r="L39" s="9" t="s">
        <v>20</v>
      </c>
      <c r="M39" s="10" t="s">
        <v>108</v>
      </c>
      <c r="N39" s="7">
        <v>4.5</v>
      </c>
      <c r="O39" s="19">
        <f>SUM(Tableau1[[#This Row],[Prix HT]]*Tableau1[[#This Row],[Quantité]])</f>
        <v>0</v>
      </c>
      <c r="P39" s="9">
        <v>32</v>
      </c>
      <c r="Q39" s="9">
        <f>SUM(Tableau1[[#This Row],[Stock ]]-Tableau1[[#This Row],[Quantité]])</f>
        <v>32</v>
      </c>
    </row>
    <row r="40" spans="1:17" ht="26.25" x14ac:dyDescent="0.4">
      <c r="A40" s="9">
        <v>39</v>
      </c>
      <c r="B40" s="9"/>
      <c r="C40" s="9" t="s">
        <v>173</v>
      </c>
      <c r="D40" s="9" t="s">
        <v>174</v>
      </c>
      <c r="E40" s="9" t="s">
        <v>18</v>
      </c>
      <c r="F40" s="9" t="s">
        <v>23</v>
      </c>
      <c r="G40" s="9" t="s">
        <v>33</v>
      </c>
      <c r="H40" s="9" t="s">
        <v>48</v>
      </c>
      <c r="I40" s="14" t="s">
        <v>35</v>
      </c>
      <c r="J40" s="9" t="s">
        <v>34</v>
      </c>
      <c r="K40" s="1" t="s">
        <v>175</v>
      </c>
      <c r="L40" s="9" t="s">
        <v>100</v>
      </c>
      <c r="M40" s="10" t="s">
        <v>108</v>
      </c>
      <c r="N40" s="7">
        <v>4.5</v>
      </c>
      <c r="O40" s="19">
        <f>SUM(Tableau1[[#This Row],[Prix HT]]*Tableau1[[#This Row],[Quantité]])</f>
        <v>0</v>
      </c>
      <c r="P40" s="9">
        <v>48</v>
      </c>
      <c r="Q40" s="9">
        <f>SUM(Tableau1[[#This Row],[Stock ]]-Tableau1[[#This Row],[Quantité]])</f>
        <v>48</v>
      </c>
    </row>
    <row r="41" spans="1:17" ht="23.25" x14ac:dyDescent="0.35">
      <c r="A41" s="9">
        <v>40</v>
      </c>
      <c r="B41" s="9"/>
      <c r="C41" s="9" t="s">
        <v>194</v>
      </c>
      <c r="D41" s="9" t="s">
        <v>195</v>
      </c>
      <c r="E41" s="9" t="s">
        <v>18</v>
      </c>
      <c r="F41" s="9" t="s">
        <v>23</v>
      </c>
      <c r="G41" s="9" t="s">
        <v>146</v>
      </c>
      <c r="H41" s="9" t="s">
        <v>196</v>
      </c>
      <c r="I41" s="15" t="s">
        <v>35</v>
      </c>
      <c r="J41" s="9" t="s">
        <v>199</v>
      </c>
      <c r="K41" s="1" t="s">
        <v>200</v>
      </c>
      <c r="L41" s="9" t="s">
        <v>100</v>
      </c>
      <c r="M41" s="10" t="s">
        <v>108</v>
      </c>
      <c r="N41" s="7">
        <v>5.5</v>
      </c>
      <c r="O41" s="19">
        <f>SUM(Tableau1[[#This Row],[Prix HT]]*Tableau1[[#This Row],[Quantité]])</f>
        <v>0</v>
      </c>
      <c r="P41" s="9">
        <v>55</v>
      </c>
      <c r="Q41" s="9">
        <f>SUM(Tableau1[[#This Row],[Stock ]]-Tableau1[[#This Row],[Quantité]])</f>
        <v>55</v>
      </c>
    </row>
    <row r="42" spans="1:17" x14ac:dyDescent="0.25">
      <c r="A42" s="9">
        <v>41</v>
      </c>
      <c r="B42" s="9"/>
      <c r="C42" s="9" t="s">
        <v>208</v>
      </c>
      <c r="D42" s="9" t="s">
        <v>209</v>
      </c>
      <c r="E42" s="9" t="s">
        <v>18</v>
      </c>
      <c r="F42" s="9" t="s">
        <v>23</v>
      </c>
      <c r="G42" s="9" t="s">
        <v>107</v>
      </c>
      <c r="H42" s="9" t="s">
        <v>210</v>
      </c>
      <c r="I42" s="13" t="s">
        <v>17</v>
      </c>
      <c r="J42" s="9" t="s">
        <v>211</v>
      </c>
      <c r="K42" s="1" t="s">
        <v>67</v>
      </c>
      <c r="L42" s="9" t="s">
        <v>104</v>
      </c>
      <c r="M42" s="10" t="s">
        <v>108</v>
      </c>
      <c r="N42" s="7">
        <v>4</v>
      </c>
      <c r="O42" s="19">
        <f>SUM(Tableau1[[#This Row],[Prix HT]]*Tableau1[[#This Row],[Quantité]])</f>
        <v>0</v>
      </c>
      <c r="P42" s="9">
        <v>60</v>
      </c>
      <c r="Q42" s="9">
        <f>SUM(Tableau1[[#This Row],[Stock ]]-Tableau1[[#This Row],[Quantité]])</f>
        <v>60</v>
      </c>
    </row>
    <row r="43" spans="1:17" x14ac:dyDescent="0.25">
      <c r="A43" s="9">
        <v>42</v>
      </c>
      <c r="B43" s="9"/>
      <c r="C43" s="9" t="s">
        <v>151</v>
      </c>
      <c r="D43" s="9" t="s">
        <v>152</v>
      </c>
      <c r="E43" s="9" t="s">
        <v>18</v>
      </c>
      <c r="F43" s="9" t="s">
        <v>23</v>
      </c>
      <c r="G43" s="9" t="s">
        <v>49</v>
      </c>
      <c r="H43" s="9" t="s">
        <v>48</v>
      </c>
      <c r="I43" s="13" t="s">
        <v>17</v>
      </c>
      <c r="J43" s="9" t="s">
        <v>66</v>
      </c>
      <c r="K43" s="1" t="s">
        <v>70</v>
      </c>
      <c r="L43" s="9" t="s">
        <v>100</v>
      </c>
      <c r="M43" s="10" t="s">
        <v>108</v>
      </c>
      <c r="N43" s="7">
        <v>6.5</v>
      </c>
      <c r="O43" s="19">
        <f>SUM(Tableau1[[#This Row],[Prix HT]]*Tableau1[[#This Row],[Quantité]])</f>
        <v>0</v>
      </c>
      <c r="P43" s="9">
        <v>14</v>
      </c>
      <c r="Q43" s="9">
        <f>SUM(Tableau1[[#This Row],[Stock ]]-Tableau1[[#This Row],[Quantité]])</f>
        <v>14</v>
      </c>
    </row>
    <row r="44" spans="1:17" x14ac:dyDescent="0.25">
      <c r="A44" s="9">
        <v>43</v>
      </c>
      <c r="B44" s="9"/>
      <c r="C44" s="9" t="s">
        <v>151</v>
      </c>
      <c r="D44" s="9" t="s">
        <v>153</v>
      </c>
      <c r="E44" s="9" t="s">
        <v>18</v>
      </c>
      <c r="F44" s="9" t="s">
        <v>23</v>
      </c>
      <c r="G44" s="9" t="s">
        <v>49</v>
      </c>
      <c r="H44" s="9" t="s">
        <v>48</v>
      </c>
      <c r="I44" s="13" t="s">
        <v>17</v>
      </c>
      <c r="J44" s="9" t="s">
        <v>66</v>
      </c>
      <c r="K44" s="1" t="s">
        <v>70</v>
      </c>
      <c r="L44" s="9" t="s">
        <v>100</v>
      </c>
      <c r="M44" s="10" t="s">
        <v>108</v>
      </c>
      <c r="N44" s="7">
        <v>7</v>
      </c>
      <c r="O44" s="19">
        <f>SUM(Tableau1[[#This Row],[Prix HT]]*Tableau1[[#This Row],[Quantité]])</f>
        <v>0</v>
      </c>
      <c r="P44" s="9">
        <v>19</v>
      </c>
      <c r="Q44" s="9">
        <f>SUM(Tableau1[[#This Row],[Stock ]]-Tableau1[[#This Row],[Quantité]])</f>
        <v>19</v>
      </c>
    </row>
    <row r="45" spans="1:17" x14ac:dyDescent="0.25">
      <c r="A45" s="9">
        <v>44</v>
      </c>
      <c r="B45" s="9"/>
      <c r="C45" s="9" t="s">
        <v>125</v>
      </c>
      <c r="D45" s="9" t="s">
        <v>126</v>
      </c>
      <c r="E45" s="9" t="s">
        <v>18</v>
      </c>
      <c r="F45" s="9" t="s">
        <v>23</v>
      </c>
      <c r="G45" s="9" t="s">
        <v>127</v>
      </c>
      <c r="H45" s="9" t="s">
        <v>128</v>
      </c>
      <c r="I45" s="13" t="s">
        <v>17</v>
      </c>
      <c r="J45" s="9" t="s">
        <v>19</v>
      </c>
      <c r="K45" s="1" t="s">
        <v>67</v>
      </c>
      <c r="L45" s="9" t="s">
        <v>20</v>
      </c>
      <c r="M45" s="10" t="s">
        <v>108</v>
      </c>
      <c r="N45" s="7">
        <v>5</v>
      </c>
      <c r="O45" s="19">
        <f>SUM(Tableau1[[#This Row],[Prix HT]]*Tableau1[[#This Row],[Quantité]])</f>
        <v>0</v>
      </c>
      <c r="P45" s="9">
        <v>42</v>
      </c>
      <c r="Q45" s="9">
        <f>SUM(Tableau1[[#This Row],[Stock ]]-Tableau1[[#This Row],[Quantité]])</f>
        <v>42</v>
      </c>
    </row>
    <row r="46" spans="1:17" x14ac:dyDescent="0.25">
      <c r="A46" s="9">
        <v>45</v>
      </c>
      <c r="B46" s="9"/>
      <c r="C46" s="9" t="s">
        <v>192</v>
      </c>
      <c r="D46" s="9" t="s">
        <v>193</v>
      </c>
      <c r="E46" s="9" t="s">
        <v>18</v>
      </c>
      <c r="F46" s="9" t="s">
        <v>23</v>
      </c>
      <c r="G46" s="9" t="s">
        <v>56</v>
      </c>
      <c r="H46" s="9" t="s">
        <v>48</v>
      </c>
      <c r="I46" s="13" t="s">
        <v>17</v>
      </c>
      <c r="J46" s="9" t="s">
        <v>34</v>
      </c>
      <c r="K46" s="1" t="s">
        <v>70</v>
      </c>
      <c r="L46" s="9" t="s">
        <v>100</v>
      </c>
      <c r="M46" s="10" t="s">
        <v>108</v>
      </c>
      <c r="N46" s="7">
        <v>5</v>
      </c>
      <c r="O46" s="19">
        <f>SUM(Tableau1[[#This Row],[Prix HT]]*Tableau1[[#This Row],[Quantité]])</f>
        <v>0</v>
      </c>
      <c r="P46" s="9">
        <v>38</v>
      </c>
      <c r="Q46" s="9">
        <f>SUM(Tableau1[[#This Row],[Stock ]]-Tableau1[[#This Row],[Quantité]])</f>
        <v>38</v>
      </c>
    </row>
    <row r="47" spans="1:17" ht="26.25" x14ac:dyDescent="0.4">
      <c r="A47" s="9">
        <v>46</v>
      </c>
      <c r="B47" s="9"/>
      <c r="C47" s="9" t="s">
        <v>58</v>
      </c>
      <c r="D47" s="9" t="s">
        <v>59</v>
      </c>
      <c r="E47" s="9" t="s">
        <v>60</v>
      </c>
      <c r="F47" s="9" t="s">
        <v>23</v>
      </c>
      <c r="G47" s="9" t="s">
        <v>49</v>
      </c>
      <c r="H47" s="9" t="s">
        <v>61</v>
      </c>
      <c r="I47" s="14" t="s">
        <v>35</v>
      </c>
      <c r="J47" s="9" t="s">
        <v>39</v>
      </c>
      <c r="K47" s="1" t="s">
        <v>67</v>
      </c>
      <c r="L47" s="9" t="s">
        <v>20</v>
      </c>
      <c r="M47" s="10" t="s">
        <v>113</v>
      </c>
      <c r="N47" s="7">
        <v>9.5</v>
      </c>
      <c r="O47" s="19">
        <f>SUM(Tableau1[[#This Row],[Prix HT]]*Tableau1[[#This Row],[Quantité]])</f>
        <v>0</v>
      </c>
      <c r="P47" s="9">
        <v>45</v>
      </c>
      <c r="Q47" s="9">
        <f>SUM(Tableau1[[#This Row],[Stock ]]-Tableau1[[#This Row],[Quantité]])</f>
        <v>45</v>
      </c>
    </row>
    <row r="48" spans="1:17" x14ac:dyDescent="0.25">
      <c r="A48" s="9">
        <v>47</v>
      </c>
      <c r="B48" s="9"/>
      <c r="C48" s="9" t="s">
        <v>97</v>
      </c>
      <c r="D48" s="9" t="s">
        <v>98</v>
      </c>
      <c r="E48" s="9" t="s">
        <v>60</v>
      </c>
      <c r="F48" s="9" t="s">
        <v>23</v>
      </c>
      <c r="G48" s="9" t="s">
        <v>99</v>
      </c>
      <c r="H48" s="9" t="s">
        <v>16</v>
      </c>
      <c r="I48" s="13" t="s">
        <v>17</v>
      </c>
      <c r="J48" s="9" t="s">
        <v>66</v>
      </c>
      <c r="K48" s="1" t="s">
        <v>67</v>
      </c>
      <c r="L48" s="9" t="s">
        <v>100</v>
      </c>
      <c r="M48" s="10" t="s">
        <v>110</v>
      </c>
      <c r="N48" s="7">
        <v>10</v>
      </c>
      <c r="O48" s="19">
        <f>SUM(Tableau1[[#This Row],[Prix HT]]*Tableau1[[#This Row],[Quantité]])</f>
        <v>0</v>
      </c>
      <c r="P48" s="9">
        <v>30</v>
      </c>
      <c r="Q48" s="9">
        <f>SUM(Tableau1[[#This Row],[Stock ]]-Tableau1[[#This Row],[Quantité]])</f>
        <v>30</v>
      </c>
    </row>
    <row r="49" spans="1:17" ht="26.25" x14ac:dyDescent="0.4">
      <c r="A49" s="9">
        <v>48</v>
      </c>
      <c r="B49" s="9"/>
      <c r="C49" s="9" t="s">
        <v>101</v>
      </c>
      <c r="D49" s="9" t="s">
        <v>102</v>
      </c>
      <c r="E49" s="9" t="s">
        <v>103</v>
      </c>
      <c r="F49" s="9" t="s">
        <v>23</v>
      </c>
      <c r="G49" s="9" t="s">
        <v>49</v>
      </c>
      <c r="H49" s="9" t="s">
        <v>16</v>
      </c>
      <c r="I49" s="14" t="s">
        <v>35</v>
      </c>
      <c r="J49" s="9" t="s">
        <v>43</v>
      </c>
      <c r="K49" s="1" t="s">
        <v>67</v>
      </c>
      <c r="L49" s="9" t="s">
        <v>104</v>
      </c>
      <c r="M49" s="10" t="s">
        <v>109</v>
      </c>
      <c r="N49" s="7">
        <v>2.5</v>
      </c>
      <c r="O49" s="19">
        <f>SUM(Tableau1[[#This Row],[Prix HT]]*Tableau1[[#This Row],[Quantité]])</f>
        <v>0</v>
      </c>
      <c r="P49" s="9">
        <v>47</v>
      </c>
      <c r="Q49" s="9">
        <f>SUM(Tableau1[[#This Row],[Stock ]]-Tableau1[[#This Row],[Quantité]])</f>
        <v>47</v>
      </c>
    </row>
    <row r="50" spans="1:17" x14ac:dyDescent="0.25">
      <c r="A50" s="9">
        <v>49</v>
      </c>
      <c r="B50" s="9"/>
      <c r="C50" s="9" t="s">
        <v>53</v>
      </c>
      <c r="D50" s="9" t="s">
        <v>54</v>
      </c>
      <c r="E50" s="9" t="s">
        <v>55</v>
      </c>
      <c r="F50" s="9" t="s">
        <v>23</v>
      </c>
      <c r="G50" s="9" t="s">
        <v>56</v>
      </c>
      <c r="H50" s="9" t="s">
        <v>48</v>
      </c>
      <c r="I50" s="13" t="s">
        <v>17</v>
      </c>
      <c r="J50" s="9" t="s">
        <v>57</v>
      </c>
      <c r="K50" s="1" t="s">
        <v>67</v>
      </c>
      <c r="L50" s="9" t="s">
        <v>20</v>
      </c>
      <c r="M50" s="20" t="s">
        <v>114</v>
      </c>
      <c r="N50" s="7">
        <v>4.5</v>
      </c>
      <c r="O50" s="19">
        <f>SUM(Tableau1[[#This Row],[Prix HT]]*Tableau1[[#This Row],[Quantité]])</f>
        <v>0</v>
      </c>
      <c r="P50" s="9">
        <v>21</v>
      </c>
      <c r="Q50" s="9">
        <f>SUM(Tableau1[[#This Row],[Stock ]]-Tableau1[[#This Row],[Quantité]])</f>
        <v>21</v>
      </c>
    </row>
    <row r="51" spans="1:17" x14ac:dyDescent="0.25">
      <c r="A51" s="9">
        <v>50</v>
      </c>
      <c r="B51" s="12"/>
      <c r="C51" s="12" t="s">
        <v>13</v>
      </c>
      <c r="D51" s="12" t="s">
        <v>12</v>
      </c>
      <c r="E51" s="12" t="s">
        <v>18</v>
      </c>
      <c r="F51" s="12" t="s">
        <v>14</v>
      </c>
      <c r="G51" s="12" t="s">
        <v>15</v>
      </c>
      <c r="H51" s="12" t="s">
        <v>16</v>
      </c>
      <c r="I51" s="21" t="s">
        <v>17</v>
      </c>
      <c r="J51" s="12" t="s">
        <v>19</v>
      </c>
      <c r="K51" s="2" t="s">
        <v>67</v>
      </c>
      <c r="L51" s="12" t="s">
        <v>20</v>
      </c>
      <c r="M51" s="11" t="s">
        <v>116</v>
      </c>
      <c r="N51" s="8">
        <v>4.5</v>
      </c>
      <c r="O51" s="22">
        <f>SUM(Tableau1[[#This Row],[Prix HT]]*Tableau1[[#This Row],[Quantité]])</f>
        <v>0</v>
      </c>
      <c r="P51" s="12">
        <v>36</v>
      </c>
      <c r="Q51" s="12">
        <f>SUM(Tableau1[[#This Row],[Stock ]]-Tableau1[[#This Row],[Quantité]])</f>
        <v>36</v>
      </c>
    </row>
    <row r="52" spans="1:17" x14ac:dyDescent="0.25">
      <c r="A52" s="49"/>
      <c r="B52" s="27" t="s">
        <v>221</v>
      </c>
      <c r="C52" s="28"/>
      <c r="D52" s="12"/>
      <c r="E52" s="12"/>
      <c r="F52" s="12"/>
      <c r="G52" s="12"/>
      <c r="H52" s="12"/>
      <c r="I52" s="12"/>
      <c r="J52" s="12"/>
      <c r="K52" s="2"/>
      <c r="L52" s="12"/>
      <c r="M52" s="12"/>
      <c r="N52" s="12"/>
      <c r="O52" s="30">
        <f>SUBTOTAL(109,Tableau1[Prix Total HT])</f>
        <v>1381</v>
      </c>
      <c r="P52" s="29">
        <f>SUBTOTAL(109,Tableau1[[Stock ]])</f>
        <v>1961</v>
      </c>
      <c r="Q52" s="29">
        <f>SUBTOTAL(109,Tableau1[Stock Restant])</f>
        <v>1902</v>
      </c>
    </row>
    <row r="53" spans="1:17" x14ac:dyDescent="0.25">
      <c r="B53" s="23"/>
      <c r="C53" s="23"/>
      <c r="D53" s="23"/>
      <c r="E53" s="23"/>
      <c r="F53" s="23"/>
      <c r="G53" s="23"/>
      <c r="H53" s="23"/>
      <c r="I53" s="23"/>
      <c r="J53" s="23"/>
      <c r="K53" s="24"/>
      <c r="L53" s="23"/>
      <c r="M53" s="25"/>
      <c r="N53" s="23"/>
      <c r="O53" s="23"/>
      <c r="P53" s="23"/>
      <c r="Q53" s="23"/>
    </row>
    <row r="54" spans="1:17" x14ac:dyDescent="0.25">
      <c r="B54" s="23"/>
      <c r="C54" s="23"/>
      <c r="D54" s="23"/>
      <c r="E54" s="23"/>
      <c r="F54" s="23"/>
      <c r="G54" s="23"/>
      <c r="H54" s="23"/>
      <c r="I54" s="23"/>
      <c r="J54" s="23"/>
      <c r="K54" s="24"/>
      <c r="L54" s="23"/>
      <c r="M54" s="25"/>
      <c r="N54" s="23"/>
      <c r="O54" s="23"/>
      <c r="P54" s="23"/>
      <c r="Q54" s="23"/>
    </row>
    <row r="55" spans="1:17" x14ac:dyDescent="0.25">
      <c r="C55" s="23"/>
      <c r="D55" s="23"/>
      <c r="E55" s="23"/>
      <c r="F55" s="23"/>
      <c r="G55" s="23"/>
      <c r="H55" s="23"/>
      <c r="I55" s="23"/>
      <c r="J55" s="23"/>
      <c r="K55" s="24"/>
      <c r="L55" s="23"/>
      <c r="M55" s="25"/>
      <c r="N55" s="23"/>
      <c r="O55" s="23"/>
      <c r="P55" s="23"/>
      <c r="Q55" s="23"/>
    </row>
    <row r="56" spans="1:17" x14ac:dyDescent="0.25">
      <c r="C56" s="23"/>
      <c r="D56" s="23"/>
      <c r="E56" s="23"/>
      <c r="F56" s="23"/>
      <c r="G56" s="23"/>
      <c r="H56" s="23"/>
      <c r="I56" s="23"/>
      <c r="J56" s="23"/>
      <c r="K56" s="24"/>
      <c r="L56" s="23"/>
      <c r="M56" s="25"/>
      <c r="N56" s="23"/>
      <c r="O56" s="23"/>
      <c r="P56" s="23"/>
      <c r="Q56" s="23"/>
    </row>
    <row r="57" spans="1:17" ht="17.25" customHeight="1" x14ac:dyDescent="0.25">
      <c r="A57" s="72" t="s">
        <v>242</v>
      </c>
      <c r="B57" s="70" t="s">
        <v>246</v>
      </c>
      <c r="C57" s="69" t="s">
        <v>247</v>
      </c>
      <c r="D57" s="23"/>
      <c r="E57" s="23"/>
      <c r="F57" s="23"/>
      <c r="G57" s="23"/>
      <c r="H57" s="23"/>
      <c r="I57" s="23"/>
      <c r="J57" s="24"/>
      <c r="K57" s="23"/>
      <c r="L57" s="25"/>
      <c r="M57" s="23"/>
      <c r="N57" s="23"/>
      <c r="O57" s="23"/>
      <c r="P57" s="23"/>
      <c r="Q57"/>
    </row>
    <row r="58" spans="1:17" ht="85.5" customHeight="1" x14ac:dyDescent="0.25">
      <c r="A58" s="67">
        <v>1</v>
      </c>
      <c r="B58" s="68"/>
      <c r="C58" s="71" t="str">
        <f ca="1">CELL("adresse",$B$2)</f>
        <v>$B$2</v>
      </c>
      <c r="D58" s="48"/>
      <c r="E58" s="48"/>
      <c r="F58" s="48"/>
      <c r="G58" s="48"/>
      <c r="H58" s="48"/>
      <c r="I58" s="48"/>
      <c r="J58" s="24"/>
      <c r="K58" s="48"/>
      <c r="L58" s="25"/>
      <c r="M58" s="48"/>
      <c r="N58" s="48"/>
      <c r="O58" s="48"/>
      <c r="P58" s="48"/>
      <c r="Q58"/>
    </row>
    <row r="59" spans="1:17" ht="85.5" customHeight="1" x14ac:dyDescent="0.25">
      <c r="A59" s="67">
        <v>2</v>
      </c>
      <c r="B59" s="68"/>
      <c r="C59" s="71" t="str">
        <f t="shared" ref="C59" ca="1" si="0">CELL("adresse",$B$3)</f>
        <v>$B$3</v>
      </c>
      <c r="D59" s="48"/>
      <c r="E59" s="48"/>
      <c r="F59" s="48"/>
      <c r="G59" s="48"/>
      <c r="H59" s="48"/>
      <c r="I59" s="48"/>
      <c r="J59" s="24"/>
      <c r="K59" s="48"/>
      <c r="L59" s="25"/>
      <c r="M59" s="48"/>
      <c r="N59" s="48"/>
      <c r="O59" s="48"/>
      <c r="P59" s="48"/>
      <c r="Q59"/>
    </row>
    <row r="60" spans="1:17" ht="81.75" customHeight="1" x14ac:dyDescent="0.25">
      <c r="A60" s="67">
        <v>3</v>
      </c>
      <c r="B60" s="68"/>
      <c r="C60" s="71" t="str">
        <f ca="1">CELL("adresse",$B$4)</f>
        <v>$B$4</v>
      </c>
      <c r="H60" s="6"/>
      <c r="I60" s="9"/>
      <c r="J60" s="1"/>
      <c r="K60" s="9"/>
      <c r="L60" s="10"/>
      <c r="M60" s="9"/>
      <c r="N60" s="5"/>
      <c r="O60" s="6"/>
      <c r="Q60"/>
    </row>
  </sheetData>
  <pageMargins left="0.25" right="0.25" top="0.75" bottom="0.75" header="0.3" footer="0.3"/>
  <pageSetup paperSize="9" orientation="landscape" horizontalDpi="0" verticalDpi="0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25"/>
  <sheetViews>
    <sheetView view="pageLayout" zoomScaleNormal="100" workbookViewId="0">
      <selection activeCell="E36" sqref="E36"/>
    </sheetView>
  </sheetViews>
  <sheetFormatPr baseColWidth="10" defaultRowHeight="15" x14ac:dyDescent="0.25"/>
  <cols>
    <col min="1" max="1" width="27.7109375" customWidth="1"/>
    <col min="2" max="2" width="13.140625" customWidth="1"/>
    <col min="3" max="3" width="10.5703125" customWidth="1"/>
    <col min="4" max="5" width="18.28515625" customWidth="1"/>
    <col min="6" max="6" width="10.140625" customWidth="1"/>
    <col min="7" max="7" width="18.28515625" customWidth="1"/>
    <col min="8" max="8" width="21" customWidth="1"/>
    <col min="9" max="9" width="2.85546875" customWidth="1"/>
  </cols>
  <sheetData>
    <row r="1" spans="1:10" x14ac:dyDescent="0.25">
      <c r="C1" s="24"/>
      <c r="D1" s="81"/>
      <c r="E1" s="81"/>
      <c r="F1" s="82"/>
      <c r="G1" s="83">
        <f ca="1">TODAY()</f>
        <v>43467</v>
      </c>
      <c r="H1" s="84"/>
      <c r="I1" s="84"/>
      <c r="J1" s="24"/>
    </row>
    <row r="2" spans="1:10" ht="60.75" customHeight="1" x14ac:dyDescent="0.25">
      <c r="B2" s="85" t="s">
        <v>225</v>
      </c>
      <c r="C2" s="86"/>
      <c r="D2" s="86"/>
      <c r="E2" s="86"/>
      <c r="F2" s="63"/>
    </row>
    <row r="4" spans="1:10" x14ac:dyDescent="0.25">
      <c r="B4" s="37" t="s">
        <v>226</v>
      </c>
      <c r="C4" s="79"/>
      <c r="D4" s="80"/>
    </row>
    <row r="5" spans="1:10" x14ac:dyDescent="0.25">
      <c r="B5" s="3"/>
      <c r="C5" s="75"/>
      <c r="D5" s="76"/>
      <c r="G5" s="9" t="s">
        <v>228</v>
      </c>
      <c r="H5" s="9">
        <f>GETPIVOTDATA("Quantités ",$A$13)</f>
        <v>59</v>
      </c>
    </row>
    <row r="6" spans="1:10" x14ac:dyDescent="0.25">
      <c r="B6" s="38" t="s">
        <v>227</v>
      </c>
      <c r="C6" s="75"/>
      <c r="D6" s="76"/>
      <c r="G6" s="9" t="s">
        <v>229</v>
      </c>
      <c r="H6" s="73">
        <f>GETPIVOTDATA("Montant Total HT",$A$13)*10/100</f>
        <v>138.1</v>
      </c>
    </row>
    <row r="7" spans="1:10" x14ac:dyDescent="0.25">
      <c r="B7" s="3"/>
      <c r="C7" s="75"/>
      <c r="D7" s="76"/>
      <c r="G7" s="23"/>
      <c r="H7" s="35"/>
    </row>
    <row r="8" spans="1:10" x14ac:dyDescent="0.25">
      <c r="B8" s="3"/>
      <c r="C8" s="75"/>
      <c r="D8" s="76"/>
      <c r="G8" s="9" t="s">
        <v>233</v>
      </c>
      <c r="H8" s="74">
        <f>GETPIVOTDATA("Montant Total HT",$A$13)+H6</f>
        <v>1519.1</v>
      </c>
    </row>
    <row r="9" spans="1:10" x14ac:dyDescent="0.25">
      <c r="B9" s="4"/>
      <c r="C9" s="77"/>
      <c r="D9" s="78"/>
      <c r="G9" s="87" t="s">
        <v>234</v>
      </c>
      <c r="H9" s="89">
        <f>IF(H8&gt;20000,H8*0.75,IF(H8&gt;1000,H8*0.85,IF(H8&gt;500,H8*0.95,H8)))</f>
        <v>1291.2349999999999</v>
      </c>
    </row>
    <row r="10" spans="1:10" x14ac:dyDescent="0.25">
      <c r="G10" s="88"/>
      <c r="H10" s="90"/>
    </row>
    <row r="11" spans="1:10" x14ac:dyDescent="0.25">
      <c r="C11" s="24"/>
      <c r="D11" s="24"/>
      <c r="E11" s="24"/>
    </row>
    <row r="12" spans="1:10" x14ac:dyDescent="0.25">
      <c r="A12" s="35"/>
      <c r="B12" s="35"/>
      <c r="C12" s="35"/>
      <c r="D12" s="35"/>
      <c r="E12" s="24"/>
      <c r="F12" s="34"/>
      <c r="G12" s="34"/>
    </row>
    <row r="13" spans="1:10" x14ac:dyDescent="0.25">
      <c r="A13" s="33" t="s">
        <v>1</v>
      </c>
      <c r="B13" s="33" t="s">
        <v>218</v>
      </c>
      <c r="C13" s="33" t="s">
        <v>7</v>
      </c>
      <c r="D13" s="33" t="s">
        <v>216</v>
      </c>
      <c r="E13" s="33" t="s">
        <v>224</v>
      </c>
      <c r="F13" s="9" t="s">
        <v>222</v>
      </c>
      <c r="G13" s="31" t="s">
        <v>223</v>
      </c>
    </row>
    <row r="14" spans="1:10" x14ac:dyDescent="0.25">
      <c r="A14" s="1" t="s">
        <v>30</v>
      </c>
      <c r="B14" s="42">
        <v>45</v>
      </c>
      <c r="C14" s="42" t="s">
        <v>27</v>
      </c>
      <c r="D14" s="42">
        <v>5</v>
      </c>
      <c r="E14" s="46">
        <v>15</v>
      </c>
      <c r="F14" s="47">
        <v>5</v>
      </c>
      <c r="G14" s="43">
        <v>75</v>
      </c>
    </row>
    <row r="15" spans="1:10" x14ac:dyDescent="0.25">
      <c r="A15" s="1" t="s">
        <v>37</v>
      </c>
      <c r="B15" s="42">
        <v>21</v>
      </c>
      <c r="C15" s="42" t="s">
        <v>41</v>
      </c>
      <c r="D15" s="42">
        <v>17</v>
      </c>
      <c r="E15" s="46">
        <v>15</v>
      </c>
      <c r="F15" s="47">
        <v>17</v>
      </c>
      <c r="G15" s="43">
        <v>255</v>
      </c>
    </row>
    <row r="16" spans="1:10" x14ac:dyDescent="0.25">
      <c r="A16" s="1" t="s">
        <v>73</v>
      </c>
      <c r="B16" s="42">
        <v>14</v>
      </c>
      <c r="C16" s="42" t="s">
        <v>41</v>
      </c>
      <c r="D16" s="42">
        <v>2</v>
      </c>
      <c r="E16" s="46">
        <v>45</v>
      </c>
      <c r="F16" s="47">
        <v>2</v>
      </c>
      <c r="G16" s="43">
        <v>90</v>
      </c>
    </row>
    <row r="17" spans="1:8" x14ac:dyDescent="0.25">
      <c r="A17" s="1" t="s">
        <v>80</v>
      </c>
      <c r="B17" s="42">
        <v>20</v>
      </c>
      <c r="C17" s="1" t="s">
        <v>41</v>
      </c>
      <c r="D17" s="42">
        <v>4</v>
      </c>
      <c r="E17" s="46">
        <v>25</v>
      </c>
      <c r="F17" s="47">
        <v>4</v>
      </c>
      <c r="G17" s="43">
        <v>100</v>
      </c>
    </row>
    <row r="18" spans="1:8" x14ac:dyDescent="0.25">
      <c r="A18" s="1" t="s">
        <v>106</v>
      </c>
      <c r="B18" s="42">
        <v>29</v>
      </c>
      <c r="C18" s="42" t="s">
        <v>27</v>
      </c>
      <c r="D18" s="42">
        <v>2</v>
      </c>
      <c r="E18" s="46">
        <v>5.5</v>
      </c>
      <c r="F18" s="47">
        <v>2</v>
      </c>
      <c r="G18" s="43">
        <v>11</v>
      </c>
    </row>
    <row r="19" spans="1:8" x14ac:dyDescent="0.25">
      <c r="A19" s="1" t="s">
        <v>121</v>
      </c>
      <c r="B19" s="42">
        <v>57</v>
      </c>
      <c r="C19" s="42" t="s">
        <v>20</v>
      </c>
      <c r="D19" s="42">
        <v>2</v>
      </c>
      <c r="E19" s="46">
        <v>4</v>
      </c>
      <c r="F19" s="47">
        <v>2</v>
      </c>
      <c r="G19" s="43">
        <v>8</v>
      </c>
    </row>
    <row r="20" spans="1:8" x14ac:dyDescent="0.25">
      <c r="A20" s="1" t="s">
        <v>148</v>
      </c>
      <c r="B20" s="42">
        <v>8</v>
      </c>
      <c r="C20" s="42" t="s">
        <v>149</v>
      </c>
      <c r="D20" s="42">
        <v>20</v>
      </c>
      <c r="E20" s="46">
        <v>40</v>
      </c>
      <c r="F20" s="47">
        <v>20</v>
      </c>
      <c r="G20" s="43">
        <v>800</v>
      </c>
    </row>
    <row r="21" spans="1:8" x14ac:dyDescent="0.25">
      <c r="A21" s="1" t="s">
        <v>158</v>
      </c>
      <c r="B21" s="42">
        <v>38</v>
      </c>
      <c r="C21" s="42" t="s">
        <v>27</v>
      </c>
      <c r="D21" s="42">
        <v>3</v>
      </c>
      <c r="E21" s="46">
        <v>5</v>
      </c>
      <c r="F21" s="47">
        <v>3</v>
      </c>
      <c r="G21" s="43">
        <v>15</v>
      </c>
      <c r="H21" s="45"/>
    </row>
    <row r="22" spans="1:8" x14ac:dyDescent="0.25">
      <c r="A22" s="1" t="s">
        <v>164</v>
      </c>
      <c r="B22" s="42">
        <v>43</v>
      </c>
      <c r="C22" s="1" t="s">
        <v>27</v>
      </c>
      <c r="D22" s="42">
        <v>2</v>
      </c>
      <c r="E22" s="46">
        <v>7</v>
      </c>
      <c r="F22" s="47">
        <v>2</v>
      </c>
      <c r="G22" s="43">
        <v>14</v>
      </c>
    </row>
    <row r="23" spans="1:8" x14ac:dyDescent="0.25">
      <c r="A23" s="1" t="s">
        <v>171</v>
      </c>
      <c r="B23" s="42">
        <v>48</v>
      </c>
      <c r="C23" s="1" t="s">
        <v>27</v>
      </c>
      <c r="D23" s="42">
        <v>1</v>
      </c>
      <c r="E23" s="46">
        <v>9</v>
      </c>
      <c r="F23" s="47">
        <v>1</v>
      </c>
      <c r="G23" s="43">
        <v>9</v>
      </c>
    </row>
    <row r="24" spans="1:8" x14ac:dyDescent="0.25">
      <c r="A24" s="1" t="s">
        <v>182</v>
      </c>
      <c r="B24" s="42">
        <v>35</v>
      </c>
      <c r="C24" s="42" t="s">
        <v>100</v>
      </c>
      <c r="D24" s="42">
        <v>1</v>
      </c>
      <c r="E24" s="46">
        <v>4</v>
      </c>
      <c r="F24" s="47">
        <v>1</v>
      </c>
      <c r="G24" s="43">
        <v>4</v>
      </c>
    </row>
    <row r="25" spans="1:8" x14ac:dyDescent="0.25">
      <c r="A25" s="9" t="s">
        <v>220</v>
      </c>
      <c r="B25" s="9"/>
      <c r="C25" s="9"/>
      <c r="D25" s="9"/>
      <c r="E25" s="9"/>
      <c r="F25" s="32">
        <v>59</v>
      </c>
      <c r="G25" s="36">
        <v>1381</v>
      </c>
    </row>
  </sheetData>
  <dataConsolidate/>
  <mergeCells count="7">
    <mergeCell ref="C6:D9"/>
    <mergeCell ref="C4:D5"/>
    <mergeCell ref="D1:F1"/>
    <mergeCell ref="G1:I1"/>
    <mergeCell ref="B2:E2"/>
    <mergeCell ref="G9:G10"/>
    <mergeCell ref="H9:H10"/>
  </mergeCells>
  <conditionalFormatting sqref="B14:D19">
    <cfRule type="cellIs" dxfId="61" priority="1" operator="lessThan">
      <formula>0</formula>
    </cfRule>
  </conditionalFormatting>
  <pageMargins left="0.25" right="0.25" top="0.75" bottom="0.75" header="0.3" footer="0.3"/>
  <pageSetup paperSize="9" orientation="landscape" horizontalDpi="4294967293" verticalDpi="4294967293" r:id="rId2"/>
  <drawing r:id="rId3"/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5:L29"/>
  <sheetViews>
    <sheetView tabSelected="1" zoomScaleNormal="100" workbookViewId="0">
      <selection activeCell="D30" sqref="D30"/>
    </sheetView>
  </sheetViews>
  <sheetFormatPr baseColWidth="10" defaultRowHeight="15" x14ac:dyDescent="0.25"/>
  <cols>
    <col min="8" max="8" width="19.85546875" customWidth="1"/>
    <col min="9" max="9" width="36.5703125" customWidth="1"/>
    <col min="11" max="11" width="0.140625" customWidth="1"/>
    <col min="12" max="12" width="11.42578125" hidden="1" customWidth="1"/>
    <col min="16" max="16" width="4" customWidth="1"/>
    <col min="17" max="17" width="16.85546875" customWidth="1"/>
  </cols>
  <sheetData>
    <row r="5" spans="2:12" ht="32.25" customHeight="1" x14ac:dyDescent="0.35">
      <c r="B5" s="55" t="s">
        <v>238</v>
      </c>
      <c r="C5" s="100">
        <v>1</v>
      </c>
      <c r="D5" s="101"/>
    </row>
    <row r="7" spans="2:12" ht="15" customHeight="1" x14ac:dyDescent="0.25">
      <c r="B7" s="92" t="str">
        <f>IFERROR(VLOOKUP(C5,Catalogue!A2:Q51,4,0),"")</f>
        <v>Cercis siliquastrum</v>
      </c>
      <c r="C7" s="93"/>
      <c r="D7" s="93"/>
      <c r="E7" s="93"/>
      <c r="F7" s="94"/>
      <c r="H7" s="102" t="s">
        <v>239</v>
      </c>
      <c r="I7" s="103"/>
      <c r="J7" s="103"/>
      <c r="K7" s="103"/>
      <c r="L7" s="104"/>
    </row>
    <row r="8" spans="2:12" ht="15" customHeight="1" x14ac:dyDescent="0.25">
      <c r="B8" s="95"/>
      <c r="C8" s="96"/>
      <c r="D8" s="96"/>
      <c r="E8" s="96"/>
      <c r="F8" s="97"/>
      <c r="H8" s="105"/>
      <c r="I8" s="106"/>
      <c r="J8" s="107"/>
      <c r="K8" s="107"/>
      <c r="L8" s="108"/>
    </row>
    <row r="9" spans="2:12" ht="21" x14ac:dyDescent="0.25">
      <c r="B9" s="98"/>
      <c r="C9" s="98"/>
      <c r="D9" s="98"/>
      <c r="E9" s="98"/>
      <c r="F9" s="98"/>
      <c r="H9" s="56" t="s">
        <v>3</v>
      </c>
      <c r="I9" s="59" t="str">
        <f>VLOOKUP(C5,Catalogue!A2:Q51,5,0)</f>
        <v>Arbre</v>
      </c>
      <c r="J9" s="54"/>
      <c r="K9" s="54"/>
      <c r="L9" s="54"/>
    </row>
    <row r="10" spans="2:12" ht="21" x14ac:dyDescent="0.25">
      <c r="B10" s="99"/>
      <c r="C10" s="99"/>
      <c r="D10" s="99"/>
      <c r="E10" s="99"/>
      <c r="F10" s="99"/>
      <c r="H10" s="57" t="s">
        <v>243</v>
      </c>
      <c r="I10" s="60" t="str">
        <f>VLOOKUP(C5,Catalogue!A2:Q51,6,0)</f>
        <v>Caduque</v>
      </c>
      <c r="J10" s="54"/>
      <c r="K10" s="54"/>
      <c r="L10" s="54"/>
    </row>
    <row r="11" spans="2:12" ht="21" x14ac:dyDescent="0.25">
      <c r="B11" s="99"/>
      <c r="C11" s="99"/>
      <c r="D11" s="99"/>
      <c r="E11" s="99"/>
      <c r="F11" s="99"/>
      <c r="H11" s="57" t="s">
        <v>244</v>
      </c>
      <c r="I11" s="60" t="str">
        <f>VLOOKUP(C5,Catalogue!A2:Q51,7,0)</f>
        <v>Avril/Mai</v>
      </c>
      <c r="J11" s="54"/>
      <c r="K11" s="54"/>
      <c r="L11" s="54"/>
    </row>
    <row r="12" spans="2:12" ht="21" x14ac:dyDescent="0.25">
      <c r="B12" s="99"/>
      <c r="C12" s="99"/>
      <c r="D12" s="99"/>
      <c r="E12" s="99"/>
      <c r="F12" s="99"/>
      <c r="H12" s="57" t="s">
        <v>11</v>
      </c>
      <c r="I12" s="60" t="str">
        <f>VLOOKUP(C5,Catalogue!A2:Q51,8,0)</f>
        <v>Rose</v>
      </c>
      <c r="J12" s="54"/>
      <c r="K12" s="54"/>
      <c r="L12" s="54"/>
    </row>
    <row r="13" spans="2:12" ht="21" x14ac:dyDescent="0.25">
      <c r="B13" s="99"/>
      <c r="C13" s="99"/>
      <c r="D13" s="99"/>
      <c r="E13" s="99"/>
      <c r="F13" s="99"/>
      <c r="H13" s="57" t="s">
        <v>5</v>
      </c>
      <c r="I13" s="60" t="str">
        <f>VLOOKUP(C5,Catalogue!A2:Q51,10,0)</f>
        <v>Léger,drainé</v>
      </c>
      <c r="J13" s="54"/>
      <c r="K13" s="54"/>
      <c r="L13" s="54"/>
    </row>
    <row r="14" spans="2:12" ht="21" x14ac:dyDescent="0.25">
      <c r="B14" s="99"/>
      <c r="C14" s="99"/>
      <c r="D14" s="99"/>
      <c r="E14" s="99"/>
      <c r="F14" s="99"/>
      <c r="H14" s="57" t="s">
        <v>245</v>
      </c>
      <c r="I14" s="60" t="str">
        <f>VLOOKUP(C5,Catalogue!A2:Q51,11,0)</f>
        <v>Fleurs et feuilles</v>
      </c>
      <c r="J14" s="54"/>
      <c r="K14" s="54"/>
      <c r="L14" s="54"/>
    </row>
    <row r="15" spans="2:12" ht="21" x14ac:dyDescent="0.25">
      <c r="B15" s="99"/>
      <c r="C15" s="99"/>
      <c r="D15" s="99"/>
      <c r="E15" s="99"/>
      <c r="F15" s="99"/>
      <c r="H15" s="57" t="s">
        <v>7</v>
      </c>
      <c r="I15" s="60" t="str">
        <f>VLOOKUP(C5,Catalogue!A2:Q51,12,0)</f>
        <v>C20L</v>
      </c>
      <c r="J15" s="54"/>
      <c r="K15" s="54"/>
      <c r="L15" s="54"/>
    </row>
    <row r="16" spans="2:12" ht="21" x14ac:dyDescent="0.25">
      <c r="B16" s="99"/>
      <c r="C16" s="99"/>
      <c r="D16" s="99"/>
      <c r="E16" s="99"/>
      <c r="F16" s="99"/>
      <c r="H16" s="58" t="s">
        <v>8</v>
      </c>
      <c r="I16" s="61" t="str">
        <f>VLOOKUP(C5,Catalogue!A2:Q51,13,0)</f>
        <v>C6/8</v>
      </c>
      <c r="J16" s="54"/>
      <c r="K16" s="54"/>
      <c r="L16" s="54"/>
    </row>
    <row r="17" spans="2:12" x14ac:dyDescent="0.25">
      <c r="B17" s="99"/>
      <c r="C17" s="99"/>
      <c r="D17" s="99"/>
      <c r="E17" s="99"/>
      <c r="F17" s="99"/>
      <c r="H17" s="54"/>
      <c r="I17" s="54"/>
      <c r="J17" s="54"/>
      <c r="K17" s="54"/>
      <c r="L17" s="54"/>
    </row>
    <row r="18" spans="2:12" x14ac:dyDescent="0.25">
      <c r="B18" s="99"/>
      <c r="C18" s="99"/>
      <c r="D18" s="99"/>
      <c r="E18" s="99"/>
      <c r="F18" s="99"/>
      <c r="G18" s="109" t="s">
        <v>240</v>
      </c>
      <c r="H18" s="110"/>
      <c r="I18" s="115">
        <f>VLOOKUP(C5,Catalogue!A2:Q51,14,0)</f>
        <v>40</v>
      </c>
      <c r="J18" s="115"/>
      <c r="K18" s="54"/>
      <c r="L18" s="54"/>
    </row>
    <row r="19" spans="2:12" ht="15" customHeight="1" x14ac:dyDescent="0.25">
      <c r="B19" s="99"/>
      <c r="C19" s="99"/>
      <c r="D19" s="99"/>
      <c r="E19" s="99"/>
      <c r="F19" s="99"/>
      <c r="G19" s="111"/>
      <c r="H19" s="112"/>
      <c r="I19" s="115"/>
      <c r="J19" s="115"/>
      <c r="K19" s="54"/>
      <c r="L19" s="54"/>
    </row>
    <row r="20" spans="2:12" ht="15" customHeight="1" x14ac:dyDescent="0.25">
      <c r="B20" s="99"/>
      <c r="C20" s="99"/>
      <c r="D20" s="99"/>
      <c r="E20" s="99"/>
      <c r="F20" s="99"/>
      <c r="G20" s="113"/>
      <c r="H20" s="114"/>
      <c r="I20" s="115"/>
      <c r="J20" s="115"/>
      <c r="K20" s="54"/>
      <c r="L20" s="54"/>
    </row>
    <row r="21" spans="2:12" ht="15" customHeight="1" x14ac:dyDescent="0.25">
      <c r="B21" s="99"/>
      <c r="C21" s="99"/>
      <c r="D21" s="99"/>
      <c r="E21" s="99"/>
      <c r="F21" s="99"/>
      <c r="K21" s="54"/>
      <c r="L21" s="54"/>
    </row>
    <row r="22" spans="2:12" x14ac:dyDescent="0.25">
      <c r="B22" s="99"/>
      <c r="C22" s="99"/>
      <c r="D22" s="99"/>
      <c r="E22" s="99"/>
      <c r="F22" s="99"/>
      <c r="G22" s="109" t="s">
        <v>241</v>
      </c>
      <c r="H22" s="110"/>
      <c r="I22" s="116">
        <f>VLOOKUP(C5,Catalogue!A2:Q51,16,0)</f>
        <v>28</v>
      </c>
      <c r="J22" s="117"/>
      <c r="K22" s="54"/>
      <c r="L22" s="54"/>
    </row>
    <row r="23" spans="2:12" ht="15" customHeight="1" x14ac:dyDescent="0.25">
      <c r="B23" s="99"/>
      <c r="C23" s="99"/>
      <c r="D23" s="99"/>
      <c r="E23" s="99"/>
      <c r="F23" s="99"/>
      <c r="G23" s="111"/>
      <c r="H23" s="112"/>
      <c r="I23" s="118"/>
      <c r="J23" s="119"/>
      <c r="K23" s="54"/>
      <c r="L23" s="54"/>
    </row>
    <row r="24" spans="2:12" ht="15" customHeight="1" x14ac:dyDescent="0.25">
      <c r="B24" s="99"/>
      <c r="C24" s="99"/>
      <c r="D24" s="99"/>
      <c r="E24" s="99"/>
      <c r="F24" s="99"/>
      <c r="G24" s="113"/>
      <c r="H24" s="114"/>
      <c r="I24" s="120"/>
      <c r="J24" s="121"/>
      <c r="K24" s="54"/>
      <c r="L24" s="54"/>
    </row>
    <row r="25" spans="2:12" ht="15" customHeight="1" x14ac:dyDescent="0.25">
      <c r="B25" s="99"/>
      <c r="C25" s="99"/>
      <c r="D25" s="99"/>
      <c r="E25" s="99"/>
      <c r="F25" s="99"/>
      <c r="H25" s="54"/>
      <c r="I25" s="54"/>
      <c r="J25" s="54"/>
      <c r="K25" s="54"/>
      <c r="L25" s="54"/>
    </row>
    <row r="26" spans="2:12" x14ac:dyDescent="0.25">
      <c r="B26" s="99"/>
      <c r="C26" s="99"/>
      <c r="D26" s="99"/>
      <c r="E26" s="99"/>
      <c r="F26" s="99"/>
      <c r="H26" s="54"/>
      <c r="I26" s="54"/>
      <c r="J26" s="54"/>
      <c r="K26" s="54"/>
      <c r="L26" s="54"/>
    </row>
    <row r="28" spans="2:12" x14ac:dyDescent="0.25">
      <c r="C28" s="91"/>
      <c r="D28" s="91"/>
    </row>
    <row r="29" spans="2:12" x14ac:dyDescent="0.25">
      <c r="D29">
        <f ca="1">INDIRECT(VLOOKUP($C$5,'Photo plantes'!$A$2:$C$4,3,FALSE))</f>
        <v>0</v>
      </c>
    </row>
  </sheetData>
  <mergeCells count="9">
    <mergeCell ref="C28:D28"/>
    <mergeCell ref="B7:F8"/>
    <mergeCell ref="B9:F26"/>
    <mergeCell ref="C5:D5"/>
    <mergeCell ref="H7:L8"/>
    <mergeCell ref="G18:H20"/>
    <mergeCell ref="G22:H24"/>
    <mergeCell ref="I18:J20"/>
    <mergeCell ref="I22:J24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Catalogue!$A$2:$A$51</xm:f>
          </x14:formula1>
          <xm:sqref>C5:D5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8"/>
  <sheetViews>
    <sheetView workbookViewId="0">
      <selection activeCell="B28" sqref="B28"/>
    </sheetView>
  </sheetViews>
  <sheetFormatPr baseColWidth="10" defaultRowHeight="15" x14ac:dyDescent="0.25"/>
  <cols>
    <col min="1" max="1" width="21" customWidth="1"/>
    <col min="2" max="2" width="23.85546875" customWidth="1"/>
    <col min="3" max="3" width="8" customWidth="1"/>
    <col min="4" max="4" width="8.85546875" customWidth="1"/>
    <col min="5" max="5" width="6.140625" customWidth="1"/>
    <col min="6" max="6" width="7.5703125" customWidth="1"/>
    <col min="7" max="7" width="6.140625" customWidth="1"/>
    <col min="8" max="8" width="7.42578125" customWidth="1"/>
    <col min="9" max="9" width="5.28515625" customWidth="1"/>
    <col min="10" max="10" width="6.5703125" customWidth="1"/>
    <col min="11" max="11" width="10.85546875" customWidth="1"/>
    <col min="12" max="12" width="6.42578125" customWidth="1"/>
    <col min="13" max="13" width="6.85546875" customWidth="1"/>
    <col min="14" max="15" width="12.5703125" customWidth="1"/>
    <col min="16" max="16" width="8.85546875" customWidth="1"/>
    <col min="17" max="17" width="10.42578125" customWidth="1"/>
    <col min="18" max="18" width="18.28515625" customWidth="1"/>
    <col min="19" max="19" width="12.5703125" customWidth="1"/>
    <col min="20" max="32" width="18.28515625" bestFit="1" customWidth="1"/>
    <col min="33" max="33" width="11.140625" customWidth="1"/>
    <col min="34" max="34" width="12.5703125" bestFit="1" customWidth="1"/>
  </cols>
  <sheetData>
    <row r="3" spans="1:15" x14ac:dyDescent="0.25">
      <c r="A3" s="39" t="s">
        <v>232</v>
      </c>
      <c r="B3" s="39" t="s">
        <v>231</v>
      </c>
    </row>
    <row r="4" spans="1:15" x14ac:dyDescent="0.25">
      <c r="A4" s="39" t="s">
        <v>230</v>
      </c>
      <c r="B4" t="s">
        <v>82</v>
      </c>
      <c r="C4" t="s">
        <v>48</v>
      </c>
      <c r="D4" t="s">
        <v>196</v>
      </c>
      <c r="E4" t="s">
        <v>137</v>
      </c>
      <c r="F4" t="s">
        <v>61</v>
      </c>
      <c r="G4" t="s">
        <v>25</v>
      </c>
      <c r="H4" t="s">
        <v>131</v>
      </c>
      <c r="I4" t="s">
        <v>16</v>
      </c>
      <c r="J4" t="s">
        <v>128</v>
      </c>
      <c r="K4" t="s">
        <v>40</v>
      </c>
      <c r="L4" t="s">
        <v>123</v>
      </c>
      <c r="M4" t="s">
        <v>210</v>
      </c>
      <c r="N4" t="s">
        <v>219</v>
      </c>
      <c r="O4" t="s">
        <v>220</v>
      </c>
    </row>
    <row r="5" spans="1:15" x14ac:dyDescent="0.25">
      <c r="A5" s="44" t="s">
        <v>32</v>
      </c>
      <c r="B5" s="41">
        <v>4</v>
      </c>
      <c r="C5" s="41">
        <v>2</v>
      </c>
      <c r="D5" s="41"/>
      <c r="E5" s="41"/>
      <c r="F5" s="41"/>
      <c r="G5" s="41">
        <v>9</v>
      </c>
      <c r="H5" s="41"/>
      <c r="I5" s="41">
        <v>24</v>
      </c>
      <c r="J5" s="41"/>
      <c r="K5" s="41">
        <v>17</v>
      </c>
      <c r="L5" s="41">
        <v>2</v>
      </c>
      <c r="M5" s="41"/>
      <c r="N5" s="41"/>
      <c r="O5" s="41">
        <v>58</v>
      </c>
    </row>
    <row r="6" spans="1:15" x14ac:dyDescent="0.25">
      <c r="A6" s="44" t="s">
        <v>23</v>
      </c>
      <c r="B6" s="41"/>
      <c r="C6" s="41">
        <v>1</v>
      </c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>
        <v>1</v>
      </c>
    </row>
    <row r="7" spans="1:15" x14ac:dyDescent="0.25">
      <c r="A7" s="44" t="s">
        <v>14</v>
      </c>
      <c r="B7" s="41"/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</row>
    <row r="8" spans="1:15" x14ac:dyDescent="0.25">
      <c r="A8" s="44" t="s">
        <v>220</v>
      </c>
      <c r="B8" s="41">
        <v>4</v>
      </c>
      <c r="C8" s="41">
        <v>3</v>
      </c>
      <c r="D8" s="41"/>
      <c r="E8" s="41"/>
      <c r="F8" s="41"/>
      <c r="G8" s="41">
        <v>9</v>
      </c>
      <c r="H8" s="41"/>
      <c r="I8" s="41">
        <v>24</v>
      </c>
      <c r="J8" s="41"/>
      <c r="K8" s="41">
        <v>17</v>
      </c>
      <c r="L8" s="41">
        <v>2</v>
      </c>
      <c r="M8" s="41"/>
      <c r="N8" s="41"/>
      <c r="O8" s="41">
        <v>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6"/>
  <sheetViews>
    <sheetView zoomScale="115" zoomScaleNormal="115" workbookViewId="0">
      <selection activeCell="F2" sqref="F2"/>
    </sheetView>
  </sheetViews>
  <sheetFormatPr baseColWidth="10" defaultRowHeight="15" x14ac:dyDescent="0.25"/>
  <cols>
    <col min="1" max="1" width="11.42578125" style="50"/>
    <col min="2" max="2" width="22.85546875" customWidth="1"/>
    <col min="3" max="3" width="19.7109375" customWidth="1"/>
  </cols>
  <sheetData>
    <row r="1" spans="1:3" ht="15.75" x14ac:dyDescent="0.25">
      <c r="A1" s="52" t="s">
        <v>242</v>
      </c>
      <c r="B1" s="52" t="s">
        <v>246</v>
      </c>
      <c r="C1" s="62" t="s">
        <v>247</v>
      </c>
    </row>
    <row r="2" spans="1:3" ht="99" customHeight="1" x14ac:dyDescent="0.25">
      <c r="A2" s="52">
        <v>1</v>
      </c>
      <c r="B2" s="52"/>
      <c r="C2" s="62" t="str">
        <f ca="1">CELL("adresse",$B$2)</f>
        <v>$B$2</v>
      </c>
    </row>
    <row r="3" spans="1:3" ht="75.75" customHeight="1" x14ac:dyDescent="0.25">
      <c r="A3" s="52">
        <v>2</v>
      </c>
      <c r="C3" s="62" t="str">
        <f t="shared" ref="C3" ca="1" si="0">CELL("adresse",$B$3)</f>
        <v>$B$3</v>
      </c>
    </row>
    <row r="4" spans="1:3" ht="75.75" customHeight="1" x14ac:dyDescent="0.25">
      <c r="A4" s="52">
        <v>3</v>
      </c>
      <c r="C4" s="62" t="str">
        <f ca="1">CELL("adresse",$B$4)</f>
        <v>$B$4</v>
      </c>
    </row>
    <row r="5" spans="1:3" ht="75.75" customHeight="1" x14ac:dyDescent="0.25">
      <c r="A5" s="52">
        <v>4</v>
      </c>
      <c r="B5" s="52"/>
      <c r="C5" s="62"/>
    </row>
    <row r="6" spans="1:3" ht="75.75" customHeight="1" x14ac:dyDescent="0.25">
      <c r="A6" s="52">
        <v>5</v>
      </c>
      <c r="B6" s="52"/>
      <c r="C6" s="62"/>
    </row>
    <row r="7" spans="1:3" ht="75.75" customHeight="1" x14ac:dyDescent="0.25">
      <c r="A7" s="52">
        <v>6</v>
      </c>
      <c r="B7" s="52"/>
      <c r="C7" s="62"/>
    </row>
    <row r="8" spans="1:3" ht="75.75" customHeight="1" x14ac:dyDescent="0.25">
      <c r="A8" s="52">
        <v>7</v>
      </c>
      <c r="B8" s="52"/>
      <c r="C8" s="62"/>
    </row>
    <row r="9" spans="1:3" ht="75.75" customHeight="1" x14ac:dyDescent="0.25">
      <c r="A9" s="52">
        <v>8</v>
      </c>
      <c r="B9" s="52"/>
      <c r="C9" s="62"/>
    </row>
    <row r="10" spans="1:3" ht="75.75" customHeight="1" x14ac:dyDescent="0.25">
      <c r="A10" s="52">
        <v>9</v>
      </c>
      <c r="B10" s="52"/>
      <c r="C10" s="62"/>
    </row>
    <row r="11" spans="1:3" ht="75.75" customHeight="1" x14ac:dyDescent="0.25">
      <c r="A11" s="52">
        <v>10</v>
      </c>
      <c r="B11" s="52"/>
      <c r="C11" s="62"/>
    </row>
    <row r="12" spans="1:3" ht="75.75" customHeight="1" x14ac:dyDescent="0.25">
      <c r="A12" s="52">
        <v>11</v>
      </c>
      <c r="B12" s="52"/>
      <c r="C12" s="62"/>
    </row>
    <row r="13" spans="1:3" ht="75.75" customHeight="1" x14ac:dyDescent="0.25">
      <c r="A13" s="52">
        <v>12</v>
      </c>
      <c r="B13" s="52"/>
      <c r="C13" s="62"/>
    </row>
    <row r="14" spans="1:3" ht="75.75" customHeight="1" x14ac:dyDescent="0.25">
      <c r="A14" s="52">
        <v>13</v>
      </c>
      <c r="B14" s="52"/>
      <c r="C14" s="62"/>
    </row>
    <row r="15" spans="1:3" ht="75.75" customHeight="1" x14ac:dyDescent="0.25">
      <c r="A15" s="52">
        <v>14</v>
      </c>
      <c r="B15" s="52"/>
      <c r="C15" s="62"/>
    </row>
    <row r="16" spans="1:3" ht="75.75" customHeight="1" x14ac:dyDescent="0.25">
      <c r="A16" s="52">
        <v>15</v>
      </c>
      <c r="B16" s="52"/>
      <c r="C16" s="62"/>
    </row>
    <row r="17" spans="1:3" ht="75.75" customHeight="1" x14ac:dyDescent="0.25">
      <c r="A17" s="52">
        <v>16</v>
      </c>
      <c r="B17" s="52"/>
      <c r="C17" s="62"/>
    </row>
    <row r="18" spans="1:3" ht="75.75" customHeight="1" x14ac:dyDescent="0.25">
      <c r="A18" s="52">
        <v>17</v>
      </c>
      <c r="B18" s="52"/>
      <c r="C18" s="62"/>
    </row>
    <row r="19" spans="1:3" ht="75.75" customHeight="1" x14ac:dyDescent="0.25">
      <c r="A19" s="52">
        <v>18</v>
      </c>
      <c r="B19" s="52"/>
      <c r="C19" s="62"/>
    </row>
    <row r="20" spans="1:3" ht="75.75" customHeight="1" x14ac:dyDescent="0.25">
      <c r="A20" s="52">
        <v>19</v>
      </c>
      <c r="B20" s="52"/>
      <c r="C20" s="62"/>
    </row>
    <row r="21" spans="1:3" ht="75.75" customHeight="1" x14ac:dyDescent="0.25">
      <c r="A21" s="52">
        <v>20</v>
      </c>
      <c r="B21" s="52"/>
      <c r="C21" s="62"/>
    </row>
    <row r="22" spans="1:3" ht="75.75" customHeight="1" x14ac:dyDescent="0.25">
      <c r="A22" s="52">
        <v>21</v>
      </c>
      <c r="B22" s="52"/>
      <c r="C22" s="62"/>
    </row>
    <row r="23" spans="1:3" ht="75.75" customHeight="1" x14ac:dyDescent="0.25">
      <c r="A23" s="52">
        <v>22</v>
      </c>
      <c r="B23" s="52"/>
      <c r="C23" s="62"/>
    </row>
    <row r="24" spans="1:3" ht="75.75" customHeight="1" x14ac:dyDescent="0.25">
      <c r="A24" s="52">
        <v>23</v>
      </c>
      <c r="B24" s="52"/>
      <c r="C24" s="62"/>
    </row>
    <row r="25" spans="1:3" ht="75.75" customHeight="1" x14ac:dyDescent="0.25">
      <c r="A25" s="52">
        <v>24</v>
      </c>
      <c r="B25" s="52"/>
      <c r="C25" s="62"/>
    </row>
    <row r="26" spans="1:3" ht="75.75" customHeight="1" x14ac:dyDescent="0.25">
      <c r="A26" s="52">
        <v>25</v>
      </c>
      <c r="B26" s="52"/>
      <c r="C26" s="62"/>
    </row>
    <row r="27" spans="1:3" ht="75.75" customHeight="1" x14ac:dyDescent="0.25">
      <c r="A27" s="52">
        <v>26</v>
      </c>
      <c r="B27" s="52"/>
      <c r="C27" s="62"/>
    </row>
    <row r="28" spans="1:3" ht="75.75" customHeight="1" x14ac:dyDescent="0.25">
      <c r="A28" s="52">
        <v>27</v>
      </c>
      <c r="B28" s="52"/>
      <c r="C28" s="62"/>
    </row>
    <row r="29" spans="1:3" ht="75.75" customHeight="1" x14ac:dyDescent="0.25">
      <c r="A29" s="52">
        <v>28</v>
      </c>
      <c r="B29" s="52"/>
      <c r="C29" s="62"/>
    </row>
    <row r="30" spans="1:3" ht="75.75" customHeight="1" x14ac:dyDescent="0.25">
      <c r="A30" s="52">
        <v>29</v>
      </c>
      <c r="B30" s="52"/>
      <c r="C30" s="62"/>
    </row>
    <row r="31" spans="1:3" ht="75.75" customHeight="1" x14ac:dyDescent="0.25">
      <c r="A31" s="52">
        <v>30</v>
      </c>
      <c r="B31" s="52"/>
      <c r="C31" s="62"/>
    </row>
    <row r="32" spans="1:3" ht="75.75" customHeight="1" x14ac:dyDescent="0.25">
      <c r="A32" s="52">
        <v>31</v>
      </c>
      <c r="B32" s="52"/>
      <c r="C32" s="62"/>
    </row>
    <row r="33" spans="1:3" ht="75.75" customHeight="1" x14ac:dyDescent="0.25">
      <c r="A33" s="52">
        <v>32</v>
      </c>
      <c r="B33" s="52"/>
      <c r="C33" s="62"/>
    </row>
    <row r="34" spans="1:3" ht="75.75" customHeight="1" x14ac:dyDescent="0.25">
      <c r="A34" s="52">
        <v>33</v>
      </c>
      <c r="B34" s="52"/>
      <c r="C34" s="62"/>
    </row>
    <row r="35" spans="1:3" ht="75.75" customHeight="1" x14ac:dyDescent="0.25">
      <c r="A35" s="52">
        <v>34</v>
      </c>
      <c r="B35" s="52"/>
      <c r="C35" s="62"/>
    </row>
    <row r="36" spans="1:3" ht="75.75" customHeight="1" x14ac:dyDescent="0.25">
      <c r="A36" s="52">
        <v>35</v>
      </c>
      <c r="B36" s="52"/>
      <c r="C36" s="62"/>
    </row>
    <row r="37" spans="1:3" ht="75.75" customHeight="1" x14ac:dyDescent="0.25">
      <c r="A37" s="52">
        <v>36</v>
      </c>
      <c r="B37" s="52"/>
      <c r="C37" s="62"/>
    </row>
    <row r="38" spans="1:3" ht="75.75" customHeight="1" x14ac:dyDescent="0.25">
      <c r="A38" s="52">
        <v>37</v>
      </c>
      <c r="B38" s="52"/>
      <c r="C38" s="62"/>
    </row>
    <row r="39" spans="1:3" ht="75.75" customHeight="1" x14ac:dyDescent="0.25">
      <c r="A39" s="52">
        <v>38</v>
      </c>
      <c r="B39" s="52"/>
      <c r="C39" s="62"/>
    </row>
    <row r="40" spans="1:3" ht="75.75" customHeight="1" x14ac:dyDescent="0.25">
      <c r="A40" s="52">
        <v>39</v>
      </c>
      <c r="B40" s="52"/>
      <c r="C40" s="62"/>
    </row>
    <row r="41" spans="1:3" ht="75.75" customHeight="1" x14ac:dyDescent="0.25">
      <c r="A41" s="52">
        <v>40</v>
      </c>
      <c r="B41" s="52"/>
      <c r="C41" s="62"/>
    </row>
    <row r="42" spans="1:3" ht="75.75" customHeight="1" x14ac:dyDescent="0.25">
      <c r="A42" s="52">
        <v>41</v>
      </c>
      <c r="B42" s="52"/>
      <c r="C42" s="62"/>
    </row>
    <row r="43" spans="1:3" ht="75.75" customHeight="1" x14ac:dyDescent="0.25">
      <c r="A43" s="52">
        <v>42</v>
      </c>
      <c r="B43" s="52"/>
      <c r="C43" s="62"/>
    </row>
    <row r="44" spans="1:3" ht="75.75" customHeight="1" x14ac:dyDescent="0.25">
      <c r="A44" s="52">
        <v>43</v>
      </c>
      <c r="B44" s="52"/>
      <c r="C44" s="62"/>
    </row>
    <row r="45" spans="1:3" ht="75.75" customHeight="1" x14ac:dyDescent="0.25">
      <c r="A45" s="52">
        <v>44</v>
      </c>
      <c r="B45" s="52"/>
      <c r="C45" s="62"/>
    </row>
    <row r="46" spans="1:3" ht="75.75" customHeight="1" x14ac:dyDescent="0.25">
      <c r="A46" s="52">
        <v>45</v>
      </c>
      <c r="B46" s="52"/>
      <c r="C46" s="62"/>
    </row>
    <row r="47" spans="1:3" ht="75.75" customHeight="1" x14ac:dyDescent="0.25">
      <c r="A47" s="52">
        <v>46</v>
      </c>
      <c r="B47" s="52"/>
      <c r="C47" s="62"/>
    </row>
    <row r="48" spans="1:3" ht="75.75" customHeight="1" x14ac:dyDescent="0.25">
      <c r="A48" s="52">
        <v>47</v>
      </c>
      <c r="B48" s="52"/>
      <c r="C48" s="62"/>
    </row>
    <row r="49" spans="1:3" ht="75.75" customHeight="1" x14ac:dyDescent="0.25">
      <c r="A49" s="52">
        <v>48</v>
      </c>
      <c r="B49" s="52"/>
      <c r="C49" s="62"/>
    </row>
    <row r="50" spans="1:3" ht="75.75" customHeight="1" x14ac:dyDescent="0.25">
      <c r="A50" s="52">
        <v>49</v>
      </c>
      <c r="B50" s="52"/>
      <c r="C50" s="62"/>
    </row>
    <row r="51" spans="1:3" ht="75.75" customHeight="1" x14ac:dyDescent="0.25">
      <c r="A51" s="52">
        <v>50</v>
      </c>
      <c r="B51" s="52"/>
      <c r="C51" s="62"/>
    </row>
    <row r="52" spans="1:3" ht="75.75" customHeight="1" x14ac:dyDescent="0.25"/>
    <row r="53" spans="1:3" ht="75.75" customHeight="1" x14ac:dyDescent="0.25"/>
    <row r="54" spans="1:3" ht="75.75" customHeight="1" x14ac:dyDescent="0.25"/>
    <row r="55" spans="1:3" ht="75.75" customHeight="1" x14ac:dyDescent="0.25"/>
    <row r="56" spans="1:3" ht="75.75" customHeight="1" x14ac:dyDescent="0.25"/>
    <row r="57" spans="1:3" ht="75.75" customHeight="1" x14ac:dyDescent="0.25"/>
    <row r="58" spans="1:3" ht="75.75" customHeight="1" x14ac:dyDescent="0.25"/>
    <row r="59" spans="1:3" ht="75.75" customHeight="1" x14ac:dyDescent="0.25"/>
    <row r="60" spans="1:3" ht="75.75" customHeight="1" x14ac:dyDescent="0.25"/>
    <row r="61" spans="1:3" ht="75.75" customHeight="1" x14ac:dyDescent="0.25"/>
    <row r="62" spans="1:3" ht="75.75" customHeight="1" x14ac:dyDescent="0.25"/>
    <row r="63" spans="1:3" ht="75.75" customHeight="1" x14ac:dyDescent="0.25"/>
    <row r="64" spans="1:3" ht="75.75" customHeight="1" x14ac:dyDescent="0.25"/>
    <row r="65" ht="75.75" customHeight="1" x14ac:dyDescent="0.25"/>
    <row r="66" ht="75.75" customHeight="1" x14ac:dyDescent="0.25"/>
    <row r="67" ht="75.75" customHeight="1" x14ac:dyDescent="0.25"/>
    <row r="68" ht="75.75" customHeight="1" x14ac:dyDescent="0.25"/>
    <row r="69" ht="75.75" customHeight="1" x14ac:dyDescent="0.25"/>
    <row r="70" ht="75.75" customHeight="1" x14ac:dyDescent="0.25"/>
    <row r="71" ht="75.75" customHeight="1" x14ac:dyDescent="0.25"/>
    <row r="72" ht="75.75" customHeight="1" x14ac:dyDescent="0.25"/>
    <row r="73" ht="75.75" customHeight="1" x14ac:dyDescent="0.25"/>
    <row r="74" ht="75.75" customHeight="1" x14ac:dyDescent="0.25"/>
    <row r="75" ht="75.75" customHeight="1" x14ac:dyDescent="0.25"/>
    <row r="76" ht="75.75" customHeight="1" x14ac:dyDescent="0.25"/>
    <row r="77" ht="75.75" customHeight="1" x14ac:dyDescent="0.25"/>
    <row r="78" ht="75.75" customHeight="1" x14ac:dyDescent="0.25"/>
    <row r="79" ht="75.75" customHeight="1" x14ac:dyDescent="0.25"/>
    <row r="80" ht="75.75" customHeight="1" x14ac:dyDescent="0.25"/>
    <row r="81" ht="75.75" customHeight="1" x14ac:dyDescent="0.25"/>
    <row r="82" ht="75.75" customHeight="1" x14ac:dyDescent="0.25"/>
    <row r="83" ht="75.75" customHeight="1" x14ac:dyDescent="0.25"/>
    <row r="84" ht="75.75" customHeight="1" x14ac:dyDescent="0.25"/>
    <row r="85" ht="75.75" customHeight="1" x14ac:dyDescent="0.25"/>
    <row r="86" ht="75.75" customHeight="1" x14ac:dyDescent="0.25"/>
    <row r="87" ht="75.75" customHeight="1" x14ac:dyDescent="0.25"/>
    <row r="88" ht="75.75" customHeight="1" x14ac:dyDescent="0.25"/>
    <row r="89" ht="75.75" customHeight="1" x14ac:dyDescent="0.25"/>
    <row r="90" ht="75.75" customHeight="1" x14ac:dyDescent="0.25"/>
    <row r="91" ht="75.75" customHeight="1" x14ac:dyDescent="0.25"/>
    <row r="92" ht="75.75" customHeight="1" x14ac:dyDescent="0.25"/>
    <row r="93" ht="75.75" customHeight="1" x14ac:dyDescent="0.25"/>
    <row r="94" ht="75.75" customHeight="1" x14ac:dyDescent="0.25"/>
    <row r="95" ht="75.75" customHeight="1" x14ac:dyDescent="0.25"/>
    <row r="96" ht="75.75" customHeight="1" x14ac:dyDescent="0.25"/>
    <row r="97" ht="75.75" customHeight="1" x14ac:dyDescent="0.25"/>
    <row r="98" ht="75.75" customHeight="1" x14ac:dyDescent="0.25"/>
    <row r="99" ht="75.75" customHeight="1" x14ac:dyDescent="0.25"/>
    <row r="100" ht="75.75" customHeight="1" x14ac:dyDescent="0.25"/>
    <row r="101" ht="75.75" customHeight="1" x14ac:dyDescent="0.25"/>
    <row r="102" ht="75.75" customHeight="1" x14ac:dyDescent="0.25"/>
    <row r="103" ht="75.75" customHeight="1" x14ac:dyDescent="0.25"/>
    <row r="104" ht="75.75" customHeight="1" x14ac:dyDescent="0.25"/>
    <row r="105" ht="75.75" customHeight="1" x14ac:dyDescent="0.25"/>
    <row r="106" ht="75.75" customHeight="1" x14ac:dyDescent="0.25"/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Menu</vt:lpstr>
      <vt:lpstr>Catalogue</vt:lpstr>
      <vt:lpstr>Bon de commande</vt:lpstr>
      <vt:lpstr>Fiche Produit</vt:lpstr>
      <vt:lpstr>Feuil1</vt:lpstr>
      <vt:lpstr>Photo plantes</vt:lpstr>
      <vt:lpstr>Société</vt:lpstr>
    </vt:vector>
  </TitlesOfParts>
  <Company>Groupe ESA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etudiant.esa</dc:creator>
  <cp:lastModifiedBy>augier maxime augier</cp:lastModifiedBy>
  <cp:lastPrinted>2018-12-14T03:54:00Z</cp:lastPrinted>
  <dcterms:created xsi:type="dcterms:W3CDTF">2018-11-15T12:46:35Z</dcterms:created>
  <dcterms:modified xsi:type="dcterms:W3CDTF">2019-01-02T09:15:39Z</dcterms:modified>
</cp:coreProperties>
</file>