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PV0001762\Desktop\OUTIL EQUIPE\DECLINAISONS OUTIL\"/>
    </mc:Choice>
  </mc:AlternateContent>
  <xr:revisionPtr revIDLastSave="0" documentId="10_ncr:100000_{87F67A32-2B6B-42A9-9454-E5DBB5085ABE}" xr6:coauthVersionLast="31" xr6:coauthVersionMax="31" xr10:uidLastSave="{00000000-0000-0000-0000-000000000000}"/>
  <bookViews>
    <workbookView xWindow="0" yWindow="0" windowWidth="23040" windowHeight="12540" activeTab="2" xr2:uid="{BF845F2F-F0C5-4E4E-AC7B-9D22265C3BD4}"/>
  </bookViews>
  <sheets>
    <sheet name="DROITS ET FRAIS DE SUCCESSION" sheetId="1" r:id="rId1"/>
    <sheet name="DROITS DE SUCCESSION ADMIN" sheetId="2" r:id="rId2"/>
    <sheet name="DDV ADMIN" sheetId="4" r:id="rId3"/>
  </sheets>
  <definedNames>
    <definedName name="CHOIX_DU_CONJOINT_AVEC_DDV">'DDV ADMIN'!$W$4:$AA$36</definedName>
    <definedName name="CHOIX_DU_CONJOINT_SANS_DDV">'DDV ADMIN'!$U$4:$V$36</definedName>
    <definedName name="HERITIER">'DROITS DE SUCCESSION ADMIN'!$A$2:$A$7</definedName>
    <definedName name="LIEN_DE_FAMILLE">'DDV ADMIN'!$S$6:$S$36</definedName>
    <definedName name="LIEN_HERITIER">'DDV ADMIN'!$A$159:$A$170</definedName>
    <definedName name="NOMBRE_ENFANTS">'DDV ADMIN'!$B$159:$B$161</definedName>
    <definedName name="PARENTE">'DROITS DE SUCCESSION ADMIN'!$A$2:$A$6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4" l="1"/>
  <c r="A90" i="4"/>
  <c r="D84" i="4"/>
  <c r="D82" i="4"/>
  <c r="D72" i="4"/>
  <c r="D62" i="4"/>
  <c r="K19" i="4"/>
  <c r="M9" i="4"/>
  <c r="M7" i="4"/>
  <c r="M5" i="4"/>
  <c r="K5" i="4"/>
  <c r="G24" i="4"/>
  <c r="G21" i="4"/>
  <c r="G19" i="4"/>
  <c r="G12" i="4"/>
  <c r="G5" i="4"/>
  <c r="F40" i="2"/>
  <c r="F39" i="2"/>
  <c r="F34" i="2"/>
  <c r="F33" i="2"/>
  <c r="F26" i="2"/>
  <c r="F25" i="2"/>
  <c r="C2" i="2"/>
  <c r="E19" i="1"/>
  <c r="E15" i="1"/>
  <c r="E12" i="1"/>
  <c r="F42" i="2" s="1"/>
  <c r="F41" i="2" l="1"/>
  <c r="F22" i="2"/>
  <c r="F27" i="2"/>
  <c r="F35" i="2"/>
  <c r="F21" i="2"/>
  <c r="F28" i="2"/>
  <c r="F36" i="2"/>
  <c r="B13" i="2"/>
  <c r="E7" i="2" s="1"/>
  <c r="F30" i="2" l="1"/>
  <c r="E31" i="4"/>
  <c r="F31" i="4" l="1"/>
  <c r="F3" i="2" l="1"/>
  <c r="F4" i="2" s="1"/>
  <c r="F44" i="2" l="1"/>
  <c r="F49" i="2" s="1"/>
  <c r="E31" i="1" s="1"/>
  <c r="E22" i="1" l="1"/>
  <c r="F11" i="2" s="1"/>
  <c r="F13" i="2" l="1"/>
  <c r="E25" i="1" s="1"/>
  <c r="L11" i="2" s="1"/>
  <c r="G165" i="4"/>
  <c r="M14" i="4"/>
  <c r="G163" i="4" s="1"/>
  <c r="K16" i="4"/>
  <c r="E164" i="4" s="1"/>
  <c r="M12" i="4"/>
  <c r="G162" i="4" s="1"/>
  <c r="C162" i="4"/>
  <c r="G160" i="4"/>
  <c r="G161" i="4"/>
  <c r="C166" i="4"/>
  <c r="G159" i="4"/>
  <c r="K12" i="4"/>
  <c r="E162" i="4" s="1"/>
  <c r="C165" i="4"/>
  <c r="E28" i="4"/>
  <c r="K14" i="4"/>
  <c r="E163" i="4" s="1"/>
  <c r="C168" i="4"/>
  <c r="E159" i="4"/>
  <c r="C159" i="4" l="1"/>
  <c r="C160" i="4"/>
  <c r="C161" i="4"/>
  <c r="L15" i="2"/>
  <c r="L19" i="2"/>
  <c r="L17" i="2"/>
  <c r="M8" i="2"/>
  <c r="M6" i="2"/>
  <c r="M3" i="2"/>
  <c r="M4" i="2"/>
  <c r="M7" i="2"/>
  <c r="M5" i="2"/>
  <c r="M2" i="2"/>
  <c r="D36" i="4"/>
  <c r="D32" i="4"/>
  <c r="D35" i="4"/>
  <c r="D31" i="4"/>
  <c r="D33" i="4"/>
  <c r="D29" i="4"/>
  <c r="D34" i="4"/>
  <c r="D30" i="4"/>
  <c r="I5" i="4" l="1"/>
  <c r="M16" i="4"/>
  <c r="G164" i="4" s="1"/>
  <c r="N62" i="4"/>
  <c r="O14" i="4"/>
  <c r="I163" i="4" s="1"/>
  <c r="O12" i="4"/>
  <c r="I162" i="4" s="1"/>
  <c r="L13" i="2"/>
  <c r="N20" i="2" s="1"/>
  <c r="N9" i="4" l="1"/>
  <c r="N7" i="4"/>
  <c r="N12" i="4"/>
  <c r="N14" i="4"/>
  <c r="N5" i="4"/>
  <c r="K7" i="4"/>
  <c r="E160" i="4" s="1"/>
  <c r="H161" i="4"/>
  <c r="D159" i="4"/>
  <c r="D161" i="4"/>
  <c r="D160" i="4"/>
  <c r="H160" i="4"/>
  <c r="E28" i="1"/>
  <c r="L16" i="4"/>
  <c r="F164" i="4" s="1"/>
  <c r="H159" i="4"/>
  <c r="H162" i="4" l="1"/>
  <c r="H16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Mahieux</author>
  </authors>
  <commentList>
    <comment ref="I1" authorId="0" shapeId="0" xr:uid="{35FF48EE-4B40-4D16-9BA0-656845F49938}">
      <text>
        <r>
          <rPr>
            <b/>
            <sz val="9"/>
            <color indexed="81"/>
            <rFont val="Tahoma"/>
            <family val="2"/>
          </rPr>
          <t>Jérôme Mahieux:
PARENTS / ENFANTS / PETITS ENFANTS PAR REPRESENTATION</t>
        </r>
      </text>
    </comment>
    <comment ref="M10" authorId="0" shapeId="0" xr:uid="{60781E96-8C8B-4E41-869B-323E1264E6B3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NE VIVANT PAS SOUS LE MEME TOIT DEPUIS PLUS DE 3 ANS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Jérôme Mahieux</author>
  </authors>
  <commentList>
    <comment ref="G5" authorId="0" shapeId="0" xr:uid="{26140651-99E9-4C05-ADF8-4D2BD21EF5A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I5" authorId="0" shapeId="0" xr:uid="{C9B227C3-10BC-4543-A1A2-AF4E6D7C3A7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USUFRUIT</t>
        </r>
      </text>
    </comment>
    <comment ref="K5" authorId="0" shapeId="0" xr:uid="{5AF18C1F-CDA0-443D-92C9-C0EAFA0C0A0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PP</t>
        </r>
      </text>
    </comment>
    <comment ref="M5" authorId="0" shapeId="0" xr:uid="{3CDDE969-F518-4C69-9378-1AA5DCBE01A3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5" authorId="0" shapeId="0" xr:uid="{61A491E7-E950-4475-A12B-27DD7FBF810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K7" authorId="0" shapeId="0" xr:uid="{FC033342-6311-417A-AFF1-F470A86CAF87}">
      <text>
        <r>
          <rPr>
            <b/>
            <sz val="9"/>
            <color indexed="81"/>
            <rFont val="Tahoma"/>
            <charset val="1"/>
          </rPr>
          <t>1/3 EN PP</t>
        </r>
      </text>
    </comment>
    <comment ref="M7" authorId="0" shapeId="0" xr:uid="{3CD71BD0-B6D7-42F6-8AAE-4980099B964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7" authorId="0" shapeId="0" xr:uid="{03B427F7-90CF-405B-A7C4-395F791D70D8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M9" authorId="0" shapeId="0" xr:uid="{F522CEBE-275D-48F2-AF4D-D959EE25B420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9" authorId="0" shapeId="0" xr:uid="{CF5B79E1-D9DF-4A4C-B825-72A26BFFCA2E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G12" authorId="0" shapeId="0" xr:uid="{CC8BCCCB-33AE-4D81-A59E-713264136CCC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K12" authorId="0" shapeId="0" xr:uid="{12699103-49B5-478A-9454-C6D312ABD95D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M12" authorId="0" shapeId="0" xr:uid="{081453E0-2273-4367-BC60-2644FDBAACD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12" authorId="0" shapeId="0" xr:uid="{A84180D2-9041-442E-8435-F9A9FEF170DD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O12" authorId="0" shapeId="0" xr:uid="{D7949104-A83C-430A-BBC7-F870FB903CC5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USUFRUIT</t>
        </r>
      </text>
    </comment>
    <comment ref="K14" authorId="0" shapeId="0" xr:uid="{C735F81C-D9B8-44D4-B3D3-A3D15CAAE42B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1/3 EN PP</t>
        </r>
      </text>
    </comment>
    <comment ref="M14" authorId="0" shapeId="0" xr:uid="{CCA0AF82-2193-469E-B2E6-316096DFC36C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14" authorId="0" shapeId="0" xr:uid="{7E1AB17B-0E9A-492A-914F-AD4BD2FDD91D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O14" authorId="0" shapeId="0" xr:uid="{C8ADC610-65B4-4F86-8587-8E8178B1A5D6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USUFRUIT</t>
        </r>
      </text>
    </comment>
    <comment ref="K16" authorId="0" shapeId="0" xr:uid="{081C52A7-3F3D-436C-96DA-F671A50E665C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L16" authorId="0" shapeId="0" xr:uid="{5C673762-B62F-4224-BAFC-08FE8B88E31F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USUFRUIT</t>
        </r>
      </text>
    </comment>
    <comment ref="G19" authorId="0" shapeId="0" xr:uid="{3C51E08D-DFA1-4A7A-B1EC-3BE50D25F01C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K19" authorId="0" shapeId="0" xr:uid="{AE47460C-ED6D-4CF4-99D7-D196CB35DB09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100% EN PP</t>
        </r>
      </text>
    </comment>
    <comment ref="G21" authorId="0" shapeId="0" xr:uid="{C67A782C-770F-48A6-89CE-FB51D7DDC74B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PP</t>
        </r>
      </text>
    </comment>
    <comment ref="G24" authorId="0" shapeId="0" xr:uid="{09041524-EE41-4543-AD37-33FFAE6B7FE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EN PP</t>
        </r>
      </text>
    </comment>
    <comment ref="D62" authorId="0" shapeId="0" xr:uid="{D18F0504-94A9-4349-A87F-7E1075E0E9B0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N62" authorId="0" shapeId="0" xr:uid="{2B1D0563-70E9-421D-A563-B71F910D58B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USUFRUIT</t>
        </r>
      </text>
    </comment>
    <comment ref="D72" authorId="0" shapeId="0" xr:uid="{C40D3462-6597-48A2-B777-064686A9EA8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1/4 EN PP</t>
        </r>
      </text>
    </comment>
    <comment ref="D82" authorId="0" shapeId="0" xr:uid="{879954CF-97A4-4F9C-B58C-878C7E91D724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1/2 EN PP</t>
        </r>
      </text>
    </comment>
    <comment ref="D84" authorId="0" shapeId="0" xr:uid="{C118D9AD-4182-4825-84D0-6574ED51EA3A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3/4 EN PP</t>
        </r>
      </text>
    </comment>
    <comment ref="A90" authorId="0" shapeId="0" xr:uid="{C4DCE323-08B5-4EE7-94DE-234F8A98A537}">
      <text>
        <r>
          <rPr>
            <b/>
            <sz val="9"/>
            <color indexed="81"/>
            <rFont val="Tahoma"/>
            <family val="2"/>
          </rPr>
          <t>Jérôme Mahieux:</t>
        </r>
        <r>
          <rPr>
            <sz val="9"/>
            <color indexed="81"/>
            <rFont val="Tahoma"/>
            <family val="2"/>
          </rPr>
          <t xml:space="preserve">
100 % EN PP</t>
        </r>
      </text>
    </comment>
  </commentList>
</comments>
</file>

<file path=xl/sharedStrings.xml><?xml version="1.0" encoding="utf-8"?>
<sst xmlns="http://schemas.openxmlformats.org/spreadsheetml/2006/main" count="154" uniqueCount="107">
  <si>
    <t>CONJOINT</t>
  </si>
  <si>
    <t>ENFANT</t>
  </si>
  <si>
    <t>NEVEU/NIECE</t>
  </si>
  <si>
    <t>FRERE/SŒUR</t>
  </si>
  <si>
    <t>AUCUN</t>
  </si>
  <si>
    <t>LIEN DE PARENTE</t>
  </si>
  <si>
    <t>PETIT ENFANT</t>
  </si>
  <si>
    <t>Abattement Assurance Vie 30500</t>
  </si>
  <si>
    <t>Abattements</t>
  </si>
  <si>
    <t>&gt;8072&lt;12109</t>
  </si>
  <si>
    <t>&gt;12109&lt;15932</t>
  </si>
  <si>
    <t>&gt;15932&lt;552324</t>
  </si>
  <si>
    <t>&gt;552324&lt;902838</t>
  </si>
  <si>
    <t>&gt;902838&lt;1805677</t>
  </si>
  <si>
    <t>&gt;1805677</t>
  </si>
  <si>
    <t>MASSE SUCCESSORALE NETTE</t>
  </si>
  <si>
    <t>&lt; 30500</t>
  </si>
  <si>
    <t>&gt; 30500</t>
  </si>
  <si>
    <t>BASE</t>
  </si>
  <si>
    <t>Si &lt; 0 alors egal 0</t>
  </si>
  <si>
    <t>-</t>
  </si>
  <si>
    <t>EMOLUMENTS</t>
  </si>
  <si>
    <t>SI IMMOBILIER</t>
  </si>
  <si>
    <t>CERTIFICAT DE PROPRIETE</t>
  </si>
  <si>
    <t>&lt;3120</t>
  </si>
  <si>
    <t>&gt;3120</t>
  </si>
  <si>
    <t>ATTESTATION DE PROPRIETE</t>
  </si>
  <si>
    <t>&gt;30000 €</t>
  </si>
  <si>
    <t>DECLARATION DE SUCCESSION</t>
  </si>
  <si>
    <t>PARTAGE DE SUCCESSION</t>
  </si>
  <si>
    <t>&gt;60000 €</t>
  </si>
  <si>
    <t>TOTAL IMMO</t>
  </si>
  <si>
    <t>TOTAL SUCCESSION</t>
  </si>
  <si>
    <t>ACTE DE NOTORIETE</t>
  </si>
  <si>
    <t>INVENTAIRE</t>
  </si>
  <si>
    <t>IMMOBILIER</t>
  </si>
  <si>
    <t>PRODUITS FINANCIERS</t>
  </si>
  <si>
    <t xml:space="preserve">ASSURANCE VIE (VERSEMENTS APRES 70 ANS) </t>
  </si>
  <si>
    <t>MASSE SUCCESSORALE BRUTE</t>
  </si>
  <si>
    <t>ABATTEMENT</t>
  </si>
  <si>
    <t>DROITS (IMPOTS)</t>
  </si>
  <si>
    <t>FRAIS DE SUCCESSION (EMOLUMENTS)</t>
  </si>
  <si>
    <t>CHOIX DU CONJOINT</t>
  </si>
  <si>
    <t>ENANT(S) ISSU(S) DE L'UNION</t>
  </si>
  <si>
    <t>1 ENFANT</t>
  </si>
  <si>
    <t>2 ENFANTS</t>
  </si>
  <si>
    <t>3 ENFANTS OU PLUS</t>
  </si>
  <si>
    <t>2 PARENTS</t>
  </si>
  <si>
    <t>1 PARENT</t>
  </si>
  <si>
    <t>ENFANT(S)S DONT UN ISSUS D'UNE AUTRE UNION</t>
  </si>
  <si>
    <t>NI PARENTS NI ENFANTS</t>
  </si>
  <si>
    <t>PARENTS(S)</t>
  </si>
  <si>
    <t>SANS DDV</t>
  </si>
  <si>
    <t>AVEC DDV</t>
  </si>
  <si>
    <t>PART DU CONJOINT SURVIVANT</t>
  </si>
  <si>
    <t>DDV</t>
  </si>
  <si>
    <t>NOMBRE D'ENFANTS</t>
  </si>
  <si>
    <t>ENFANT ISSU DE COUPLE ET/OU D'UNE PRECEDENTE UNION</t>
  </si>
  <si>
    <t>OUI</t>
  </si>
  <si>
    <t>NON</t>
  </si>
  <si>
    <t>AGE MR</t>
  </si>
  <si>
    <t>AGE ME</t>
  </si>
  <si>
    <t>USUFRUIT</t>
  </si>
  <si>
    <t>NUE PRO</t>
  </si>
  <si>
    <t>SUCCESION BRUTE</t>
  </si>
  <si>
    <t>BASE USUFRUIT</t>
  </si>
  <si>
    <t>DROITS DE SUCCESSION LIGNE DIRECTE</t>
  </si>
  <si>
    <t>FRERE / SŒUR</t>
  </si>
  <si>
    <t>&lt; 24430 €</t>
  </si>
  <si>
    <t>&gt; 24430 €</t>
  </si>
  <si>
    <t>IMPOSITION JUSQU'AU 4ème DEGRES</t>
  </si>
  <si>
    <t>AUTRE</t>
  </si>
  <si>
    <t>INTERMEDIAIRE</t>
  </si>
  <si>
    <t>DROITS PAR PALLIERS LIGNE DIRECTE</t>
  </si>
  <si>
    <t>FONCTION DROITS DE SUCCESSIONS</t>
  </si>
  <si>
    <t>FRERES / SŒURS</t>
  </si>
  <si>
    <t>IMPOSITION 4ème DEGRES</t>
  </si>
  <si>
    <t>DROITS DE SUCCESSION PAR DEGRES</t>
  </si>
  <si>
    <t xml:space="preserve"> </t>
  </si>
  <si>
    <t>DEBUT DE LA TRANCHE</t>
  </si>
  <si>
    <t>FIN DE TRANCHE</t>
  </si>
  <si>
    <t>TAUX</t>
  </si>
  <si>
    <t>TOTAL PRESTATIONS SUCCESSORALES HORS IMMO</t>
  </si>
  <si>
    <t>AGE</t>
  </si>
  <si>
    <t>TABLEAU DYNAMIQUE</t>
  </si>
  <si>
    <t>3 OU PLUS</t>
  </si>
  <si>
    <t>Enfant(s) issu(s) de l'union</t>
  </si>
  <si>
    <t>Enfant(s) issu(s) d'une autre union</t>
  </si>
  <si>
    <t>Parents</t>
  </si>
  <si>
    <t>Ni parents / Ni enfants</t>
  </si>
  <si>
    <t>CHOIX DU CONJOINT SANS DDV</t>
  </si>
  <si>
    <t>1/4 EN PP</t>
  </si>
  <si>
    <t>100% EN USUFRUIT</t>
  </si>
  <si>
    <t xml:space="preserve">BIEN PROPRE </t>
  </si>
  <si>
    <t>TOTAL PRODUITS FINANCIERS</t>
  </si>
  <si>
    <t>SI ESTIMATION SUCCESSION COUPLE ALORS DIVISER PAR 2 LE PATRIMOINE SAISI SAUF BIEN PROPRE</t>
  </si>
  <si>
    <t>OU</t>
  </si>
  <si>
    <t>ENANT(S) ISSU(S) DE L'UNION (1/4 PP)</t>
  </si>
  <si>
    <t>ENFANT(S)S DONT UN ISSUS D'UNE AUTRE UNION (1/4 PP)</t>
  </si>
  <si>
    <t>ENANT(S) ISSU(S) DE L'UNION (100% USUFRUIT</t>
  </si>
  <si>
    <t>PARENTS(S) (PP)</t>
  </si>
  <si>
    <t>PARENT</t>
  </si>
  <si>
    <t>REFERENTIEL GRAPHIQUE SANS DDV</t>
  </si>
  <si>
    <t>NOMBRE</t>
  </si>
  <si>
    <t>PP</t>
  </si>
  <si>
    <t>LIEN</t>
  </si>
  <si>
    <t>ENFANT DU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</si>
</sst>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0%"/>
    <numFmt numFmtId="166" formatCode="#,##0.00\ _€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  <font>
      <sz val="11"/>
      <color theme="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4" tint="-0.24994659260841701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 style="medium">
        <color indexed="64"/>
      </left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/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42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1" fillId="0" borderId="0" xfId="0" applyFont="1"/>
    <xf numFmtId="0" fontId="0" fillId="4" borderId="7" xfId="0" applyFill="1" applyBorder="1"/>
    <xf numFmtId="0" fontId="0" fillId="4" borderId="0" xfId="0" applyFill="1" applyBorder="1"/>
    <xf numFmtId="0" fontId="0" fillId="6" borderId="7" xfId="0" applyFill="1" applyBorder="1"/>
    <xf numFmtId="0" fontId="0" fillId="8" borderId="7" xfId="0" applyFill="1" applyBorder="1"/>
    <xf numFmtId="0" fontId="0" fillId="8" borderId="0" xfId="0" applyFill="1" applyBorder="1"/>
    <xf numFmtId="0" fontId="0" fillId="8" borderId="8" xfId="0" applyFill="1" applyBorder="1"/>
    <xf numFmtId="0" fontId="0" fillId="9" borderId="7" xfId="0" applyFill="1" applyBorder="1"/>
    <xf numFmtId="0" fontId="0" fillId="9" borderId="9" xfId="0" applyFill="1" applyBorder="1"/>
    <xf numFmtId="0" fontId="0" fillId="9" borderId="0" xfId="0" applyFill="1" applyBorder="1"/>
    <xf numFmtId="0" fontId="0" fillId="9" borderId="8" xfId="0" applyFill="1" applyBorder="1"/>
    <xf numFmtId="0" fontId="0" fillId="9" borderId="10" xfId="0" applyFill="1" applyBorder="1"/>
    <xf numFmtId="0" fontId="0" fillId="9" borderId="11" xfId="0" applyFill="1" applyBorder="1"/>
    <xf numFmtId="164" fontId="0" fillId="10" borderId="1" xfId="0" applyNumberFormat="1" applyFill="1" applyBorder="1"/>
    <xf numFmtId="0" fontId="0" fillId="10" borderId="7" xfId="0" applyFill="1" applyBorder="1" applyAlignment="1">
      <alignment horizontal="center" vertical="center"/>
    </xf>
    <xf numFmtId="9" fontId="0" fillId="10" borderId="0" xfId="0" applyNumberFormat="1" applyFill="1" applyBorder="1"/>
    <xf numFmtId="0" fontId="0" fillId="10" borderId="0" xfId="0" applyFill="1" applyBorder="1"/>
    <xf numFmtId="0" fontId="0" fillId="10" borderId="7" xfId="0" applyFill="1" applyBorder="1"/>
    <xf numFmtId="0" fontId="0" fillId="10" borderId="10" xfId="0" applyFill="1" applyBorder="1"/>
    <xf numFmtId="9" fontId="0" fillId="10" borderId="10" xfId="0" applyNumberFormat="1" applyFill="1" applyBorder="1"/>
    <xf numFmtId="0" fontId="0" fillId="10" borderId="9" xfId="0" applyFill="1" applyBorder="1"/>
    <xf numFmtId="0" fontId="0" fillId="11" borderId="7" xfId="0" applyFill="1" applyBorder="1"/>
    <xf numFmtId="9" fontId="0" fillId="11" borderId="0" xfId="0" applyNumberFormat="1" applyFill="1" applyBorder="1"/>
    <xf numFmtId="0" fontId="0" fillId="11" borderId="0" xfId="0" applyFill="1" applyBorder="1"/>
    <xf numFmtId="0" fontId="0" fillId="0" borderId="0" xfId="0" applyAlignment="1"/>
    <xf numFmtId="0" fontId="2" fillId="0" borderId="0" xfId="0" applyFont="1" applyAlignment="1">
      <alignment vertical="center" textRotation="90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textRotation="90" wrapText="1"/>
    </xf>
    <xf numFmtId="0" fontId="0" fillId="6" borderId="0" xfId="0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6" borderId="7" xfId="0" applyFill="1" applyBorder="1" applyAlignment="1">
      <alignment horizontal="center"/>
    </xf>
    <xf numFmtId="9" fontId="0" fillId="14" borderId="8" xfId="0" applyNumberFormat="1" applyFill="1" applyBorder="1"/>
    <xf numFmtId="9" fontId="0" fillId="21" borderId="8" xfId="0" applyNumberFormat="1" applyFill="1" applyBorder="1"/>
    <xf numFmtId="164" fontId="0" fillId="10" borderId="0" xfId="0" applyNumberFormat="1" applyFill="1" applyBorder="1"/>
    <xf numFmtId="164" fontId="0" fillId="11" borderId="0" xfId="0" applyNumberFormat="1" applyFill="1" applyBorder="1"/>
    <xf numFmtId="164" fontId="0" fillId="10" borderId="10" xfId="0" applyNumberFormat="1" applyFill="1" applyBorder="1"/>
    <xf numFmtId="0" fontId="0" fillId="0" borderId="43" xfId="0" applyBorder="1"/>
    <xf numFmtId="0" fontId="0" fillId="0" borderId="44" xfId="0" applyBorder="1"/>
    <xf numFmtId="0" fontId="0" fillId="6" borderId="0" xfId="0" applyFill="1" applyBorder="1"/>
    <xf numFmtId="0" fontId="0" fillId="0" borderId="0" xfId="0" applyAlignment="1">
      <alignment horizontal="center"/>
    </xf>
    <xf numFmtId="0" fontId="0" fillId="25" borderId="48" xfId="0" applyFill="1" applyBorder="1"/>
    <xf numFmtId="0" fontId="0" fillId="25" borderId="50" xfId="0" applyFill="1" applyBorder="1"/>
    <xf numFmtId="164" fontId="0" fillId="24" borderId="49" xfId="0" applyNumberFormat="1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6" borderId="3" xfId="0" applyNumberFormat="1" applyFill="1" applyBorder="1"/>
    <xf numFmtId="164" fontId="0" fillId="10" borderId="12" xfId="0" applyNumberFormat="1" applyFill="1" applyBorder="1" applyAlignment="1">
      <alignment horizontal="center" vertical="center"/>
    </xf>
    <xf numFmtId="164" fontId="0" fillId="20" borderId="12" xfId="0" applyNumberFormat="1" applyFill="1" applyBorder="1" applyAlignment="1">
      <alignment horizontal="center" vertical="center"/>
    </xf>
    <xf numFmtId="164" fontId="0" fillId="22" borderId="12" xfId="0" applyNumberFormat="1" applyFill="1" applyBorder="1" applyAlignment="1">
      <alignment horizontal="center" vertical="center"/>
    </xf>
    <xf numFmtId="164" fontId="0" fillId="17" borderId="1" xfId="0" applyNumberFormat="1" applyFill="1" applyBorder="1" applyAlignment="1">
      <alignment horizontal="center" vertical="center"/>
    </xf>
    <xf numFmtId="0" fontId="0" fillId="0" borderId="1" xfId="0" quotePrefix="1" applyBorder="1"/>
    <xf numFmtId="166" fontId="0" fillId="17" borderId="13" xfId="0" applyNumberFormat="1" applyFill="1" applyBorder="1" applyAlignment="1">
      <alignment horizontal="center" vertical="center"/>
    </xf>
    <xf numFmtId="166" fontId="0" fillId="10" borderId="13" xfId="0" applyNumberFormat="1" applyFill="1" applyBorder="1" applyAlignment="1">
      <alignment horizontal="center" vertical="center"/>
    </xf>
    <xf numFmtId="164" fontId="0" fillId="11" borderId="13" xfId="0" applyNumberFormat="1" applyFill="1" applyBorder="1" applyAlignment="1">
      <alignment horizontal="center" vertical="center"/>
    </xf>
    <xf numFmtId="165" fontId="0" fillId="11" borderId="0" xfId="0" applyNumberFormat="1" applyFill="1" applyBorder="1"/>
    <xf numFmtId="166" fontId="0" fillId="11" borderId="13" xfId="0" applyNumberFormat="1" applyFill="1" applyBorder="1" applyAlignment="1">
      <alignment horizontal="center" vertical="center"/>
    </xf>
    <xf numFmtId="164" fontId="0" fillId="10" borderId="13" xfId="0" applyNumberFormat="1" applyFill="1" applyBorder="1" applyAlignment="1">
      <alignment horizontal="center" vertical="center"/>
    </xf>
    <xf numFmtId="165" fontId="0" fillId="10" borderId="0" xfId="0" applyNumberFormat="1" applyFill="1" applyBorder="1"/>
    <xf numFmtId="0" fontId="0" fillId="26" borderId="7" xfId="0" applyFill="1" applyBorder="1"/>
    <xf numFmtId="0" fontId="0" fillId="26" borderId="0" xfId="0" applyFill="1" applyBorder="1"/>
    <xf numFmtId="164" fontId="0" fillId="11" borderId="12" xfId="0" applyNumberFormat="1" applyFill="1" applyBorder="1" applyAlignment="1">
      <alignment horizontal="center" vertical="center"/>
    </xf>
    <xf numFmtId="166" fontId="0" fillId="11" borderId="12" xfId="0" applyNumberFormat="1" applyFill="1" applyBorder="1" applyAlignment="1">
      <alignment horizontal="center" vertical="center"/>
    </xf>
    <xf numFmtId="0" fontId="0" fillId="11" borderId="8" xfId="0" applyFill="1" applyBorder="1"/>
    <xf numFmtId="0" fontId="0" fillId="10" borderId="8" xfId="0" applyFill="1" applyBorder="1"/>
    <xf numFmtId="0" fontId="0" fillId="10" borderId="11" xfId="0" applyFill="1" applyBorder="1"/>
    <xf numFmtId="164" fontId="0" fillId="10" borderId="14" xfId="0" applyNumberFormat="1" applyFill="1" applyBorder="1" applyAlignment="1">
      <alignment horizontal="center" vertical="center"/>
    </xf>
    <xf numFmtId="165" fontId="0" fillId="11" borderId="13" xfId="0" applyNumberFormat="1" applyFill="1" applyBorder="1" applyAlignment="1">
      <alignment horizontal="center" vertical="center"/>
    </xf>
    <xf numFmtId="165" fontId="0" fillId="10" borderId="13" xfId="0" applyNumberFormat="1" applyFill="1" applyBorder="1" applyAlignment="1">
      <alignment horizontal="center" vertical="center"/>
    </xf>
    <xf numFmtId="165" fontId="0" fillId="10" borderId="14" xfId="0" applyNumberFormat="1" applyFill="1" applyBorder="1" applyAlignment="1">
      <alignment horizontal="center" vertical="center"/>
    </xf>
    <xf numFmtId="164" fontId="0" fillId="27" borderId="12" xfId="0" applyNumberFormat="1" applyFill="1" applyBorder="1" applyAlignment="1">
      <alignment horizontal="center" vertical="center"/>
    </xf>
    <xf numFmtId="165" fontId="0" fillId="27" borderId="12" xfId="0" applyNumberFormat="1" applyFill="1" applyBorder="1" applyAlignment="1">
      <alignment horizontal="center" vertical="center"/>
    </xf>
    <xf numFmtId="0" fontId="0" fillId="18" borderId="7" xfId="0" applyFill="1" applyBorder="1"/>
    <xf numFmtId="0" fontId="0" fillId="18" borderId="0" xfId="0" applyFill="1" applyBorder="1"/>
    <xf numFmtId="164" fontId="0" fillId="26" borderId="13" xfId="0" applyNumberFormat="1" applyFill="1" applyBorder="1" applyAlignment="1">
      <alignment horizontal="center" vertical="center"/>
    </xf>
    <xf numFmtId="165" fontId="0" fillId="26" borderId="8" xfId="0" applyNumberFormat="1" applyFill="1" applyBorder="1"/>
    <xf numFmtId="166" fontId="0" fillId="26" borderId="13" xfId="0" applyNumberFormat="1" applyFill="1" applyBorder="1" applyAlignment="1">
      <alignment vertical="center"/>
    </xf>
    <xf numFmtId="0" fontId="0" fillId="12" borderId="7" xfId="0" applyFill="1" applyBorder="1"/>
    <xf numFmtId="0" fontId="0" fillId="12" borderId="0" xfId="0" applyFill="1" applyBorder="1"/>
    <xf numFmtId="164" fontId="0" fillId="12" borderId="13" xfId="0" applyNumberFormat="1" applyFill="1" applyBorder="1" applyAlignment="1">
      <alignment horizontal="center" vertical="center"/>
    </xf>
    <xf numFmtId="165" fontId="0" fillId="12" borderId="8" xfId="0" applyNumberFormat="1" applyFill="1" applyBorder="1"/>
    <xf numFmtId="166" fontId="0" fillId="12" borderId="13" xfId="0" applyNumberFormat="1" applyFill="1" applyBorder="1" applyAlignment="1">
      <alignment vertical="center"/>
    </xf>
    <xf numFmtId="164" fontId="0" fillId="23" borderId="12" xfId="0" applyNumberFormat="1" applyFill="1" applyBorder="1" applyAlignment="1">
      <alignment horizontal="center" vertical="center"/>
    </xf>
    <xf numFmtId="0" fontId="0" fillId="23" borderId="7" xfId="0" applyFill="1" applyBorder="1"/>
    <xf numFmtId="0" fontId="0" fillId="23" borderId="0" xfId="0" applyFill="1" applyBorder="1"/>
    <xf numFmtId="164" fontId="0" fillId="23" borderId="13" xfId="0" applyNumberFormat="1" applyFill="1" applyBorder="1" applyAlignment="1">
      <alignment horizontal="center" vertical="center"/>
    </xf>
    <xf numFmtId="165" fontId="0" fillId="23" borderId="8" xfId="0" applyNumberFormat="1" applyFill="1" applyBorder="1"/>
    <xf numFmtId="166" fontId="0" fillId="23" borderId="13" xfId="0" applyNumberFormat="1" applyFill="1" applyBorder="1" applyAlignment="1">
      <alignment vertical="center"/>
    </xf>
    <xf numFmtId="0" fontId="0" fillId="15" borderId="7" xfId="0" applyFill="1" applyBorder="1"/>
    <xf numFmtId="164" fontId="0" fillId="16" borderId="13" xfId="0" applyNumberFormat="1" applyFill="1" applyBorder="1" applyAlignment="1">
      <alignment horizontal="center" vertical="center"/>
    </xf>
    <xf numFmtId="0" fontId="0" fillId="16" borderId="0" xfId="0" applyFill="1" applyBorder="1"/>
    <xf numFmtId="166" fontId="0" fillId="16" borderId="13" xfId="0" applyNumberFormat="1" applyFill="1" applyBorder="1" applyAlignment="1">
      <alignment vertical="center"/>
    </xf>
    <xf numFmtId="164" fontId="0" fillId="19" borderId="13" xfId="0" applyNumberFormat="1" applyFill="1" applyBorder="1" applyAlignment="1">
      <alignment horizontal="center" vertical="center"/>
    </xf>
    <xf numFmtId="165" fontId="0" fillId="19" borderId="8" xfId="0" applyNumberFormat="1" applyFill="1" applyBorder="1"/>
    <xf numFmtId="166" fontId="0" fillId="19" borderId="13" xfId="0" applyNumberFormat="1" applyFill="1" applyBorder="1" applyAlignment="1">
      <alignment vertical="center"/>
    </xf>
    <xf numFmtId="164" fontId="0" fillId="19" borderId="14" xfId="0" applyNumberFormat="1" applyFill="1" applyBorder="1" applyAlignment="1">
      <alignment horizontal="center" vertical="center"/>
    </xf>
    <xf numFmtId="165" fontId="0" fillId="19" borderId="11" xfId="0" applyNumberFormat="1" applyFill="1" applyBorder="1"/>
    <xf numFmtId="166" fontId="0" fillId="28" borderId="13" xfId="0" applyNumberFormat="1" applyFill="1" applyBorder="1" applyAlignment="1">
      <alignment vertical="center"/>
    </xf>
    <xf numFmtId="0" fontId="0" fillId="28" borderId="0" xfId="0" applyFill="1" applyBorder="1"/>
    <xf numFmtId="164" fontId="0" fillId="28" borderId="13" xfId="0" applyNumberFormat="1" applyFill="1" applyBorder="1" applyAlignment="1">
      <alignment horizontal="center" vertical="center"/>
    </xf>
    <xf numFmtId="0" fontId="0" fillId="18" borderId="9" xfId="0" applyFill="1" applyBorder="1"/>
    <xf numFmtId="0" fontId="0" fillId="27" borderId="9" xfId="0" applyFill="1" applyBorder="1"/>
    <xf numFmtId="0" fontId="0" fillId="27" borderId="10" xfId="0" applyFill="1" applyBorder="1"/>
    <xf numFmtId="164" fontId="0" fillId="27" borderId="14" xfId="0" applyNumberFormat="1" applyFill="1" applyBorder="1" applyAlignment="1">
      <alignment horizontal="center" vertical="center"/>
    </xf>
    <xf numFmtId="166" fontId="0" fillId="27" borderId="14" xfId="0" applyNumberFormat="1" applyFill="1" applyBorder="1" applyAlignment="1">
      <alignment vertical="center"/>
    </xf>
    <xf numFmtId="164" fontId="0" fillId="6" borderId="13" xfId="0" applyNumberFormat="1" applyFill="1" applyBorder="1" applyAlignment="1">
      <alignment horizontal="center" vertical="center"/>
    </xf>
    <xf numFmtId="165" fontId="0" fillId="6" borderId="0" xfId="0" applyNumberFormat="1" applyFill="1" applyBorder="1"/>
    <xf numFmtId="166" fontId="0" fillId="6" borderId="13" xfId="0" applyNumberFormat="1" applyFill="1" applyBorder="1" applyAlignment="1">
      <alignment vertical="center"/>
    </xf>
    <xf numFmtId="0" fontId="0" fillId="6" borderId="0" xfId="0" applyFill="1" applyBorder="1" applyAlignment="1">
      <alignment horizontal="center"/>
    </xf>
    <xf numFmtId="166" fontId="0" fillId="6" borderId="13" xfId="0" applyNumberFormat="1" applyFill="1" applyBorder="1" applyAlignment="1">
      <alignment horizontal="center" vertical="center"/>
    </xf>
    <xf numFmtId="165" fontId="0" fillId="6" borderId="8" xfId="0" applyNumberFormat="1" applyFill="1" applyBorder="1"/>
    <xf numFmtId="0" fontId="0" fillId="19" borderId="7" xfId="0" applyFill="1" applyBorder="1"/>
    <xf numFmtId="0" fontId="0" fillId="19" borderId="0" xfId="0" applyFill="1" applyBorder="1"/>
    <xf numFmtId="0" fontId="0" fillId="19" borderId="9" xfId="0" applyFill="1" applyBorder="1"/>
    <xf numFmtId="0" fontId="0" fillId="19" borderId="10" xfId="0" applyFill="1" applyBorder="1"/>
    <xf numFmtId="165" fontId="0" fillId="23" borderId="6" xfId="0" applyNumberFormat="1" applyFill="1" applyBorder="1" applyAlignment="1">
      <alignment horizontal="center" vertical="center"/>
    </xf>
    <xf numFmtId="164" fontId="0" fillId="19" borderId="12" xfId="0" applyNumberFormat="1" applyFill="1" applyBorder="1" applyAlignment="1">
      <alignment horizontal="center" vertical="center"/>
    </xf>
    <xf numFmtId="165" fontId="0" fillId="19" borderId="6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6" fontId="0" fillId="29" borderId="13" xfId="0" applyNumberFormat="1" applyFill="1" applyBorder="1" applyAlignment="1">
      <alignment horizontal="center" vertical="center"/>
    </xf>
    <xf numFmtId="0" fontId="0" fillId="15" borderId="1" xfId="0" applyFill="1" applyBorder="1"/>
    <xf numFmtId="0" fontId="0" fillId="15" borderId="8" xfId="0" applyFill="1" applyBorder="1"/>
    <xf numFmtId="0" fontId="0" fillId="4" borderId="8" xfId="0" applyFill="1" applyBorder="1"/>
    <xf numFmtId="0" fontId="0" fillId="15" borderId="9" xfId="0" applyFill="1" applyBorder="1"/>
    <xf numFmtId="0" fontId="0" fillId="15" borderId="10" xfId="0" applyFill="1" applyBorder="1"/>
    <xf numFmtId="0" fontId="0" fillId="15" borderId="11" xfId="0" applyFill="1" applyBorder="1"/>
    <xf numFmtId="0" fontId="0" fillId="18" borderId="8" xfId="0" applyFill="1" applyBorder="1"/>
    <xf numFmtId="0" fontId="0" fillId="18" borderId="1" xfId="0" applyFill="1" applyBorder="1"/>
    <xf numFmtId="0" fontId="0" fillId="18" borderId="11" xfId="0" applyFill="1" applyBorder="1"/>
    <xf numFmtId="0" fontId="0" fillId="15" borderId="5" xfId="0" applyFill="1" applyBorder="1"/>
    <xf numFmtId="0" fontId="0" fillId="15" borderId="6" xfId="0" applyFill="1" applyBorder="1"/>
    <xf numFmtId="0" fontId="0" fillId="0" borderId="0" xfId="0" applyAlignment="1">
      <alignment horizontal="center" vertical="center"/>
    </xf>
    <xf numFmtId="166" fontId="0" fillId="6" borderId="0" xfId="0" applyNumberFormat="1" applyFill="1" applyBorder="1"/>
    <xf numFmtId="166" fontId="0" fillId="15" borderId="0" xfId="0" applyNumberFormat="1" applyFill="1" applyBorder="1"/>
    <xf numFmtId="0" fontId="0" fillId="2" borderId="3" xfId="0" applyFill="1" applyBorder="1" applyAlignment="1">
      <alignment horizontal="left"/>
    </xf>
    <xf numFmtId="0" fontId="0" fillId="6" borderId="2" xfId="0" quotePrefix="1" applyFill="1" applyBorder="1" applyAlignment="1">
      <alignment horizontal="left" vertical="center" wrapText="1"/>
    </xf>
    <xf numFmtId="0" fontId="0" fillId="6" borderId="16" xfId="0" applyFill="1" applyBorder="1" applyAlignment="1">
      <alignment horizontal="left"/>
    </xf>
    <xf numFmtId="166" fontId="0" fillId="6" borderId="16" xfId="0" applyNumberFormat="1" applyFill="1" applyBorder="1" applyAlignment="1">
      <alignment horizontal="left" vertical="center"/>
    </xf>
    <xf numFmtId="0" fontId="0" fillId="20" borderId="0" xfId="0" applyFill="1" applyAlignment="1">
      <alignment horizontal="left"/>
    </xf>
    <xf numFmtId="0" fontId="0" fillId="22" borderId="0" xfId="0" applyFill="1" applyAlignment="1">
      <alignment horizontal="left"/>
    </xf>
    <xf numFmtId="0" fontId="0" fillId="17" borderId="16" xfId="0" applyFill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0" fontId="0" fillId="0" borderId="52" xfId="0" applyNumberFormat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1" fontId="0" fillId="1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28" borderId="0" xfId="0" applyFill="1" applyAlignment="1">
      <alignment horizontal="center" vertical="center"/>
    </xf>
    <xf numFmtId="10" fontId="0" fillId="0" borderId="53" xfId="0" applyNumberFormat="1" applyBorder="1" applyAlignment="1">
      <alignment horizontal="center" vertical="center"/>
    </xf>
    <xf numFmtId="10" fontId="0" fillId="0" borderId="54" xfId="0" applyNumberFormat="1" applyBorder="1" applyAlignment="1">
      <alignment horizontal="center" vertical="center"/>
    </xf>
    <xf numFmtId="10" fontId="0" fillId="0" borderId="55" xfId="0" applyNumberFormat="1" applyBorder="1" applyAlignment="1">
      <alignment horizontal="center" vertical="center"/>
    </xf>
    <xf numFmtId="164" fontId="0" fillId="0" borderId="58" xfId="0" applyNumberFormat="1" applyBorder="1" applyAlignment="1">
      <alignment horizontal="center" vertical="center"/>
    </xf>
    <xf numFmtId="164" fontId="0" fillId="0" borderId="57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18" borderId="0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64" fontId="0" fillId="18" borderId="5" xfId="0" applyNumberFormat="1" applyFill="1" applyBorder="1" applyAlignment="1">
      <alignment horizontal="center" vertical="center"/>
    </xf>
    <xf numFmtId="164" fontId="0" fillId="18" borderId="12" xfId="0" applyNumberFormat="1" applyFill="1" applyBorder="1" applyAlignment="1">
      <alignment horizontal="center" vertical="center"/>
    </xf>
    <xf numFmtId="164" fontId="0" fillId="18" borderId="13" xfId="0" applyNumberFormat="1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0" fillId="18" borderId="8" xfId="0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66" fontId="0" fillId="6" borderId="0" xfId="0" applyNumberFormat="1" applyFill="1" applyBorder="1" applyAlignment="1"/>
    <xf numFmtId="164" fontId="0" fillId="14" borderId="0" xfId="0" applyNumberFormat="1" applyFill="1" applyBorder="1" applyAlignment="1"/>
    <xf numFmtId="164" fontId="0" fillId="6" borderId="0" xfId="0" applyNumberFormat="1" applyFill="1" applyBorder="1" applyAlignment="1"/>
    <xf numFmtId="0" fontId="0" fillId="0" borderId="74" xfId="0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30" borderId="4" xfId="0" applyFill="1" applyBorder="1" applyAlignment="1">
      <alignment horizontal="center" wrapText="1"/>
    </xf>
    <xf numFmtId="0" fontId="0" fillId="30" borderId="5" xfId="0" applyFill="1" applyBorder="1" applyAlignment="1">
      <alignment horizontal="center" wrapText="1"/>
    </xf>
    <xf numFmtId="0" fontId="0" fillId="30" borderId="6" xfId="0" applyFill="1" applyBorder="1" applyAlignment="1">
      <alignment horizontal="center" wrapText="1"/>
    </xf>
    <xf numFmtId="0" fontId="0" fillId="30" borderId="9" xfId="0" applyFill="1" applyBorder="1" applyAlignment="1">
      <alignment horizontal="center" wrapText="1"/>
    </xf>
    <xf numFmtId="0" fontId="0" fillId="30" borderId="10" xfId="0" applyFill="1" applyBorder="1" applyAlignment="1">
      <alignment horizontal="center" wrapText="1"/>
    </xf>
    <xf numFmtId="0" fontId="0" fillId="30" borderId="11" xfId="0" applyFill="1" applyBorder="1" applyAlignment="1">
      <alignment horizontal="center" wrapText="1"/>
    </xf>
    <xf numFmtId="0" fontId="0" fillId="1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left" vertical="center"/>
    </xf>
    <xf numFmtId="0" fontId="0" fillId="21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Border="1" applyAlignment="1">
      <alignment horizontal="left"/>
    </xf>
    <xf numFmtId="0" fontId="0" fillId="6" borderId="0" xfId="0" applyFill="1" applyBorder="1" applyAlignment="1">
      <alignment horizontal="center" wrapText="1"/>
    </xf>
    <xf numFmtId="0" fontId="0" fillId="6" borderId="45" xfId="0" applyFill="1" applyBorder="1" applyAlignment="1">
      <alignment horizontal="center"/>
    </xf>
    <xf numFmtId="0" fontId="0" fillId="6" borderId="46" xfId="0" applyFill="1" applyBorder="1" applyAlignment="1">
      <alignment horizontal="center"/>
    </xf>
    <xf numFmtId="0" fontId="0" fillId="6" borderId="47" xfId="0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0" fontId="0" fillId="23" borderId="4" xfId="0" applyFill="1" applyBorder="1" applyAlignment="1">
      <alignment horizontal="center"/>
    </xf>
    <xf numFmtId="0" fontId="0" fillId="23" borderId="6" xfId="0" applyFill="1" applyBorder="1" applyAlignment="1">
      <alignment horizontal="center"/>
    </xf>
    <xf numFmtId="0" fontId="0" fillId="27" borderId="4" xfId="0" applyFill="1" applyBorder="1" applyAlignment="1">
      <alignment horizontal="center"/>
    </xf>
    <xf numFmtId="0" fontId="0" fillId="27" borderId="6" xfId="0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8" xfId="0" applyFill="1" applyBorder="1" applyAlignment="1">
      <alignment horizontal="center"/>
    </xf>
    <xf numFmtId="0" fontId="0" fillId="22" borderId="2" xfId="0" applyFill="1" applyBorder="1" applyAlignment="1">
      <alignment horizontal="center" vertical="center"/>
    </xf>
    <xf numFmtId="0" fontId="0" fillId="22" borderId="16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9" fontId="0" fillId="17" borderId="9" xfId="0" applyNumberFormat="1" applyFill="1" applyBorder="1" applyAlignment="1">
      <alignment horizontal="center"/>
    </xf>
    <xf numFmtId="0" fontId="0" fillId="17" borderId="10" xfId="0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0" fillId="2" borderId="2" xfId="0" quotePrefix="1" applyFill="1" applyBorder="1" applyAlignment="1">
      <alignment horizontal="left" vertical="center" wrapText="1"/>
    </xf>
    <xf numFmtId="0" fontId="0" fillId="2" borderId="16" xfId="0" quotePrefix="1" applyFill="1" applyBorder="1" applyAlignment="1">
      <alignment horizontal="left" vertical="center" wrapText="1"/>
    </xf>
    <xf numFmtId="0" fontId="0" fillId="20" borderId="4" xfId="0" applyFill="1" applyBorder="1" applyAlignment="1">
      <alignment horizontal="left" vertical="center" wrapText="1"/>
    </xf>
    <xf numFmtId="0" fontId="0" fillId="20" borderId="5" xfId="0" applyFill="1" applyBorder="1" applyAlignment="1">
      <alignment horizontal="left" vertical="center" wrapText="1"/>
    </xf>
    <xf numFmtId="0" fontId="0" fillId="22" borderId="4" xfId="0" applyFill="1" applyBorder="1" applyAlignment="1">
      <alignment horizontal="left" vertical="center" wrapText="1"/>
    </xf>
    <xf numFmtId="0" fontId="0" fillId="22" borderId="5" xfId="0" applyFill="1" applyBorder="1" applyAlignment="1">
      <alignment horizontal="left" vertical="center" wrapText="1"/>
    </xf>
    <xf numFmtId="0" fontId="0" fillId="20" borderId="4" xfId="0" applyFill="1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0" fillId="14" borderId="7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21" borderId="7" xfId="0" applyFill="1" applyBorder="1" applyAlignment="1">
      <alignment horizontal="left" vertical="center"/>
    </xf>
    <xf numFmtId="0" fontId="0" fillId="21" borderId="0" xfId="0" applyFill="1" applyBorder="1" applyAlignment="1">
      <alignment horizontal="left" vertical="center"/>
    </xf>
    <xf numFmtId="9" fontId="0" fillId="17" borderId="7" xfId="0" applyNumberForma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28" borderId="7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0" xfId="0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0" fontId="0" fillId="17" borderId="3" xfId="0" applyFill="1" applyBorder="1" applyAlignment="1">
      <alignment horizontal="center"/>
    </xf>
    <xf numFmtId="0" fontId="0" fillId="15" borderId="15" xfId="0" applyFill="1" applyBorder="1" applyAlignment="1">
      <alignment horizontal="left" vertical="top" wrapText="1"/>
    </xf>
    <xf numFmtId="0" fontId="0" fillId="15" borderId="9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19" borderId="4" xfId="0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0" fontId="0" fillId="29" borderId="7" xfId="0" applyFill="1" applyBorder="1" applyAlignment="1">
      <alignment horizontal="center"/>
    </xf>
    <xf numFmtId="0" fontId="0" fillId="29" borderId="0" xfId="0" applyFill="1" applyBorder="1" applyAlignment="1">
      <alignment horizontal="center"/>
    </xf>
    <xf numFmtId="0" fontId="0" fillId="29" borderId="8" xfId="0" applyFill="1" applyBorder="1" applyAlignment="1">
      <alignment horizontal="center"/>
    </xf>
    <xf numFmtId="0" fontId="0" fillId="10" borderId="2" xfId="0" applyFill="1" applyBorder="1" applyAlignment="1">
      <alignment horizontal="left" vertical="center" wrapText="1"/>
    </xf>
    <xf numFmtId="0" fontId="0" fillId="10" borderId="16" xfId="0" applyFill="1" applyBorder="1" applyAlignment="1">
      <alignment horizontal="left" vertical="center" wrapText="1"/>
    </xf>
    <xf numFmtId="0" fontId="0" fillId="10" borderId="3" xfId="0" applyFill="1" applyBorder="1" applyAlignment="1">
      <alignment horizontal="left" vertical="center" wrapText="1"/>
    </xf>
    <xf numFmtId="0" fontId="0" fillId="17" borderId="2" xfId="0" applyFill="1" applyBorder="1" applyAlignment="1">
      <alignment horizontal="left" vertical="center" wrapText="1"/>
    </xf>
    <xf numFmtId="0" fontId="0" fillId="17" borderId="16" xfId="0" applyFill="1" applyBorder="1" applyAlignment="1">
      <alignment horizontal="left" vertical="center" wrapText="1"/>
    </xf>
    <xf numFmtId="164" fontId="0" fillId="18" borderId="35" xfId="0" applyNumberFormat="1" applyFill="1" applyBorder="1" applyAlignment="1">
      <alignment horizontal="center" vertical="center"/>
    </xf>
    <xf numFmtId="164" fontId="0" fillId="18" borderId="37" xfId="0" applyNumberFormat="1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0" fillId="29" borderId="33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29" borderId="31" xfId="0" applyFill="1" applyBorder="1" applyAlignment="1">
      <alignment horizontal="center" vertical="center"/>
    </xf>
    <xf numFmtId="0" fontId="0" fillId="29" borderId="34" xfId="0" applyFill="1" applyBorder="1" applyAlignment="1">
      <alignment horizontal="center" vertical="center"/>
    </xf>
    <xf numFmtId="0" fontId="0" fillId="29" borderId="32" xfId="0" applyFill="1" applyBorder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6" fillId="31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18" borderId="27" xfId="0" applyNumberFormat="1" applyFill="1" applyBorder="1" applyAlignment="1">
      <alignment horizontal="center" vertical="center"/>
    </xf>
    <xf numFmtId="164" fontId="0" fillId="18" borderId="71" xfId="0" applyNumberFormat="1" applyFill="1" applyBorder="1" applyAlignment="1">
      <alignment horizontal="center" vertical="center"/>
    </xf>
    <xf numFmtId="164" fontId="0" fillId="18" borderId="29" xfId="0" applyNumberFormat="1" applyFill="1" applyBorder="1" applyAlignment="1">
      <alignment horizontal="center" vertical="center"/>
    </xf>
    <xf numFmtId="164" fontId="0" fillId="18" borderId="8" xfId="0" applyNumberFormat="1" applyFill="1" applyBorder="1" applyAlignment="1">
      <alignment horizontal="center" vertical="center"/>
    </xf>
    <xf numFmtId="164" fontId="0" fillId="18" borderId="72" xfId="0" applyNumberFormat="1" applyFill="1" applyBorder="1" applyAlignment="1">
      <alignment horizontal="center" vertical="center"/>
    </xf>
    <xf numFmtId="164" fontId="0" fillId="18" borderId="11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9" borderId="27" xfId="0" applyFill="1" applyBorder="1" applyAlignment="1">
      <alignment horizontal="center" vertical="center" wrapText="1"/>
    </xf>
    <xf numFmtId="0" fontId="0" fillId="29" borderId="33" xfId="0" applyFill="1" applyBorder="1" applyAlignment="1">
      <alignment horizontal="center" vertical="center" wrapText="1"/>
    </xf>
    <xf numFmtId="0" fontId="0" fillId="29" borderId="28" xfId="0" applyFill="1" applyBorder="1" applyAlignment="1">
      <alignment horizontal="center" vertical="center" wrapText="1"/>
    </xf>
    <xf numFmtId="0" fontId="0" fillId="29" borderId="29" xfId="0" applyFill="1" applyBorder="1" applyAlignment="1">
      <alignment horizontal="center" vertical="center" wrapText="1"/>
    </xf>
    <xf numFmtId="0" fontId="0" fillId="29" borderId="0" xfId="0" applyFill="1" applyBorder="1" applyAlignment="1">
      <alignment horizontal="center" vertical="center" wrapText="1"/>
    </xf>
    <xf numFmtId="0" fontId="0" fillId="29" borderId="30" xfId="0" applyFill="1" applyBorder="1" applyAlignment="1">
      <alignment horizontal="center" vertical="center" wrapText="1"/>
    </xf>
    <xf numFmtId="164" fontId="0" fillId="18" borderId="28" xfId="0" applyNumberFormat="1" applyFill="1" applyBorder="1" applyAlignment="1">
      <alignment horizontal="center" vertical="center"/>
    </xf>
    <xf numFmtId="164" fontId="0" fillId="18" borderId="31" xfId="0" applyNumberFormat="1" applyFill="1" applyBorder="1" applyAlignment="1">
      <alignment horizontal="center" vertical="center"/>
    </xf>
    <xf numFmtId="164" fontId="0" fillId="18" borderId="32" xfId="0" applyNumberFormat="1" applyFill="1" applyBorder="1" applyAlignment="1">
      <alignment horizontal="center" vertical="center"/>
    </xf>
    <xf numFmtId="0" fontId="2" fillId="29" borderId="27" xfId="0" applyFont="1" applyFill="1" applyBorder="1" applyAlignment="1">
      <alignment horizontal="center" vertical="center" wrapText="1"/>
    </xf>
    <xf numFmtId="0" fontId="2" fillId="29" borderId="33" xfId="0" applyFont="1" applyFill="1" applyBorder="1" applyAlignment="1">
      <alignment horizontal="center" vertical="center" wrapText="1"/>
    </xf>
    <xf numFmtId="0" fontId="2" fillId="29" borderId="28" xfId="0" applyFont="1" applyFill="1" applyBorder="1" applyAlignment="1">
      <alignment horizontal="center" vertical="center" wrapText="1"/>
    </xf>
    <xf numFmtId="0" fontId="2" fillId="29" borderId="29" xfId="0" applyFont="1" applyFill="1" applyBorder="1" applyAlignment="1">
      <alignment horizontal="center" vertical="center" wrapText="1"/>
    </xf>
    <xf numFmtId="0" fontId="2" fillId="29" borderId="0" xfId="0" applyFont="1" applyFill="1" applyBorder="1" applyAlignment="1">
      <alignment horizontal="center" vertical="center" wrapText="1"/>
    </xf>
    <xf numFmtId="0" fontId="2" fillId="29" borderId="30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164" fontId="0" fillId="18" borderId="17" xfId="0" applyNumberForma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9" borderId="4" xfId="0" applyFont="1" applyFill="1" applyBorder="1" applyAlignment="1">
      <alignment horizontal="center" vertical="center" wrapText="1"/>
    </xf>
    <xf numFmtId="0" fontId="2" fillId="29" borderId="5" xfId="0" applyFont="1" applyFill="1" applyBorder="1" applyAlignment="1">
      <alignment horizontal="center" vertical="center" wrapText="1"/>
    </xf>
    <xf numFmtId="0" fontId="2" fillId="29" borderId="6" xfId="0" applyFont="1" applyFill="1" applyBorder="1" applyAlignment="1">
      <alignment horizontal="center" vertical="center" wrapText="1"/>
    </xf>
    <xf numFmtId="0" fontId="2" fillId="29" borderId="9" xfId="0" applyFont="1" applyFill="1" applyBorder="1" applyAlignment="1">
      <alignment horizontal="center" vertical="center" wrapText="1"/>
    </xf>
    <xf numFmtId="0" fontId="2" fillId="29" borderId="10" xfId="0" applyFont="1" applyFill="1" applyBorder="1" applyAlignment="1">
      <alignment horizontal="center" vertical="center" wrapText="1"/>
    </xf>
    <xf numFmtId="0" fontId="2" fillId="29" borderId="11" xfId="0" applyFont="1" applyFill="1" applyBorder="1" applyAlignment="1">
      <alignment horizontal="center" vertical="center" wrapText="1"/>
    </xf>
    <xf numFmtId="0" fontId="0" fillId="29" borderId="4" xfId="0" applyFill="1" applyBorder="1" applyAlignment="1">
      <alignment horizontal="center" vertical="center" wrapText="1"/>
    </xf>
    <xf numFmtId="0" fontId="0" fillId="29" borderId="5" xfId="0" applyFill="1" applyBorder="1" applyAlignment="1">
      <alignment horizontal="center" vertical="center" wrapText="1"/>
    </xf>
    <xf numFmtId="0" fontId="0" fillId="29" borderId="6" xfId="0" applyFill="1" applyBorder="1" applyAlignment="1">
      <alignment horizontal="center" vertical="center" wrapText="1"/>
    </xf>
    <xf numFmtId="0" fontId="0" fillId="29" borderId="64" xfId="0" applyFill="1" applyBorder="1" applyAlignment="1">
      <alignment horizontal="center" vertical="center" wrapText="1"/>
    </xf>
    <xf numFmtId="0" fontId="0" fillId="29" borderId="34" xfId="0" applyFill="1" applyBorder="1" applyAlignment="1">
      <alignment horizontal="center" vertical="center" wrapText="1"/>
    </xf>
    <xf numFmtId="0" fontId="0" fillId="29" borderId="73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4" fontId="0" fillId="4" borderId="4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7" xfId="0" applyNumberFormat="1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164" fontId="0" fillId="15" borderId="27" xfId="0" applyNumberFormat="1" applyFill="1" applyBorder="1" applyAlignment="1">
      <alignment horizontal="center" vertical="center"/>
    </xf>
    <xf numFmtId="164" fontId="0" fillId="15" borderId="28" xfId="0" applyNumberFormat="1" applyFill="1" applyBorder="1" applyAlignment="1">
      <alignment horizontal="center" vertical="center"/>
    </xf>
    <xf numFmtId="164" fontId="0" fillId="15" borderId="31" xfId="0" applyNumberFormat="1" applyFill="1" applyBorder="1" applyAlignment="1">
      <alignment horizontal="center" vertical="center"/>
    </xf>
    <xf numFmtId="164" fontId="0" fillId="15" borderId="32" xfId="0" applyNumberFormat="1" applyFill="1" applyBorder="1" applyAlignment="1">
      <alignment horizontal="center" vertical="center"/>
    </xf>
    <xf numFmtId="164" fontId="0" fillId="15" borderId="18" xfId="0" applyNumberFormat="1" applyFill="1" applyBorder="1" applyAlignment="1">
      <alignment horizontal="center" vertical="center"/>
    </xf>
    <xf numFmtId="164" fontId="0" fillId="15" borderId="22" xfId="0" applyNumberFormat="1" applyFill="1" applyBorder="1" applyAlignment="1">
      <alignment horizontal="center" vertical="center"/>
    </xf>
    <xf numFmtId="164" fontId="0" fillId="15" borderId="19" xfId="0" applyNumberFormat="1" applyFill="1" applyBorder="1" applyAlignment="1">
      <alignment horizontal="center" vertical="center"/>
    </xf>
    <xf numFmtId="164" fontId="0" fillId="15" borderId="23" xfId="0" applyNumberFormat="1" applyFill="1" applyBorder="1" applyAlignment="1">
      <alignment horizontal="center" vertical="center"/>
    </xf>
    <xf numFmtId="164" fontId="0" fillId="15" borderId="20" xfId="0" applyNumberFormat="1" applyFill="1" applyBorder="1" applyAlignment="1">
      <alignment horizontal="center" vertical="center"/>
    </xf>
    <xf numFmtId="164" fontId="0" fillId="15" borderId="38" xfId="0" applyNumberFormat="1" applyFill="1" applyBorder="1" applyAlignment="1">
      <alignment horizontal="center" vertical="center"/>
    </xf>
    <xf numFmtId="164" fontId="0" fillId="15" borderId="39" xfId="0" applyNumberFormat="1" applyFill="1" applyBorder="1" applyAlignment="1">
      <alignment horizontal="center" vertical="center"/>
    </xf>
    <xf numFmtId="164" fontId="0" fillId="15" borderId="21" xfId="0" applyNumberForma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 textRotation="90" wrapText="1"/>
    </xf>
    <xf numFmtId="0" fontId="2" fillId="0" borderId="28" xfId="0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textRotation="90" wrapText="1"/>
    </xf>
    <xf numFmtId="0" fontId="2" fillId="0" borderId="30" xfId="0" applyFont="1" applyBorder="1" applyAlignment="1">
      <alignment horizontal="center" vertical="center" textRotation="90" wrapText="1"/>
    </xf>
    <xf numFmtId="0" fontId="2" fillId="0" borderId="31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 textRotation="90" wrapText="1"/>
    </xf>
    <xf numFmtId="0" fontId="0" fillId="0" borderId="27" xfId="0" applyBorder="1" applyAlignment="1">
      <alignment horizontal="center" vertical="center" textRotation="90" wrapText="1"/>
    </xf>
    <xf numFmtId="0" fontId="0" fillId="0" borderId="33" xfId="0" applyBorder="1" applyAlignment="1">
      <alignment horizontal="center" vertical="center" textRotation="90" wrapText="1"/>
    </xf>
    <xf numFmtId="0" fontId="0" fillId="0" borderId="29" xfId="0" applyBorder="1" applyAlignment="1">
      <alignment horizontal="center" vertical="center" textRotation="90" wrapText="1"/>
    </xf>
    <xf numFmtId="0" fontId="0" fillId="0" borderId="0" xfId="0" applyBorder="1" applyAlignment="1">
      <alignment horizontal="center" vertical="center" textRotation="90" wrapText="1"/>
    </xf>
    <xf numFmtId="0" fontId="0" fillId="0" borderId="31" xfId="0" applyBorder="1" applyAlignment="1">
      <alignment horizontal="center" vertical="center" textRotation="90" wrapText="1"/>
    </xf>
    <xf numFmtId="0" fontId="0" fillId="0" borderId="34" xfId="0" applyBorder="1" applyAlignment="1">
      <alignment horizontal="center" vertical="center" textRotation="90" wrapText="1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164" fontId="0" fillId="15" borderId="40" xfId="0" applyNumberFormat="1" applyFill="1" applyBorder="1" applyAlignment="1">
      <alignment horizontal="center" vertical="center"/>
    </xf>
    <xf numFmtId="164" fontId="0" fillId="15" borderId="42" xfId="0" applyNumberFormat="1" applyFill="1" applyBorder="1" applyAlignment="1">
      <alignment horizontal="center" vertical="center"/>
    </xf>
    <xf numFmtId="164" fontId="0" fillId="15" borderId="26" xfId="0" applyNumberFormat="1" applyFill="1" applyBorder="1" applyAlignment="1">
      <alignment horizontal="center" vertical="center"/>
    </xf>
    <xf numFmtId="164" fontId="0" fillId="15" borderId="17" xfId="0" applyNumberFormat="1" applyFill="1" applyBorder="1" applyAlignment="1">
      <alignment horizontal="center" vertical="center"/>
    </xf>
    <xf numFmtId="164" fontId="0" fillId="15" borderId="33" xfId="0" applyNumberFormat="1" applyFill="1" applyBorder="1" applyAlignment="1">
      <alignment horizontal="center" vertical="center"/>
    </xf>
    <xf numFmtId="164" fontId="0" fillId="15" borderId="29" xfId="0" applyNumberFormat="1" applyFill="1" applyBorder="1" applyAlignment="1">
      <alignment horizontal="center" vertical="center"/>
    </xf>
    <xf numFmtId="164" fontId="0" fillId="15" borderId="0" xfId="0" applyNumberFormat="1" applyFill="1" applyBorder="1" applyAlignment="1">
      <alignment horizontal="center" vertical="center"/>
    </xf>
    <xf numFmtId="164" fontId="0" fillId="15" borderId="30" xfId="0" applyNumberFormat="1" applyFill="1" applyBorder="1" applyAlignment="1">
      <alignment horizontal="center" vertical="center"/>
    </xf>
    <xf numFmtId="164" fontId="0" fillId="15" borderId="34" xfId="0" applyNumberFormat="1" applyFill="1" applyBorder="1" applyAlignment="1">
      <alignment horizontal="center" vertical="center"/>
    </xf>
    <xf numFmtId="0" fontId="0" fillId="13" borderId="0" xfId="0" applyFill="1" applyAlignment="1">
      <alignment horizontal="center" vertical="center" wrapText="1"/>
    </xf>
    <xf numFmtId="164" fontId="0" fillId="15" borderId="61" xfId="0" applyNumberFormat="1" applyFill="1" applyBorder="1" applyAlignment="1">
      <alignment horizontal="center" vertical="center"/>
    </xf>
    <xf numFmtId="164" fontId="0" fillId="15" borderId="62" xfId="0" applyNumberFormat="1" applyFill="1" applyBorder="1" applyAlignment="1">
      <alignment horizontal="center" vertical="center"/>
    </xf>
    <xf numFmtId="164" fontId="0" fillId="18" borderId="36" xfId="0" applyNumberFormat="1" applyFill="1" applyBorder="1" applyAlignment="1">
      <alignment horizontal="center" vertical="center"/>
    </xf>
    <xf numFmtId="164" fontId="0" fillId="12" borderId="9" xfId="0" applyNumberFormat="1" applyFill="1" applyBorder="1" applyAlignment="1">
      <alignment horizontal="center" vertical="center"/>
    </xf>
    <xf numFmtId="164" fontId="0" fillId="12" borderId="11" xfId="0" applyNumberFormat="1" applyFill="1" applyBorder="1" applyAlignment="1">
      <alignment horizontal="center" vertical="center"/>
    </xf>
    <xf numFmtId="0" fontId="0" fillId="17" borderId="0" xfId="0" applyFill="1" applyAlignment="1">
      <alignment horizontal="center" vertical="center"/>
    </xf>
    <xf numFmtId="164" fontId="0" fillId="4" borderId="9" xfId="0" applyNumberFormat="1" applyFill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164" fontId="0" fillId="4" borderId="6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18" borderId="4" xfId="0" applyNumberFormat="1" applyFill="1" applyBorder="1" applyAlignment="1">
      <alignment horizontal="center" vertical="center"/>
    </xf>
    <xf numFmtId="164" fontId="0" fillId="18" borderId="6" xfId="0" applyNumberFormat="1" applyFill="1" applyBorder="1" applyAlignment="1">
      <alignment horizontal="center" vertical="center"/>
    </xf>
    <xf numFmtId="164" fontId="0" fillId="18" borderId="7" xfId="0" applyNumberFormat="1" applyFill="1" applyBorder="1" applyAlignment="1">
      <alignment horizontal="center" vertical="center"/>
    </xf>
    <xf numFmtId="164" fontId="0" fillId="18" borderId="9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0" fillId="18" borderId="8" xfId="0" applyFill="1" applyBorder="1" applyAlignment="1">
      <alignment horizontal="center" vertical="center"/>
    </xf>
    <xf numFmtId="0" fontId="0" fillId="18" borderId="7" xfId="0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0" fillId="18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15" borderId="2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35</xdr:row>
      <xdr:rowOff>0</xdr:rowOff>
    </xdr:from>
    <xdr:to>
      <xdr:col>11</xdr:col>
      <xdr:colOff>304800</xdr:colOff>
      <xdr:row>36</xdr:row>
      <xdr:rowOff>121920</xdr:rowOff>
    </xdr:to>
    <xdr:sp macro="" textlink="">
      <xdr:nvSpPr>
        <xdr:cNvPr id="6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5D4D2218-949E-4378-B8B0-C0A9216DA0D8}"/>
            </a:ext>
          </a:extLst>
        </xdr:cNvPr>
        <xdr:cNvSpPr>
          <a:spLocks noChangeAspect="1" noChangeArrowheads="1"/>
        </xdr:cNvSpPr>
      </xdr:nvSpPr>
      <xdr:spPr bwMode="auto">
        <a:xfrm>
          <a:off x="3962400" y="402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129540</xdr:colOff>
      <xdr:row>4</xdr:row>
      <xdr:rowOff>160020</xdr:rowOff>
    </xdr:from>
    <xdr:to>
      <xdr:col>17</xdr:col>
      <xdr:colOff>106679</xdr:colOff>
      <xdr:row>27</xdr:row>
      <xdr:rowOff>60960</xdr:rowOff>
    </xdr:to>
    <xdr:pic>
      <xdr:nvPicPr>
        <xdr:cNvPr id="15" name="Image 14" descr="https://www.corrigetonimpot.fr/wp-content/uploads/2018/08/3414944342_image.png">
          <a:extLst>
            <a:ext uri="{FF2B5EF4-FFF2-40B4-BE49-F238E27FC236}">
              <a16:creationId xmlns:a16="http://schemas.microsoft.com/office/drawing/2014/main" id="{4BF58100-12D0-4668-BD7D-76170218E71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63" t="3725" b="4501"/>
        <a:stretch/>
      </xdr:blipFill>
      <xdr:spPr bwMode="auto">
        <a:xfrm>
          <a:off x="5295900" y="906780"/>
          <a:ext cx="8976359" cy="4130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205741</xdr:colOff>
      <xdr:row>21</xdr:row>
      <xdr:rowOff>129540</xdr:rowOff>
    </xdr:from>
    <xdr:to>
      <xdr:col>14</xdr:col>
      <xdr:colOff>525780</xdr:colOff>
      <xdr:row>35</xdr:row>
      <xdr:rowOff>169607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B3417B7-F51E-495A-A95A-16A78A293E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866" t="15679" r="30491" b="46070"/>
        <a:stretch/>
      </xdr:blipFill>
      <xdr:spPr>
        <a:xfrm>
          <a:off x="10424161" y="4130040"/>
          <a:ext cx="3634739" cy="2623247"/>
        </a:xfrm>
        <a:prstGeom prst="rect">
          <a:avLst/>
        </a:prstGeom>
      </xdr:spPr>
    </xdr:pic>
    <xdr:clientData/>
  </xdr:twoCellAnchor>
  <xdr:twoCellAnchor editAs="oneCell">
    <xdr:from>
      <xdr:col>6</xdr:col>
      <xdr:colOff>22861</xdr:colOff>
      <xdr:row>20</xdr:row>
      <xdr:rowOff>45721</xdr:rowOff>
    </xdr:from>
    <xdr:to>
      <xdr:col>11</xdr:col>
      <xdr:colOff>83820</xdr:colOff>
      <xdr:row>49</xdr:row>
      <xdr:rowOff>22861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71CABC2-2EA4-40DD-87F4-098D0CBD7A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5124" b="9643"/>
        <a:stretch/>
      </xdr:blipFill>
      <xdr:spPr>
        <a:xfrm>
          <a:off x="6050281" y="3863341"/>
          <a:ext cx="4251959" cy="534924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</xdr:colOff>
      <xdr:row>22</xdr:row>
      <xdr:rowOff>114301</xdr:rowOff>
    </xdr:from>
    <xdr:to>
      <xdr:col>11</xdr:col>
      <xdr:colOff>105591</xdr:colOff>
      <xdr:row>48</xdr:row>
      <xdr:rowOff>160021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4F2168C-5EB8-4E91-A49B-15A990D4B1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2938" t="7556" r="42009" b="9643"/>
        <a:stretch/>
      </xdr:blipFill>
      <xdr:spPr>
        <a:xfrm>
          <a:off x="6050280" y="4305301"/>
          <a:ext cx="4273731" cy="485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22</xdr:row>
      <xdr:rowOff>0</xdr:rowOff>
    </xdr:from>
    <xdr:to>
      <xdr:col>5</xdr:col>
      <xdr:colOff>304800</xdr:colOff>
      <xdr:row>23</xdr:row>
      <xdr:rowOff>106680</xdr:rowOff>
    </xdr:to>
    <xdr:sp macro="" textlink="">
      <xdr:nvSpPr>
        <xdr:cNvPr id="4097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2A534538-4AC0-4F40-B19C-4EC69B9D5A14}"/>
            </a:ext>
          </a:extLst>
        </xdr:cNvPr>
        <xdr:cNvSpPr>
          <a:spLocks noChangeAspect="1" noChangeArrowheads="1"/>
        </xdr:cNvSpPr>
      </xdr:nvSpPr>
      <xdr:spPr bwMode="auto">
        <a:xfrm>
          <a:off x="3169920" y="1645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45720</xdr:colOff>
      <xdr:row>35</xdr:row>
      <xdr:rowOff>45720</xdr:rowOff>
    </xdr:from>
    <xdr:to>
      <xdr:col>18</xdr:col>
      <xdr:colOff>1537921</xdr:colOff>
      <xdr:row>62</xdr:row>
      <xdr:rowOff>144780</xdr:rowOff>
    </xdr:to>
    <xdr:pic>
      <xdr:nvPicPr>
        <xdr:cNvPr id="3" name="Image 2" descr="https://www.corrigetonimpot.fr/wp-content/uploads/2018/08/3414944342_image.png">
          <a:extLst>
            <a:ext uri="{FF2B5EF4-FFF2-40B4-BE49-F238E27FC236}">
              <a16:creationId xmlns:a16="http://schemas.microsoft.com/office/drawing/2014/main" id="{84D2F18A-B479-4D96-AF07-10386090E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9620" y="6766560"/>
          <a:ext cx="7832041" cy="510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86</xdr:row>
      <xdr:rowOff>0</xdr:rowOff>
    </xdr:from>
    <xdr:ext cx="304800" cy="304800"/>
    <xdr:sp macro="" textlink="">
      <xdr:nvSpPr>
        <xdr:cNvPr id="9" name="AutoShape 1" descr="https://www.corrigetonimpot.fr/wp-content/uploads/2018/08/3414944342_image.png">
          <a:extLst>
            <a:ext uri="{FF2B5EF4-FFF2-40B4-BE49-F238E27FC236}">
              <a16:creationId xmlns:a16="http://schemas.microsoft.com/office/drawing/2014/main" id="{CCAB0CE3-20D2-418A-9BC4-95A75F484ABC}"/>
            </a:ext>
          </a:extLst>
        </xdr:cNvPr>
        <xdr:cNvSpPr>
          <a:spLocks noChangeAspect="1" noChangeArrowheads="1"/>
        </xdr:cNvSpPr>
      </xdr:nvSpPr>
      <xdr:spPr bwMode="auto">
        <a:xfrm>
          <a:off x="4381500" y="422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FD18-2B03-46CF-BF71-F76B73902363}">
  <dimension ref="A1:R38"/>
  <sheetViews>
    <sheetView showGridLines="0" topLeftCell="A5" workbookViewId="0">
      <selection activeCell="J4" sqref="J4"/>
    </sheetView>
  </sheetViews>
  <sheetFormatPr baseColWidth="10" defaultRowHeight="14.4" x14ac:dyDescent="0.3"/>
  <cols>
    <col min="1" max="1" width="12.6640625" bestFit="1" customWidth="1"/>
    <col min="5" max="5" width="16.44140625" customWidth="1"/>
    <col min="7" max="7" width="15.6640625" customWidth="1"/>
  </cols>
  <sheetData>
    <row r="1" spans="1:18" ht="14.4" customHeight="1" x14ac:dyDescent="0.3">
      <c r="A1" s="206" t="s">
        <v>5</v>
      </c>
      <c r="B1" s="206"/>
      <c r="D1" s="206" t="s">
        <v>56</v>
      </c>
      <c r="E1" s="206"/>
      <c r="F1" s="206"/>
      <c r="H1" s="206" t="s">
        <v>83</v>
      </c>
      <c r="I1" s="38"/>
    </row>
    <row r="2" spans="1:18" x14ac:dyDescent="0.3">
      <c r="A2" s="206"/>
      <c r="B2" s="206"/>
      <c r="D2" s="206"/>
      <c r="E2" s="206"/>
      <c r="F2" s="206"/>
      <c r="H2" s="206"/>
      <c r="I2" s="38"/>
    </row>
    <row r="3" spans="1:18" ht="15" thickBot="1" x14ac:dyDescent="0.35"/>
    <row r="4" spans="1:18" ht="15" thickBot="1" x14ac:dyDescent="0.35">
      <c r="A4" s="209" t="s">
        <v>1</v>
      </c>
      <c r="B4" s="210"/>
      <c r="E4" s="63">
        <v>3</v>
      </c>
      <c r="H4" s="39">
        <v>73</v>
      </c>
    </row>
    <row r="5" spans="1:18" ht="15" thickBot="1" x14ac:dyDescent="0.35"/>
    <row r="6" spans="1:18" x14ac:dyDescent="0.3">
      <c r="A6" s="198" t="s">
        <v>95</v>
      </c>
      <c r="B6" s="199"/>
      <c r="C6" s="199"/>
      <c r="D6" s="199"/>
      <c r="E6" s="199"/>
      <c r="F6" s="200"/>
    </row>
    <row r="7" spans="1:18" ht="15" thickBot="1" x14ac:dyDescent="0.35">
      <c r="A7" s="201"/>
      <c r="B7" s="202"/>
      <c r="C7" s="202"/>
      <c r="D7" s="202"/>
      <c r="E7" s="202"/>
      <c r="F7" s="203"/>
    </row>
    <row r="9" spans="1:18" x14ac:dyDescent="0.3">
      <c r="A9" s="52"/>
      <c r="B9" s="52"/>
      <c r="C9" s="52"/>
      <c r="D9" s="52"/>
      <c r="E9" s="52"/>
      <c r="F9" s="52"/>
    </row>
    <row r="10" spans="1:18" x14ac:dyDescent="0.3">
      <c r="A10" s="120"/>
      <c r="B10" s="205" t="s">
        <v>35</v>
      </c>
      <c r="C10" s="205"/>
      <c r="D10" s="205"/>
      <c r="E10" s="145">
        <v>250000</v>
      </c>
      <c r="F10" s="1"/>
    </row>
    <row r="11" spans="1:18" x14ac:dyDescent="0.3">
      <c r="A11" s="212"/>
      <c r="B11" s="204" t="s">
        <v>93</v>
      </c>
      <c r="C11" s="204"/>
      <c r="D11" s="204"/>
      <c r="E11" s="194">
        <v>1</v>
      </c>
      <c r="F11" s="52"/>
    </row>
    <row r="12" spans="1:18" ht="14.4" customHeight="1" x14ac:dyDescent="0.3">
      <c r="A12" s="212"/>
      <c r="B12" s="197" t="s">
        <v>31</v>
      </c>
      <c r="C12" s="197"/>
      <c r="D12" s="197"/>
      <c r="E12" s="193">
        <f>E10+E11</f>
        <v>250001</v>
      </c>
      <c r="F12" s="52"/>
    </row>
    <row r="13" spans="1:18" x14ac:dyDescent="0.3">
      <c r="A13" s="120"/>
      <c r="B13" s="205" t="s">
        <v>36</v>
      </c>
      <c r="C13" s="205"/>
      <c r="D13" s="205"/>
      <c r="E13" s="145">
        <v>300000</v>
      </c>
      <c r="F13" s="1"/>
    </row>
    <row r="14" spans="1:18" x14ac:dyDescent="0.3">
      <c r="A14" s="212"/>
      <c r="B14" s="204" t="s">
        <v>93</v>
      </c>
      <c r="C14" s="204"/>
      <c r="D14" s="204"/>
      <c r="E14" s="194">
        <v>1</v>
      </c>
      <c r="F14" s="52"/>
    </row>
    <row r="15" spans="1:18" ht="14.4" customHeight="1" x14ac:dyDescent="0.3">
      <c r="A15" s="212"/>
      <c r="B15" s="197" t="s">
        <v>94</v>
      </c>
      <c r="C15" s="197"/>
      <c r="D15" s="197"/>
      <c r="E15" s="193">
        <f>E13+E14</f>
        <v>300001</v>
      </c>
      <c r="F15" s="52"/>
      <c r="M15" s="35"/>
      <c r="N15" s="35"/>
      <c r="O15" s="35"/>
      <c r="P15" s="35"/>
      <c r="Q15" s="35"/>
      <c r="R15" s="35"/>
    </row>
    <row r="16" spans="1:18" x14ac:dyDescent="0.3">
      <c r="A16" s="120"/>
      <c r="B16" s="207" t="s">
        <v>37</v>
      </c>
      <c r="C16" s="207"/>
      <c r="D16" s="207"/>
      <c r="E16" s="145">
        <v>0</v>
      </c>
      <c r="F16" s="1"/>
      <c r="M16" s="35"/>
      <c r="N16" s="35"/>
      <c r="O16" s="35"/>
      <c r="P16" s="35"/>
      <c r="Q16" s="35"/>
      <c r="R16" s="35"/>
    </row>
    <row r="17" spans="1:18" x14ac:dyDescent="0.3">
      <c r="A17" s="212"/>
      <c r="B17" s="197"/>
      <c r="C17" s="197"/>
      <c r="D17" s="197"/>
      <c r="E17" s="195"/>
      <c r="F17" s="52"/>
      <c r="M17" s="33"/>
      <c r="N17" s="33"/>
      <c r="O17" s="33"/>
      <c r="P17" s="33"/>
      <c r="Q17" s="33"/>
      <c r="R17" s="33"/>
    </row>
    <row r="18" spans="1:18" ht="14.4" customHeight="1" x14ac:dyDescent="0.3">
      <c r="A18" s="212"/>
      <c r="B18" s="197"/>
      <c r="C18" s="197"/>
      <c r="D18" s="197"/>
      <c r="E18" s="193"/>
      <c r="F18" s="52"/>
      <c r="J18" s="34"/>
      <c r="K18" s="35"/>
      <c r="L18" s="35"/>
    </row>
    <row r="19" spans="1:18" x14ac:dyDescent="0.3">
      <c r="A19" s="120"/>
      <c r="B19" s="211" t="s">
        <v>38</v>
      </c>
      <c r="C19" s="211"/>
      <c r="D19" s="211"/>
      <c r="E19" s="145">
        <f>E12+E15+E16</f>
        <v>550002</v>
      </c>
      <c r="F19" s="1"/>
      <c r="J19" s="34"/>
      <c r="K19" s="35"/>
      <c r="L19" s="35"/>
    </row>
    <row r="20" spans="1:18" x14ac:dyDescent="0.3">
      <c r="A20" s="212"/>
      <c r="B20" s="52"/>
      <c r="C20" s="52"/>
      <c r="D20" s="52"/>
      <c r="E20" s="144"/>
      <c r="F20" s="52"/>
      <c r="J20" s="34"/>
      <c r="K20" s="35"/>
      <c r="L20" s="35"/>
    </row>
    <row r="21" spans="1:18" ht="14.4" customHeight="1" x14ac:dyDescent="0.3">
      <c r="A21" s="212"/>
      <c r="B21" s="52"/>
      <c r="C21" s="52"/>
      <c r="D21" s="52"/>
      <c r="E21" s="144"/>
      <c r="F21" s="52"/>
      <c r="J21" s="34"/>
      <c r="K21" s="35"/>
      <c r="L21" s="35"/>
    </row>
    <row r="22" spans="1:18" x14ac:dyDescent="0.3">
      <c r="A22" s="120"/>
      <c r="B22" s="205" t="s">
        <v>39</v>
      </c>
      <c r="C22" s="205"/>
      <c r="D22" s="205"/>
      <c r="E22" s="145">
        <f>'DROITS DE SUCCESSION ADMIN'!E7</f>
        <v>-300000</v>
      </c>
      <c r="F22" s="1"/>
      <c r="J22" s="34"/>
      <c r="K22" s="35"/>
      <c r="L22" s="35"/>
    </row>
    <row r="23" spans="1:18" x14ac:dyDescent="0.3">
      <c r="A23" s="212"/>
      <c r="B23" s="52"/>
      <c r="C23" s="52"/>
      <c r="D23" s="52"/>
      <c r="E23" s="144"/>
      <c r="F23" s="52"/>
      <c r="J23" s="34"/>
      <c r="K23" s="35"/>
      <c r="L23" s="35"/>
    </row>
    <row r="24" spans="1:18" ht="15" customHeight="1" x14ac:dyDescent="0.3">
      <c r="A24" s="212"/>
      <c r="B24" s="52"/>
      <c r="C24" s="52"/>
      <c r="D24" s="52"/>
      <c r="E24" s="144"/>
      <c r="F24" s="52"/>
    </row>
    <row r="25" spans="1:18" x14ac:dyDescent="0.3">
      <c r="A25" s="120"/>
      <c r="B25" s="208" t="s">
        <v>15</v>
      </c>
      <c r="C25" s="208"/>
      <c r="D25" s="208"/>
      <c r="E25" s="145">
        <f>'DROITS DE SUCCESSION ADMIN'!F13</f>
        <v>250002</v>
      </c>
      <c r="F25" s="1"/>
      <c r="J25" s="37"/>
      <c r="K25" s="35"/>
      <c r="L25" s="35"/>
    </row>
    <row r="26" spans="1:18" x14ac:dyDescent="0.3">
      <c r="A26" s="212"/>
      <c r="B26" s="52"/>
      <c r="C26" s="52"/>
      <c r="D26" s="52"/>
      <c r="E26" s="144"/>
      <c r="F26" s="52"/>
      <c r="J26" s="37"/>
      <c r="K26" s="35"/>
      <c r="L26" s="35"/>
    </row>
    <row r="27" spans="1:18" x14ac:dyDescent="0.3">
      <c r="A27" s="212"/>
      <c r="B27" s="52"/>
      <c r="C27" s="52"/>
      <c r="D27" s="52"/>
      <c r="E27" s="144"/>
      <c r="F27" s="52"/>
      <c r="J27" s="37"/>
      <c r="K27" s="35"/>
      <c r="L27" s="35"/>
    </row>
    <row r="28" spans="1:18" x14ac:dyDescent="0.3">
      <c r="A28" s="120"/>
      <c r="B28" s="205" t="s">
        <v>40</v>
      </c>
      <c r="C28" s="205"/>
      <c r="D28" s="205"/>
      <c r="E28" s="145">
        <f>'DROITS DE SUCCESSION ADMIN'!N20</f>
        <v>51381.15</v>
      </c>
      <c r="F28" s="1"/>
      <c r="J28" s="37"/>
      <c r="K28" s="35"/>
      <c r="L28" s="35"/>
    </row>
    <row r="29" spans="1:18" x14ac:dyDescent="0.3">
      <c r="A29" s="52"/>
      <c r="B29" s="52"/>
      <c r="C29" s="52"/>
      <c r="D29" s="52"/>
      <c r="E29" s="144"/>
      <c r="F29" s="52"/>
      <c r="J29" s="37"/>
      <c r="K29" s="35"/>
      <c r="L29" s="35"/>
    </row>
    <row r="30" spans="1:18" x14ac:dyDescent="0.3">
      <c r="A30" s="52"/>
      <c r="B30" s="52"/>
      <c r="C30" s="52"/>
      <c r="D30" s="52"/>
      <c r="E30" s="144"/>
      <c r="F30" s="52"/>
      <c r="J30" s="37"/>
      <c r="K30" s="35"/>
      <c r="L30" s="35"/>
    </row>
    <row r="31" spans="1:18" x14ac:dyDescent="0.3">
      <c r="A31" s="1"/>
      <c r="B31" s="205" t="s">
        <v>41</v>
      </c>
      <c r="C31" s="205"/>
      <c r="D31" s="205"/>
      <c r="E31" s="145">
        <f>'DROITS DE SUCCESSION ADMIN'!F49</f>
        <v>6397.32528</v>
      </c>
      <c r="F31" s="1"/>
    </row>
    <row r="32" spans="1:18" ht="15" customHeight="1" x14ac:dyDescent="0.3">
      <c r="A32" s="52"/>
      <c r="B32" s="52"/>
      <c r="C32" s="52"/>
      <c r="D32" s="52"/>
      <c r="E32" s="52"/>
      <c r="F32" s="52"/>
      <c r="J32" s="37"/>
      <c r="K32" s="35"/>
      <c r="L32" s="35"/>
    </row>
    <row r="33" spans="10:12" x14ac:dyDescent="0.3">
      <c r="J33" s="37"/>
      <c r="K33" s="35"/>
      <c r="L33" s="35"/>
    </row>
    <row r="34" spans="10:12" x14ac:dyDescent="0.3">
      <c r="J34" s="37"/>
      <c r="K34" s="35"/>
      <c r="L34" s="35"/>
    </row>
    <row r="35" spans="10:12" x14ac:dyDescent="0.3">
      <c r="J35" s="37"/>
      <c r="K35" s="35"/>
      <c r="L35" s="35"/>
    </row>
    <row r="36" spans="10:12" x14ac:dyDescent="0.3">
      <c r="K36" s="33"/>
      <c r="L36" s="33"/>
    </row>
    <row r="37" spans="10:12" x14ac:dyDescent="0.3">
      <c r="J37" s="35"/>
      <c r="K37" s="35"/>
      <c r="L37" s="35"/>
    </row>
    <row r="38" spans="10:12" x14ac:dyDescent="0.3">
      <c r="J38" s="35"/>
      <c r="K38" s="35"/>
      <c r="L38" s="35"/>
    </row>
  </sheetData>
  <mergeCells count="25">
    <mergeCell ref="H1:H2"/>
    <mergeCell ref="B28:D28"/>
    <mergeCell ref="B11:D11"/>
    <mergeCell ref="B31:D31"/>
    <mergeCell ref="D1:F2"/>
    <mergeCell ref="B16:D16"/>
    <mergeCell ref="B25:D25"/>
    <mergeCell ref="B22:D22"/>
    <mergeCell ref="A4:B4"/>
    <mergeCell ref="A1:B2"/>
    <mergeCell ref="B10:D10"/>
    <mergeCell ref="B13:D13"/>
    <mergeCell ref="B19:D19"/>
    <mergeCell ref="A11:A12"/>
    <mergeCell ref="A14:A15"/>
    <mergeCell ref="A17:A18"/>
    <mergeCell ref="A20:A21"/>
    <mergeCell ref="A23:A24"/>
    <mergeCell ref="A26:A27"/>
    <mergeCell ref="B18:D18"/>
    <mergeCell ref="A6:F7"/>
    <mergeCell ref="B12:D12"/>
    <mergeCell ref="B14:D14"/>
    <mergeCell ref="B17:D17"/>
    <mergeCell ref="B15:D15"/>
  </mergeCells>
  <dataValidations count="1">
    <dataValidation type="list" allowBlank="1" showInputMessage="1" showErrorMessage="1" sqref="A4:B4" xr:uid="{71EF2E18-CED4-4195-B630-B9A211BA5840}">
      <formula1>HERITIER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DDB3F-9343-430C-94A1-22315B4D330F}">
  <dimension ref="A1:O49"/>
  <sheetViews>
    <sheetView showGridLines="0" workbookViewId="0">
      <selection activeCell="H15" sqref="H15"/>
    </sheetView>
  </sheetViews>
  <sheetFormatPr baseColWidth="10" defaultRowHeight="14.4" x14ac:dyDescent="0.3"/>
  <cols>
    <col min="1" max="1" width="26.6640625" bestFit="1" customWidth="1"/>
    <col min="3" max="3" width="8.6640625" bestFit="1" customWidth="1"/>
    <col min="4" max="4" width="14.77734375" bestFit="1" customWidth="1"/>
    <col min="5" max="5" width="14.88671875" bestFit="1" customWidth="1"/>
    <col min="6" max="6" width="11.33203125" bestFit="1" customWidth="1"/>
    <col min="7" max="7" width="14.44140625" bestFit="1" customWidth="1"/>
    <col min="9" max="9" width="12" bestFit="1" customWidth="1"/>
    <col min="12" max="12" width="22.5546875" customWidth="1"/>
    <col min="13" max="13" width="14.21875" bestFit="1" customWidth="1"/>
    <col min="16" max="16" width="14.21875" bestFit="1" customWidth="1"/>
    <col min="18" max="18" width="12.88671875" customWidth="1"/>
  </cols>
  <sheetData>
    <row r="1" spans="1:15" ht="15" thickBot="1" x14ac:dyDescent="0.35">
      <c r="A1" s="3" t="s">
        <v>5</v>
      </c>
      <c r="B1" s="4"/>
      <c r="C1" s="5"/>
      <c r="E1" s="246" t="s">
        <v>7</v>
      </c>
      <c r="F1" s="247"/>
      <c r="G1" s="248"/>
      <c r="I1" s="244" t="s">
        <v>66</v>
      </c>
      <c r="J1" s="245"/>
      <c r="K1" s="245"/>
      <c r="L1" s="245"/>
      <c r="M1" s="8" t="s">
        <v>72</v>
      </c>
    </row>
    <row r="2" spans="1:15" ht="15" thickBot="1" x14ac:dyDescent="0.35">
      <c r="A2" s="13" t="s">
        <v>0</v>
      </c>
      <c r="B2" s="14"/>
      <c r="C2" s="15">
        <f>-(SUM('DROITS ET FRAIS DE SUCCESSION'!E12+'DROITS ET FRAIS DE SUCCESSION'!E15+'DROITS ET FRAIS DE SUCCESSION'!E16))</f>
        <v>-550002</v>
      </c>
      <c r="E2" s="100" t="s">
        <v>16</v>
      </c>
      <c r="F2" s="132">
        <v>0</v>
      </c>
      <c r="G2" s="133"/>
      <c r="I2" s="23">
        <v>8072</v>
      </c>
      <c r="J2" s="24">
        <v>0.05</v>
      </c>
      <c r="K2" s="25"/>
      <c r="L2" s="47">
        <v>403.6</v>
      </c>
      <c r="M2" s="50">
        <f>IF(L$11*5%&lt;=403.6,L$11*5%,403.6)</f>
        <v>403.6</v>
      </c>
    </row>
    <row r="3" spans="1:15" x14ac:dyDescent="0.3">
      <c r="A3" s="16" t="s">
        <v>1</v>
      </c>
      <c r="B3" s="18"/>
      <c r="C3" s="19">
        <v>-100000</v>
      </c>
      <c r="E3" s="10" t="s">
        <v>17</v>
      </c>
      <c r="F3" s="11">
        <f>('DROITS ET FRAIS DE SUCCESSION'!E16-30500)</f>
        <v>-30500</v>
      </c>
      <c r="G3" s="134"/>
      <c r="I3" s="30" t="s">
        <v>9</v>
      </c>
      <c r="J3" s="31">
        <v>0.1</v>
      </c>
      <c r="K3" s="32"/>
      <c r="L3" s="48">
        <v>403.7</v>
      </c>
      <c r="M3" s="50">
        <f>IF(L$11*10%&lt;=403.7,L$11*10%,403.7)</f>
        <v>403.7</v>
      </c>
    </row>
    <row r="4" spans="1:15" ht="15" thickBot="1" x14ac:dyDescent="0.35">
      <c r="A4" s="13" t="s">
        <v>2</v>
      </c>
      <c r="B4" s="14"/>
      <c r="C4" s="15">
        <v>-7967</v>
      </c>
      <c r="E4" s="135" t="s">
        <v>18</v>
      </c>
      <c r="F4" s="136">
        <f>_xlfn.IFS('DROITS ET FRAIS DE SUCCESSION'!E16&lt;30500,'DROITS DE SUCCESSION ADMIN'!F2,'DROITS ET FRAIS DE SUCCESSION'!E16&gt;30500,'DROITS DE SUCCESSION ADMIN'!F3)</f>
        <v>0</v>
      </c>
      <c r="G4" s="137"/>
      <c r="I4" s="26" t="s">
        <v>10</v>
      </c>
      <c r="J4" s="24">
        <v>0.15</v>
      </c>
      <c r="K4" s="25"/>
      <c r="L4" s="47">
        <v>573.45000000000005</v>
      </c>
      <c r="M4" s="50">
        <f>IF(L$11*15%&lt;=573.45,L$11*15%,573.45)</f>
        <v>573.45000000000005</v>
      </c>
    </row>
    <row r="5" spans="1:15" ht="15" thickBot="1" x14ac:dyDescent="0.35">
      <c r="A5" s="16" t="s">
        <v>3</v>
      </c>
      <c r="B5" s="18"/>
      <c r="C5" s="19">
        <v>-15932</v>
      </c>
      <c r="E5" s="1"/>
      <c r="F5" s="1"/>
      <c r="G5" s="1"/>
      <c r="H5" s="1"/>
      <c r="I5" s="30" t="s">
        <v>11</v>
      </c>
      <c r="J5" s="31">
        <v>0.2</v>
      </c>
      <c r="K5" s="32"/>
      <c r="L5" s="48">
        <v>107278.39999999999</v>
      </c>
      <c r="M5" s="50">
        <f>IF(L$11*20%&lt;=107278.4,L$11*20%,107278.4)</f>
        <v>50000.4</v>
      </c>
    </row>
    <row r="6" spans="1:15" ht="15" thickBot="1" x14ac:dyDescent="0.35">
      <c r="A6" s="13" t="s">
        <v>4</v>
      </c>
      <c r="B6" s="14"/>
      <c r="C6" s="15">
        <v>-1594</v>
      </c>
      <c r="E6" s="8" t="s">
        <v>8</v>
      </c>
      <c r="F6" s="1"/>
      <c r="G6" s="1"/>
      <c r="H6" s="1"/>
      <c r="I6" s="26" t="s">
        <v>12</v>
      </c>
      <c r="J6" s="24">
        <v>0.3</v>
      </c>
      <c r="K6" s="25"/>
      <c r="L6" s="47">
        <v>105154.2</v>
      </c>
      <c r="M6" s="50">
        <f>IF(L$11*30%&lt;=105154.2,L$11*30%,105154.2)</f>
        <v>75000.599999999991</v>
      </c>
    </row>
    <row r="7" spans="1:15" ht="15" thickBot="1" x14ac:dyDescent="0.35">
      <c r="A7" s="17" t="s">
        <v>6</v>
      </c>
      <c r="B7" s="20"/>
      <c r="C7" s="21">
        <v>-30865</v>
      </c>
      <c r="E7" s="22">
        <f>_xlfn.IFS('DROITS ET FRAIS DE SUCCESSION'!A4="ENFANT",'DROITS DE SUCCESSION ADMIN'!C3*B13,'DROITS ET FRAIS DE SUCCESSION'!A4="AUCUN",'DROITS DE SUCCESSION ADMIN'!C6,'DROITS ET FRAIS DE SUCCESSION'!A4="NEVEU/NIECE",'DROITS DE SUCCESSION ADMIN'!C4,'DROITS ET FRAIS DE SUCCESSION'!A4="FRERE/SŒUR",'DROITS DE SUCCESSION ADMIN'!C5,'DROITS ET FRAIS DE SUCCESSION'!A4="PETIT ENFANT",'DROITS DE SUCCESSION ADMIN'!C7,'DROITS ET FRAIS DE SUCCESSION'!A4="CONJOINT",'DROITS DE SUCCESSION ADMIN'!C2,'DROITS ET FRAIS DE SUCCESSION'!A4="PETIT ENFANT",'DROITS DE SUCCESSION ADMIN'!C2)</f>
        <v>-300000</v>
      </c>
      <c r="F7" s="1"/>
      <c r="G7" s="1"/>
      <c r="H7" s="1"/>
      <c r="I7" s="30" t="s">
        <v>13</v>
      </c>
      <c r="J7" s="31">
        <v>0.4</v>
      </c>
      <c r="K7" s="32"/>
      <c r="L7" s="48">
        <v>361135.6</v>
      </c>
      <c r="M7" s="50">
        <f>IF(L$11*40%&lt;=361135.6,L$11*40%,361135.6)</f>
        <v>100000.8</v>
      </c>
    </row>
    <row r="8" spans="1:15" ht="15" thickBot="1" x14ac:dyDescent="0.35">
      <c r="I8" s="29" t="s">
        <v>14</v>
      </c>
      <c r="J8" s="28">
        <v>0.45</v>
      </c>
      <c r="K8" s="27"/>
      <c r="L8" s="49" t="s">
        <v>20</v>
      </c>
      <c r="M8" s="51">
        <f>(L$11-1805677)*45%</f>
        <v>-700053.75</v>
      </c>
    </row>
    <row r="9" spans="1:15" ht="15" thickBot="1" x14ac:dyDescent="0.35">
      <c r="E9" s="257" t="s">
        <v>15</v>
      </c>
      <c r="F9" s="258"/>
      <c r="G9" s="259"/>
    </row>
    <row r="10" spans="1:15" ht="15" thickBot="1" x14ac:dyDescent="0.35">
      <c r="A10" s="216" t="s">
        <v>56</v>
      </c>
      <c r="B10" s="216"/>
      <c r="C10" s="216"/>
      <c r="E10" s="84"/>
      <c r="F10" s="85"/>
      <c r="G10" s="138"/>
      <c r="I10" s="244" t="s">
        <v>74</v>
      </c>
      <c r="J10" s="245"/>
      <c r="K10" s="245"/>
      <c r="L10" s="249"/>
      <c r="M10" s="236" t="s">
        <v>67</v>
      </c>
      <c r="N10" s="237"/>
      <c r="O10" s="238"/>
    </row>
    <row r="11" spans="1:15" ht="15" thickBot="1" x14ac:dyDescent="0.35">
      <c r="A11" s="216"/>
      <c r="B11" s="216"/>
      <c r="C11" s="216"/>
      <c r="E11" s="112"/>
      <c r="F11" s="139">
        <f>_xlfn.IFS(A4="CONJOINT",'DROITS ET FRAIS DE SUCCESSION'!E12+'DROITS ET FRAIS DE SUCCESSION'!E15+F4+'DROITS ET FRAIS DE SUCCESSION'!E22,A4="ENFANT",'DROITS ET FRAIS DE SUCCESSION'!E12+'DROITS ET FRAIS DE SUCCESSION'!E15+F4+'DROITS ET FRAIS DE SUCCESSION'!E22,A4="NEVEU/NIECE",'DROITS ET FRAIS DE SUCCESSION'!E12+'DROITS ET FRAIS DE SUCCESSION'!E15+F4+'DROITS ET FRAIS DE SUCCESSION'!E22,A4="FRERE/SOEUR",'DROITS ET FRAIS DE SUCCESSION'!E12+'DROITS ET FRAIS DE SUCCESSION'!E15+F4+'DROITS ET FRAIS DE SUCCESSION'!E22,A4="AUCUN",'DROITS ET FRAIS DE SUCCESSION'!E12+'DROITS ET FRAIS DE SUCCESSION'!E15+F4+'DROITS ET FRAIS DE SUCCESSION'!E22,A4="PETIT ENFANT",'DROITS ET FRAIS DE SUCCESSION'!E12+'DROITS ET FRAIS DE SUCCESSION'!E15+F4+'DROITS ET FRAIS DE SUCCESSION'!E22)</f>
        <v>250002</v>
      </c>
      <c r="G11" s="140"/>
      <c r="I11" s="230" t="s">
        <v>15</v>
      </c>
      <c r="J11" s="231"/>
      <c r="K11" s="146"/>
      <c r="L11" s="57">
        <f>'DROITS ET FRAIS DE SUCCESSION'!E25</f>
        <v>250002</v>
      </c>
      <c r="M11" s="239" t="s">
        <v>68</v>
      </c>
      <c r="N11" s="240"/>
      <c r="O11" s="45">
        <v>0.35</v>
      </c>
    </row>
    <row r="12" spans="1:15" ht="15" customHeight="1" thickBot="1" x14ac:dyDescent="0.35">
      <c r="E12" s="260" t="s">
        <v>19</v>
      </c>
      <c r="F12" s="141"/>
      <c r="G12" s="142"/>
      <c r="I12" s="147"/>
      <c r="J12" s="148"/>
      <c r="K12" s="149"/>
      <c r="L12" s="58"/>
      <c r="M12" s="241" t="s">
        <v>69</v>
      </c>
      <c r="N12" s="242"/>
      <c r="O12" s="46">
        <v>0.45</v>
      </c>
    </row>
    <row r="13" spans="1:15" ht="15.6" customHeight="1" thickBot="1" x14ac:dyDescent="0.35">
      <c r="A13" s="53"/>
      <c r="B13" s="2">
        <f>'DROITS ET FRAIS DE SUCCESSION'!E4</f>
        <v>3</v>
      </c>
      <c r="E13" s="261"/>
      <c r="F13" s="132">
        <f>IF(F11&lt;0,0,F11)</f>
        <v>250002</v>
      </c>
      <c r="G13" s="137"/>
      <c r="I13" s="270" t="s">
        <v>73</v>
      </c>
      <c r="J13" s="271"/>
      <c r="K13" s="272"/>
      <c r="L13" s="59">
        <f>_xlfn.IFS(L11&lt;=8072,M2,L11&lt;=12109,M2+M3,L11&lt;=15932,M2+M3+M4,L11&lt;=552324,M2+M3+M4+M5,L11&lt;=902838,M2+M3+M4+M5+M6,L11&lt;=1805677,M2+M3+M4+M5+M6+M7,L11&gt;1805677,M2+M3+M4+M5+M6+M7+M8)</f>
        <v>51381.15</v>
      </c>
    </row>
    <row r="14" spans="1:15" ht="15" customHeight="1" thickBot="1" x14ac:dyDescent="0.35">
      <c r="I14" s="147"/>
      <c r="J14" s="148"/>
      <c r="K14" s="149"/>
      <c r="L14" s="58"/>
      <c r="M14" s="224" t="s">
        <v>70</v>
      </c>
      <c r="N14" s="225"/>
      <c r="O14" s="226"/>
    </row>
    <row r="15" spans="1:15" ht="15" thickBot="1" x14ac:dyDescent="0.35">
      <c r="I15" s="232" t="s">
        <v>75</v>
      </c>
      <c r="J15" s="233"/>
      <c r="K15" s="150"/>
      <c r="L15" s="60">
        <f>_xlfn.IFS(L11&lt;24430,L11*35%,L11&gt;24430,L11*45%)</f>
        <v>112500.90000000001</v>
      </c>
      <c r="M15" s="243">
        <v>0.55000000000000004</v>
      </c>
      <c r="N15" s="222"/>
      <c r="O15" s="223"/>
    </row>
    <row r="16" spans="1:15" ht="15" thickBot="1" x14ac:dyDescent="0.35">
      <c r="I16" s="147"/>
      <c r="J16" s="148"/>
      <c r="K16" s="149"/>
      <c r="L16" s="58"/>
      <c r="M16" s="224" t="s">
        <v>71</v>
      </c>
      <c r="N16" s="225"/>
      <c r="O16" s="226"/>
    </row>
    <row r="17" spans="1:15" ht="15" thickBot="1" x14ac:dyDescent="0.35">
      <c r="I17" s="234" t="s">
        <v>76</v>
      </c>
      <c r="J17" s="235"/>
      <c r="K17" s="151"/>
      <c r="L17" s="61">
        <f>L11*55%</f>
        <v>137501.1</v>
      </c>
      <c r="M17" s="227">
        <v>0.6</v>
      </c>
      <c r="N17" s="228"/>
      <c r="O17" s="229"/>
    </row>
    <row r="18" spans="1:15" ht="15" thickBot="1" x14ac:dyDescent="0.35">
      <c r="A18" s="254" t="s">
        <v>21</v>
      </c>
      <c r="B18" s="255"/>
      <c r="C18" s="255"/>
      <c r="D18" s="255"/>
      <c r="E18" s="255"/>
      <c r="F18" s="256"/>
      <c r="I18" s="147"/>
      <c r="J18" s="148"/>
      <c r="K18" s="149"/>
      <c r="L18" s="58"/>
    </row>
    <row r="19" spans="1:15" ht="15.6" thickTop="1" thickBot="1" x14ac:dyDescent="0.35">
      <c r="A19" s="6"/>
      <c r="B19" s="1"/>
      <c r="C19" s="1"/>
      <c r="D19" s="1"/>
      <c r="E19" s="1"/>
      <c r="F19" s="7"/>
      <c r="I19" s="273" t="s">
        <v>71</v>
      </c>
      <c r="J19" s="274"/>
      <c r="K19" s="152"/>
      <c r="L19" s="62">
        <f>L11*60%</f>
        <v>150001.19999999998</v>
      </c>
      <c r="M19" s="213" t="s">
        <v>77</v>
      </c>
      <c r="N19" s="214"/>
      <c r="O19" s="215"/>
    </row>
    <row r="20" spans="1:15" ht="15" thickBot="1" x14ac:dyDescent="0.35">
      <c r="A20" s="262" t="s">
        <v>22</v>
      </c>
      <c r="B20" s="263"/>
      <c r="C20" s="263"/>
      <c r="D20" s="263"/>
      <c r="E20" s="263"/>
      <c r="F20" s="264"/>
      <c r="M20" s="54"/>
      <c r="N20" s="56">
        <f>_xlfn.IFS('DROITS ET FRAIS DE SUCCESSION'!A4="ENFANT",L13,'DROITS ET FRAIS DE SUCCESSION'!A4="CONJOINT",0,'DROITS ET FRAIS DE SUCCESSION'!A4="NEVEU/NIECE",L17,'DROITS ET FRAIS DE SUCCESSION'!A4="FRERE/SŒUR",L15,'DROITS ET FRAIS DE SUCCESSION'!A4="AUCUN",L19,'DROITS ET FRAIS DE SUCCESSION'!A4="PETIT ENFANT",L13)</f>
        <v>51381.15</v>
      </c>
      <c r="O20" s="55"/>
    </row>
    <row r="21" spans="1:15" ht="15" thickTop="1" x14ac:dyDescent="0.3">
      <c r="A21" s="30" t="s">
        <v>23</v>
      </c>
      <c r="B21" s="32"/>
      <c r="C21" s="32"/>
      <c r="D21" s="73" t="s">
        <v>24</v>
      </c>
      <c r="E21" s="67"/>
      <c r="F21" s="74">
        <f>IF(AND('DROITS ET FRAIS DE SUCCESSION'!E12&gt;0,'DROITS ET FRAIS DE SUCCESSION'!E12&lt;=3120),18.46,0)</f>
        <v>0</v>
      </c>
    </row>
    <row r="22" spans="1:15" x14ac:dyDescent="0.3">
      <c r="A22" s="12"/>
      <c r="B22" s="52"/>
      <c r="C22" s="52"/>
      <c r="D22" s="69" t="s">
        <v>25</v>
      </c>
      <c r="E22" s="70">
        <v>4.9300000000000004E-3</v>
      </c>
      <c r="F22" s="65">
        <f>IF('DROITS ET FRAIS DE SUCCESSION'!$E$12&gt;3120,'DROITS ET FRAIS DE SUCCESSION'!$E$12*E22,0)</f>
        <v>1232.5049300000001</v>
      </c>
    </row>
    <row r="23" spans="1:15" ht="15" thickBot="1" x14ac:dyDescent="0.35">
      <c r="A23" s="12"/>
      <c r="B23" s="52"/>
      <c r="C23" s="52"/>
      <c r="D23" s="117"/>
      <c r="E23" s="118"/>
      <c r="F23" s="121" t="s">
        <v>78</v>
      </c>
    </row>
    <row r="24" spans="1:15" x14ac:dyDescent="0.3">
      <c r="A24" s="12"/>
      <c r="B24" s="219" t="s">
        <v>79</v>
      </c>
      <c r="C24" s="220"/>
      <c r="D24" s="82" t="s">
        <v>80</v>
      </c>
      <c r="E24" s="83" t="s">
        <v>81</v>
      </c>
      <c r="F24" s="121"/>
    </row>
    <row r="25" spans="1:15" x14ac:dyDescent="0.3">
      <c r="A25" s="30" t="s">
        <v>26</v>
      </c>
      <c r="B25" s="30"/>
      <c r="C25" s="75">
        <v>0</v>
      </c>
      <c r="D25" s="66">
        <v>6500</v>
      </c>
      <c r="E25" s="79">
        <v>1.9720000000000001E-2</v>
      </c>
      <c r="F25" s="68">
        <f>MIN('DROITS ET FRAIS DE SUCCESSION'!$E$12,D25-C25)*E25</f>
        <v>128.18</v>
      </c>
    </row>
    <row r="26" spans="1:15" x14ac:dyDescent="0.3">
      <c r="A26" s="26"/>
      <c r="B26" s="26"/>
      <c r="C26" s="76">
        <v>6500</v>
      </c>
      <c r="D26" s="69">
        <v>17000</v>
      </c>
      <c r="E26" s="80">
        <v>1.085E-2</v>
      </c>
      <c r="F26" s="65">
        <f>MIN('DROITS ET FRAIS DE SUCCESSION'!$E$12-D25,D26-C26)*E26</f>
        <v>113.925</v>
      </c>
    </row>
    <row r="27" spans="1:15" x14ac:dyDescent="0.3">
      <c r="A27" s="30"/>
      <c r="B27" s="30"/>
      <c r="C27" s="75">
        <v>17000</v>
      </c>
      <c r="D27" s="66">
        <v>30000</v>
      </c>
      <c r="E27" s="79">
        <v>7.4000000000000003E-3</v>
      </c>
      <c r="F27" s="68">
        <f>MIN('DROITS ET FRAIS DE SUCCESSION'!$E$12-D26,D27-C27)*E27</f>
        <v>96.2</v>
      </c>
    </row>
    <row r="28" spans="1:15" ht="15" thickBot="1" x14ac:dyDescent="0.35">
      <c r="A28" s="26"/>
      <c r="B28" s="29"/>
      <c r="C28" s="77"/>
      <c r="D28" s="78" t="s">
        <v>27</v>
      </c>
      <c r="E28" s="81">
        <v>5.4200000000000003E-3</v>
      </c>
      <c r="F28" s="65">
        <f>IF('DROITS ET FRAIS DE SUCCESSION'!$E$12&gt;30000,('DROITS ET FRAIS DE SUCCESSION'!$E$12-30000)*0.542%,0)</f>
        <v>1192.40542</v>
      </c>
    </row>
    <row r="29" spans="1:15" x14ac:dyDescent="0.3">
      <c r="A29" s="12"/>
      <c r="B29" s="52"/>
      <c r="C29" s="52"/>
      <c r="D29" s="117"/>
      <c r="E29" s="118"/>
      <c r="F29" s="121"/>
    </row>
    <row r="30" spans="1:15" x14ac:dyDescent="0.3">
      <c r="A30" s="221" t="s">
        <v>31</v>
      </c>
      <c r="B30" s="222"/>
      <c r="C30" s="222"/>
      <c r="D30" s="222"/>
      <c r="E30" s="223"/>
      <c r="F30" s="64">
        <f>SUMIF(F21:F28,"&gt;0")</f>
        <v>2763.2153500000004</v>
      </c>
    </row>
    <row r="31" spans="1:15" ht="15" thickBot="1" x14ac:dyDescent="0.35">
      <c r="A31" s="12"/>
      <c r="B31" s="52"/>
      <c r="C31" s="52"/>
      <c r="D31" s="117"/>
      <c r="E31" s="118"/>
      <c r="F31" s="121"/>
    </row>
    <row r="32" spans="1:15" x14ac:dyDescent="0.3">
      <c r="A32" s="12"/>
      <c r="B32" s="217" t="s">
        <v>79</v>
      </c>
      <c r="C32" s="218"/>
      <c r="D32" s="94" t="s">
        <v>80</v>
      </c>
      <c r="E32" s="127" t="s">
        <v>81</v>
      </c>
      <c r="F32" s="121"/>
    </row>
    <row r="33" spans="1:13" x14ac:dyDescent="0.3">
      <c r="A33" s="71" t="s">
        <v>28</v>
      </c>
      <c r="B33" s="71"/>
      <c r="C33" s="72">
        <v>0</v>
      </c>
      <c r="D33" s="86">
        <v>6500</v>
      </c>
      <c r="E33" s="87">
        <v>1.5779999999999999E-2</v>
      </c>
      <c r="F33" s="88">
        <f>MIN('DROITS ET FRAIS DE SUCCESSION'!$E$12,D33-C33)*E33</f>
        <v>102.57</v>
      </c>
    </row>
    <row r="34" spans="1:13" x14ac:dyDescent="0.3">
      <c r="A34" s="95"/>
      <c r="B34" s="95"/>
      <c r="C34" s="96">
        <v>6500</v>
      </c>
      <c r="D34" s="97">
        <v>17000</v>
      </c>
      <c r="E34" s="98">
        <v>8.6800000000000002E-3</v>
      </c>
      <c r="F34" s="99">
        <f>MIN('DROITS ET FRAIS DE SUCCESSION'!$E$12-D33,D34-C34)*E34</f>
        <v>91.14</v>
      </c>
    </row>
    <row r="35" spans="1:13" x14ac:dyDescent="0.3">
      <c r="A35" s="71"/>
      <c r="B35" s="71"/>
      <c r="C35" s="72">
        <v>17000</v>
      </c>
      <c r="D35" s="86">
        <v>30000</v>
      </c>
      <c r="E35" s="87">
        <v>5.9199999999999999E-3</v>
      </c>
      <c r="F35" s="99">
        <f>MIN('DROITS ET FRAIS DE SUCCESSION'!$E$12-D34,D35-C35)*E35</f>
        <v>76.959999999999994</v>
      </c>
    </row>
    <row r="36" spans="1:13" x14ac:dyDescent="0.3">
      <c r="A36" s="12"/>
      <c r="B36" s="12"/>
      <c r="C36" s="52"/>
      <c r="D36" s="97" t="s">
        <v>27</v>
      </c>
      <c r="E36" s="98">
        <v>4.3400000000000001E-3</v>
      </c>
      <c r="F36" s="99">
        <f>IF('DROITS ET FRAIS DE SUCCESSION'!$E$12&gt;30000,('DROITS ET FRAIS DE SUCCESSION'!$E$10-30000)*0.434%,0)</f>
        <v>954.80000000000007</v>
      </c>
    </row>
    <row r="37" spans="1:13" ht="15" thickBot="1" x14ac:dyDescent="0.35">
      <c r="A37" s="12"/>
      <c r="B37" s="12"/>
      <c r="C37" s="52"/>
      <c r="D37" s="117"/>
      <c r="E37" s="122"/>
      <c r="F37" s="119"/>
    </row>
    <row r="38" spans="1:13" x14ac:dyDescent="0.3">
      <c r="A38" s="12"/>
      <c r="B38" s="265" t="s">
        <v>79</v>
      </c>
      <c r="C38" s="266"/>
      <c r="D38" s="128" t="s">
        <v>80</v>
      </c>
      <c r="E38" s="129" t="s">
        <v>81</v>
      </c>
      <c r="F38" s="121"/>
    </row>
    <row r="39" spans="1:13" ht="15.6" x14ac:dyDescent="0.3">
      <c r="A39" s="89" t="s">
        <v>29</v>
      </c>
      <c r="B39" s="89"/>
      <c r="C39" s="90">
        <v>0</v>
      </c>
      <c r="D39" s="91">
        <v>6500</v>
      </c>
      <c r="E39" s="92">
        <v>4.931E-2</v>
      </c>
      <c r="F39" s="93">
        <f>MIN('DROITS ET FRAIS DE SUCCESSION'!$E$12,D39-C39)*E39</f>
        <v>320.51499999999999</v>
      </c>
      <c r="M39" s="9"/>
    </row>
    <row r="40" spans="1:13" x14ac:dyDescent="0.3">
      <c r="A40" s="12"/>
      <c r="B40" s="123"/>
      <c r="C40" s="124">
        <v>6500</v>
      </c>
      <c r="D40" s="104">
        <v>17000</v>
      </c>
      <c r="E40" s="105">
        <v>2.034E-2</v>
      </c>
      <c r="F40" s="106">
        <f>MIN('DROITS ET FRAIS DE SUCCESSION'!$E$12,D40-C40)*E40</f>
        <v>213.57</v>
      </c>
    </row>
    <row r="41" spans="1:13" x14ac:dyDescent="0.3">
      <c r="A41" s="12"/>
      <c r="B41" s="89"/>
      <c r="C41" s="90">
        <v>17000</v>
      </c>
      <c r="D41" s="91">
        <v>60000</v>
      </c>
      <c r="E41" s="92">
        <v>1.3559999999999999E-2</v>
      </c>
      <c r="F41" s="93">
        <f>MIN('DROITS ET FRAIS DE SUCCESSION'!$E$12,D41-C41)*E41</f>
        <v>583.07999999999993</v>
      </c>
    </row>
    <row r="42" spans="1:13" ht="15" thickBot="1" x14ac:dyDescent="0.35">
      <c r="A42" s="12"/>
      <c r="B42" s="125"/>
      <c r="C42" s="126"/>
      <c r="D42" s="107" t="s">
        <v>30</v>
      </c>
      <c r="E42" s="108">
        <v>1.017E-2</v>
      </c>
      <c r="F42" s="106">
        <f>IF('DROITS ET FRAIS DE SUCCESSION'!$E$12&gt;60000,('DROITS ET FRAIS DE SUCCESSION'!$E$12-60000)*1.017%,0)</f>
        <v>1932.3101699999997</v>
      </c>
    </row>
    <row r="43" spans="1:13" x14ac:dyDescent="0.3">
      <c r="A43" s="12"/>
      <c r="B43" s="52"/>
      <c r="C43" s="52"/>
      <c r="D43" s="130"/>
      <c r="E43" s="122"/>
      <c r="F43" s="119"/>
    </row>
    <row r="44" spans="1:13" x14ac:dyDescent="0.3">
      <c r="A44" s="267" t="s">
        <v>82</v>
      </c>
      <c r="B44" s="268"/>
      <c r="C44" s="268"/>
      <c r="D44" s="268"/>
      <c r="E44" s="269"/>
      <c r="F44" s="131">
        <f>SUMIF(F34:F41,"&gt;0")</f>
        <v>2240.0649999999996</v>
      </c>
    </row>
    <row r="45" spans="1:13" x14ac:dyDescent="0.3">
      <c r="A45" s="12"/>
      <c r="B45" s="52"/>
      <c r="C45" s="52"/>
      <c r="D45" s="117"/>
      <c r="E45" s="118"/>
      <c r="F45" s="119"/>
    </row>
    <row r="46" spans="1:13" x14ac:dyDescent="0.3">
      <c r="A46" s="250" t="s">
        <v>33</v>
      </c>
      <c r="B46" s="251"/>
      <c r="C46" s="251"/>
      <c r="D46" s="111"/>
      <c r="E46" s="110"/>
      <c r="F46" s="109">
        <v>69.23</v>
      </c>
    </row>
    <row r="47" spans="1:13" x14ac:dyDescent="0.3">
      <c r="A47" s="252" t="s">
        <v>34</v>
      </c>
      <c r="B47" s="253"/>
      <c r="C47" s="253"/>
      <c r="D47" s="101"/>
      <c r="E47" s="102"/>
      <c r="F47" s="103">
        <v>92.31</v>
      </c>
    </row>
    <row r="48" spans="1:13" x14ac:dyDescent="0.3">
      <c r="A48" s="44"/>
      <c r="B48" s="120"/>
      <c r="C48" s="120"/>
      <c r="D48" s="117"/>
      <c r="E48" s="52"/>
      <c r="F48" s="119"/>
    </row>
    <row r="49" spans="1:6" ht="15" thickBot="1" x14ac:dyDescent="0.35">
      <c r="A49" s="113" t="s">
        <v>32</v>
      </c>
      <c r="B49" s="114"/>
      <c r="C49" s="114"/>
      <c r="D49" s="115"/>
      <c r="E49" s="114"/>
      <c r="F49" s="116">
        <f>SUM(F30+F44+F46+F47+F21+F22)</f>
        <v>6397.32528</v>
      </c>
    </row>
  </sheetData>
  <mergeCells count="28">
    <mergeCell ref="I1:L1"/>
    <mergeCell ref="E1:G1"/>
    <mergeCell ref="I10:L10"/>
    <mergeCell ref="A46:C46"/>
    <mergeCell ref="A47:C47"/>
    <mergeCell ref="A18:F18"/>
    <mergeCell ref="E9:G9"/>
    <mergeCell ref="E12:E13"/>
    <mergeCell ref="A20:F20"/>
    <mergeCell ref="B38:C38"/>
    <mergeCell ref="A44:E44"/>
    <mergeCell ref="I13:K13"/>
    <mergeCell ref="I19:J19"/>
    <mergeCell ref="M19:O19"/>
    <mergeCell ref="A10:C11"/>
    <mergeCell ref="B32:C32"/>
    <mergeCell ref="B24:C24"/>
    <mergeCell ref="A30:E30"/>
    <mergeCell ref="M16:O16"/>
    <mergeCell ref="M17:O17"/>
    <mergeCell ref="I11:J11"/>
    <mergeCell ref="I15:J15"/>
    <mergeCell ref="I17:J17"/>
    <mergeCell ref="M10:O10"/>
    <mergeCell ref="M11:N11"/>
    <mergeCell ref="M12:N12"/>
    <mergeCell ref="M14:O14"/>
    <mergeCell ref="M15:O15"/>
  </mergeCells>
  <dataValidations disablePrompts="1" count="1">
    <dataValidation type="custom" allowBlank="1" showInputMessage="1" showErrorMessage="1" sqref="I2:K8" xr:uid="{D0F5B36E-A29F-472E-B567-97C86D2088F0}">
      <formula1>"droits de succession"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7114B-581B-4ECB-A401-7FAB7DEFA859}">
  <dimension ref="A1:AC170"/>
  <sheetViews>
    <sheetView tabSelected="1" topLeftCell="A20" workbookViewId="0">
      <selection activeCell="E31" sqref="E31"/>
    </sheetView>
  </sheetViews>
  <sheetFormatPr baseColWidth="10" defaultRowHeight="14.4" x14ac:dyDescent="0.3"/>
  <cols>
    <col min="1" max="4" width="11.5546875" style="36"/>
    <col min="5" max="5" width="17.6640625" style="36" bestFit="1" customWidth="1"/>
    <col min="6" max="17" width="11.5546875" style="36"/>
    <col min="18" max="18" width="11.5546875" style="36" customWidth="1"/>
    <col min="19" max="19" width="28.5546875" style="36" bestFit="1" customWidth="1"/>
    <col min="20" max="20" width="22.109375" style="36" bestFit="1" customWidth="1"/>
    <col min="21" max="21" width="28.5546875" style="36" bestFit="1" customWidth="1"/>
    <col min="22" max="23" width="27.33203125" style="36" bestFit="1" customWidth="1"/>
    <col min="24" max="24" width="27.33203125" style="43" customWidth="1"/>
    <col min="25" max="16384" width="11.5546875" style="36"/>
  </cols>
  <sheetData>
    <row r="1" spans="2:29" x14ac:dyDescent="0.3">
      <c r="G1" s="287" t="s">
        <v>42</v>
      </c>
      <c r="H1" s="287"/>
      <c r="I1" s="287"/>
      <c r="J1" s="287"/>
      <c r="K1" s="287"/>
      <c r="L1" s="287"/>
      <c r="M1" s="287"/>
    </row>
    <row r="2" spans="2:29" x14ac:dyDescent="0.3">
      <c r="G2" s="287"/>
      <c r="H2" s="287"/>
      <c r="I2" s="287"/>
      <c r="J2" s="287"/>
      <c r="K2" s="287"/>
      <c r="L2" s="287"/>
      <c r="M2" s="287"/>
      <c r="AA2" s="38"/>
      <c r="AB2" s="38"/>
      <c r="AC2" s="38"/>
    </row>
    <row r="3" spans="2:29" x14ac:dyDescent="0.3">
      <c r="G3" s="384" t="s">
        <v>52</v>
      </c>
      <c r="H3" s="384"/>
      <c r="I3" s="384"/>
      <c r="J3" s="384"/>
      <c r="K3" s="407" t="s">
        <v>53</v>
      </c>
      <c r="L3" s="407"/>
      <c r="M3" s="407"/>
      <c r="N3" s="407"/>
      <c r="O3" s="407"/>
      <c r="P3" s="407"/>
      <c r="AA3" s="43"/>
      <c r="AB3" s="43"/>
      <c r="AC3" s="43"/>
    </row>
    <row r="4" spans="2:29" ht="15" thickBot="1" x14ac:dyDescent="0.35">
      <c r="G4" s="384"/>
      <c r="H4" s="384"/>
      <c r="I4" s="384"/>
      <c r="J4" s="384"/>
      <c r="K4" s="407"/>
      <c r="L4" s="407"/>
      <c r="M4" s="407"/>
      <c r="N4" s="407"/>
      <c r="O4" s="407"/>
      <c r="P4" s="407"/>
      <c r="AB4" s="43"/>
      <c r="AC4" s="43"/>
    </row>
    <row r="5" spans="2:29" ht="14.4" customHeight="1" thickTop="1" thickBot="1" x14ac:dyDescent="0.35">
      <c r="B5" s="370" t="s">
        <v>43</v>
      </c>
      <c r="C5" s="371"/>
      <c r="D5" s="318" t="s">
        <v>44</v>
      </c>
      <c r="E5" s="318"/>
      <c r="F5" s="318"/>
      <c r="G5" s="320">
        <f>('DROITS ET FRAIS DE SUCCESSION'!$E$19/4)</f>
        <v>137500.5</v>
      </c>
      <c r="H5" s="320"/>
      <c r="I5" s="320">
        <f>_xlfn.IFS($E$31&lt;31,$D$29,$E$31&lt;41,$D$30,$E$31&lt;51,$D$31,$E$31&lt;61,$D$32,$E$31&lt;71,$D$33,$E$31&lt;81,$D$34,$E$31&lt;91,$D$35,$E$31&lt;131,$D$36)</f>
        <v>165000.6</v>
      </c>
      <c r="J5" s="320"/>
      <c r="K5" s="387">
        <f>'DROITS ET FRAIS DE SUCCESSION'!$E$19/2</f>
        <v>275001</v>
      </c>
      <c r="L5" s="388"/>
      <c r="M5" s="362">
        <f>('DROITS ET FRAIS DE SUCCESSION'!$E$19/4)</f>
        <v>137500.5</v>
      </c>
      <c r="N5" s="364">
        <f>($I$5*3)/4</f>
        <v>123750.45000000001</v>
      </c>
    </row>
    <row r="6" spans="2:29" ht="15.6" thickTop="1" thickBot="1" x14ac:dyDescent="0.35">
      <c r="B6" s="372"/>
      <c r="C6" s="373"/>
      <c r="D6" s="318"/>
      <c r="E6" s="318"/>
      <c r="F6" s="318"/>
      <c r="G6" s="320"/>
      <c r="H6" s="320"/>
      <c r="I6" s="320"/>
      <c r="J6" s="320"/>
      <c r="K6" s="387"/>
      <c r="L6" s="388"/>
      <c r="M6" s="363"/>
      <c r="N6" s="365"/>
    </row>
    <row r="7" spans="2:29" ht="15.6" thickTop="1" thickBot="1" x14ac:dyDescent="0.35">
      <c r="B7" s="372"/>
      <c r="C7" s="373"/>
      <c r="D7" s="318" t="s">
        <v>45</v>
      </c>
      <c r="E7" s="318"/>
      <c r="F7" s="318"/>
      <c r="G7" s="320"/>
      <c r="H7" s="320"/>
      <c r="I7" s="320"/>
      <c r="J7" s="320"/>
      <c r="K7" s="387">
        <f>('DROITS ET FRAIS DE SUCCESSION'!$E$19/3)+($I$5/4)*3</f>
        <v>307084.45</v>
      </c>
      <c r="L7" s="388"/>
      <c r="M7" s="385">
        <f>('DROITS ET FRAIS DE SUCCESSION'!$E$19/4)</f>
        <v>137500.5</v>
      </c>
      <c r="N7" s="395">
        <f>($I$5*3)/4</f>
        <v>123750.45000000001</v>
      </c>
    </row>
    <row r="8" spans="2:29" ht="15.6" thickTop="1" thickBot="1" x14ac:dyDescent="0.35">
      <c r="B8" s="372"/>
      <c r="C8" s="373"/>
      <c r="D8" s="318"/>
      <c r="E8" s="318"/>
      <c r="F8" s="318"/>
      <c r="G8" s="320"/>
      <c r="H8" s="320"/>
      <c r="I8" s="320"/>
      <c r="J8" s="320"/>
      <c r="K8" s="387"/>
      <c r="L8" s="388"/>
      <c r="M8" s="386"/>
      <c r="N8" s="396"/>
    </row>
    <row r="9" spans="2:29" ht="15.6" thickTop="1" thickBot="1" x14ac:dyDescent="0.35">
      <c r="B9" s="372"/>
      <c r="C9" s="373"/>
      <c r="D9" s="318" t="s">
        <v>46</v>
      </c>
      <c r="E9" s="318"/>
      <c r="F9" s="318"/>
      <c r="G9" s="320"/>
      <c r="H9" s="320"/>
      <c r="I9" s="320"/>
      <c r="J9" s="320"/>
      <c r="K9" s="387"/>
      <c r="L9" s="426"/>
      <c r="M9" s="362">
        <f>('DROITS ET FRAIS DE SUCCESSION'!$E$19/4)</f>
        <v>137500.5</v>
      </c>
      <c r="N9" s="364">
        <f>($I$5*3)/4</f>
        <v>123750.45000000001</v>
      </c>
    </row>
    <row r="10" spans="2:29" ht="15.6" thickTop="1" thickBot="1" x14ac:dyDescent="0.35">
      <c r="B10" s="374"/>
      <c r="C10" s="375"/>
      <c r="D10" s="318"/>
      <c r="E10" s="318"/>
      <c r="F10" s="318"/>
      <c r="G10" s="320"/>
      <c r="H10" s="320"/>
      <c r="I10" s="320"/>
      <c r="J10" s="320"/>
      <c r="K10" s="387"/>
      <c r="L10" s="426"/>
      <c r="M10" s="366"/>
      <c r="N10" s="369"/>
    </row>
    <row r="11" spans="2:29" ht="15.6" thickTop="1" thickBot="1" x14ac:dyDescent="0.35"/>
    <row r="12" spans="2:29" ht="15" thickTop="1" x14ac:dyDescent="0.3">
      <c r="B12" s="376" t="s">
        <v>49</v>
      </c>
      <c r="C12" s="377"/>
      <c r="D12" s="295" t="s">
        <v>44</v>
      </c>
      <c r="E12" s="296"/>
      <c r="F12" s="296"/>
      <c r="G12" s="275">
        <f>('DROITS ET FRAIS DE SUCCESSION'!$E$19/4)</f>
        <v>137500.5</v>
      </c>
      <c r="H12" s="275"/>
      <c r="I12" s="275"/>
      <c r="J12" s="275"/>
      <c r="K12" s="358">
        <f>'DROITS ET FRAIS DE SUCCESSION'!E19/2</f>
        <v>275001</v>
      </c>
      <c r="L12" s="359"/>
      <c r="M12" s="362">
        <f>('DROITS ET FRAIS DE SUCCESSION'!E19/4)</f>
        <v>137500.5</v>
      </c>
      <c r="N12" s="364">
        <f>($I$5*3)/4</f>
        <v>123750.45000000001</v>
      </c>
      <c r="O12" s="358">
        <f>_xlfn.IFS($E$31&lt;31,$D$29,$E$31&lt;41,$D$30,$E$31&lt;51,$D$31,$E$31&lt;61,$D$32,$E$31&lt;71,$D$33,$E$31&lt;81,$D$34,$E$31&lt;91,$D$35,$E$31&lt;131,$D$36)</f>
        <v>165000.6</v>
      </c>
      <c r="P12" s="359"/>
    </row>
    <row r="13" spans="2:29" ht="15" thickBot="1" x14ac:dyDescent="0.35">
      <c r="B13" s="378"/>
      <c r="C13" s="379"/>
      <c r="D13" s="297"/>
      <c r="E13" s="298"/>
      <c r="F13" s="298"/>
      <c r="G13" s="397"/>
      <c r="H13" s="397"/>
      <c r="I13" s="397"/>
      <c r="J13" s="397"/>
      <c r="K13" s="360"/>
      <c r="L13" s="361"/>
      <c r="M13" s="366"/>
      <c r="N13" s="369"/>
      <c r="O13" s="360"/>
      <c r="P13" s="361"/>
    </row>
    <row r="14" spans="2:29" ht="15.6" thickTop="1" thickBot="1" x14ac:dyDescent="0.35">
      <c r="B14" s="378"/>
      <c r="C14" s="379"/>
      <c r="D14" s="295" t="s">
        <v>45</v>
      </c>
      <c r="E14" s="296"/>
      <c r="F14" s="296"/>
      <c r="G14" s="397"/>
      <c r="H14" s="397"/>
      <c r="I14" s="397"/>
      <c r="J14" s="397"/>
      <c r="K14" s="388">
        <f>'DROITS ET FRAIS DE SUCCESSION'!E19/3</f>
        <v>183334</v>
      </c>
      <c r="L14" s="388"/>
      <c r="M14" s="362">
        <f>('DROITS ET FRAIS DE SUCCESSION'!E19/4)</f>
        <v>137500.5</v>
      </c>
      <c r="N14" s="364">
        <f>($I$5*3)/4</f>
        <v>123750.45000000001</v>
      </c>
      <c r="O14" s="358">
        <f>_xlfn.IFS($E$31&lt;31,$D$29,$E$31&lt;41,$D$30,$E$31&lt;51,$D$31,$E$31&lt;61,$D$32,$E$31&lt;71,$D$33,$E$31&lt;81,$D$34,$E$31&lt;91,$D$35,$E$31&lt;131,$D$36)</f>
        <v>165000.6</v>
      </c>
      <c r="P14" s="359"/>
    </row>
    <row r="15" spans="2:29" ht="15.6" thickTop="1" thickBot="1" x14ac:dyDescent="0.35">
      <c r="B15" s="378"/>
      <c r="C15" s="379"/>
      <c r="D15" s="297"/>
      <c r="E15" s="298"/>
      <c r="F15" s="298"/>
      <c r="G15" s="397"/>
      <c r="H15" s="397"/>
      <c r="I15" s="397"/>
      <c r="J15" s="397"/>
      <c r="K15" s="388"/>
      <c r="L15" s="388"/>
      <c r="M15" s="363"/>
      <c r="N15" s="365"/>
      <c r="O15" s="360"/>
      <c r="P15" s="361"/>
    </row>
    <row r="16" spans="2:29" ht="15" thickTop="1" x14ac:dyDescent="0.3">
      <c r="B16" s="378"/>
      <c r="C16" s="379"/>
      <c r="D16" s="295" t="s">
        <v>46</v>
      </c>
      <c r="E16" s="296"/>
      <c r="F16" s="296"/>
      <c r="G16" s="397"/>
      <c r="H16" s="397"/>
      <c r="I16" s="397"/>
      <c r="J16" s="397"/>
      <c r="K16" s="362">
        <f>('DROITS ET FRAIS DE SUCCESSION'!E19/4)</f>
        <v>137500.5</v>
      </c>
      <c r="L16" s="367">
        <f>(I5*3)/4</f>
        <v>123750.45000000001</v>
      </c>
      <c r="M16" s="358">
        <f>_xlfn.IFS($E$31&lt;31,$D$29,$E$31&lt;41,$D$30,$E$31&lt;51,$D$31,$E$31&lt;61,$D$32,$E$31&lt;71,$D$33,$E$31&lt;81,$D$34,$E$31&lt;91,$D$35,$E$31&lt;131,$D$36)</f>
        <v>165000.6</v>
      </c>
      <c r="N16" s="359"/>
    </row>
    <row r="17" spans="1:20" ht="15" thickBot="1" x14ac:dyDescent="0.35">
      <c r="B17" s="380"/>
      <c r="C17" s="381"/>
      <c r="D17" s="297"/>
      <c r="E17" s="298"/>
      <c r="F17" s="298"/>
      <c r="G17" s="276"/>
      <c r="H17" s="276"/>
      <c r="I17" s="276"/>
      <c r="J17" s="276"/>
      <c r="K17" s="366"/>
      <c r="L17" s="368"/>
      <c r="M17" s="360"/>
      <c r="N17" s="361"/>
    </row>
    <row r="18" spans="1:20" ht="15.6" thickTop="1" thickBot="1" x14ac:dyDescent="0.35">
      <c r="I18" s="42"/>
      <c r="J18" s="42"/>
    </row>
    <row r="19" spans="1:20" ht="15" thickTop="1" x14ac:dyDescent="0.3">
      <c r="B19" s="376" t="s">
        <v>51</v>
      </c>
      <c r="C19" s="377"/>
      <c r="D19" s="295" t="s">
        <v>47</v>
      </c>
      <c r="E19" s="296"/>
      <c r="F19" s="296"/>
      <c r="G19" s="275">
        <f>'DROITS ET FRAIS DE SUCCESSION'!$E$19/2</f>
        <v>275001</v>
      </c>
      <c r="H19" s="275"/>
      <c r="I19" s="275"/>
      <c r="J19" s="289"/>
      <c r="K19" s="358">
        <f>'DROITS ET FRAIS DE SUCCESSION'!$E$19</f>
        <v>550002</v>
      </c>
      <c r="L19" s="389"/>
      <c r="M19" s="389"/>
      <c r="N19" s="359"/>
    </row>
    <row r="20" spans="1:20" ht="15" thickBot="1" x14ac:dyDescent="0.35">
      <c r="B20" s="378"/>
      <c r="C20" s="379"/>
      <c r="D20" s="297"/>
      <c r="E20" s="298"/>
      <c r="F20" s="298"/>
      <c r="G20" s="276"/>
      <c r="H20" s="276"/>
      <c r="I20" s="276"/>
      <c r="J20" s="306"/>
      <c r="K20" s="390"/>
      <c r="L20" s="391"/>
      <c r="M20" s="391"/>
      <c r="N20" s="392"/>
      <c r="T20" s="43"/>
    </row>
    <row r="21" spans="1:20" ht="15" thickTop="1" x14ac:dyDescent="0.3">
      <c r="B21" s="378"/>
      <c r="C21" s="379"/>
      <c r="D21" s="295" t="s">
        <v>48</v>
      </c>
      <c r="E21" s="296"/>
      <c r="F21" s="296"/>
      <c r="G21" s="275">
        <f>('DROITS ET FRAIS DE SUCCESSION'!$E$19*3)/4</f>
        <v>412501.5</v>
      </c>
      <c r="H21" s="275"/>
      <c r="I21" s="275"/>
      <c r="J21" s="289"/>
      <c r="K21" s="390"/>
      <c r="L21" s="391"/>
      <c r="M21" s="391"/>
      <c r="N21" s="392"/>
      <c r="T21" s="43"/>
    </row>
    <row r="22" spans="1:20" ht="15" thickBot="1" x14ac:dyDescent="0.35">
      <c r="B22" s="380"/>
      <c r="C22" s="381"/>
      <c r="D22" s="297"/>
      <c r="E22" s="298"/>
      <c r="F22" s="298"/>
      <c r="G22" s="276"/>
      <c r="H22" s="276"/>
      <c r="I22" s="276"/>
      <c r="J22" s="306"/>
      <c r="K22" s="390"/>
      <c r="L22" s="391"/>
      <c r="M22" s="391"/>
      <c r="N22" s="392"/>
      <c r="S22" s="143"/>
      <c r="T22" s="143"/>
    </row>
    <row r="23" spans="1:20" ht="15.6" thickTop="1" thickBot="1" x14ac:dyDescent="0.35">
      <c r="K23" s="390"/>
      <c r="L23" s="391"/>
      <c r="M23" s="391"/>
      <c r="N23" s="392"/>
      <c r="S23" s="143"/>
      <c r="T23" s="143"/>
    </row>
    <row r="24" spans="1:20" ht="15" thickTop="1" x14ac:dyDescent="0.3">
      <c r="B24" s="295" t="s">
        <v>50</v>
      </c>
      <c r="C24" s="296"/>
      <c r="D24" s="296"/>
      <c r="E24" s="296"/>
      <c r="F24" s="382"/>
      <c r="G24" s="275">
        <f>'DROITS ET FRAIS DE SUCCESSION'!$E$19</f>
        <v>550002</v>
      </c>
      <c r="H24" s="275"/>
      <c r="I24" s="275"/>
      <c r="J24" s="289"/>
      <c r="K24" s="390"/>
      <c r="L24" s="391"/>
      <c r="M24" s="391"/>
      <c r="N24" s="392"/>
      <c r="T24" s="43"/>
    </row>
    <row r="25" spans="1:20" ht="15" thickBot="1" x14ac:dyDescent="0.35">
      <c r="B25" s="297"/>
      <c r="C25" s="298"/>
      <c r="D25" s="298"/>
      <c r="E25" s="298"/>
      <c r="F25" s="383"/>
      <c r="G25" s="276"/>
      <c r="H25" s="276"/>
      <c r="I25" s="276"/>
      <c r="J25" s="306"/>
      <c r="K25" s="360"/>
      <c r="L25" s="393"/>
      <c r="M25" s="393"/>
      <c r="N25" s="361"/>
      <c r="T25" s="43"/>
    </row>
    <row r="26" spans="1:20" ht="15.6" thickTop="1" thickBot="1" x14ac:dyDescent="0.35">
      <c r="T26" s="43"/>
    </row>
    <row r="27" spans="1:20" ht="15.6" thickTop="1" thickBot="1" x14ac:dyDescent="0.35">
      <c r="A27" s="356" t="s">
        <v>83</v>
      </c>
      <c r="B27" s="354" t="s">
        <v>62</v>
      </c>
      <c r="C27" s="352" t="s">
        <v>63</v>
      </c>
      <c r="D27" s="350" t="s">
        <v>65</v>
      </c>
      <c r="E27" s="224" t="s">
        <v>64</v>
      </c>
      <c r="F27" s="226"/>
      <c r="G27" s="394" t="s">
        <v>57</v>
      </c>
      <c r="H27" s="394"/>
      <c r="I27" s="394"/>
      <c r="J27" s="216" t="s">
        <v>54</v>
      </c>
      <c r="K27" s="216"/>
      <c r="L27" s="216"/>
      <c r="M27" s="284" t="s">
        <v>5</v>
      </c>
      <c r="N27" s="284"/>
      <c r="O27" s="284"/>
      <c r="P27" s="285" t="s">
        <v>56</v>
      </c>
      <c r="Q27" s="285"/>
      <c r="R27" s="285"/>
      <c r="T27" s="43"/>
    </row>
    <row r="28" spans="1:20" ht="15" thickBot="1" x14ac:dyDescent="0.35">
      <c r="A28" s="357"/>
      <c r="B28" s="355"/>
      <c r="C28" s="353"/>
      <c r="D28" s="351"/>
      <c r="E28" s="398">
        <f>'DROITS ET FRAIS DE SUCCESSION'!E19</f>
        <v>550002</v>
      </c>
      <c r="F28" s="399"/>
      <c r="G28" s="394"/>
      <c r="H28" s="394"/>
      <c r="I28" s="394"/>
      <c r="J28" s="216"/>
      <c r="K28" s="216"/>
      <c r="L28" s="216"/>
      <c r="M28" s="284"/>
      <c r="N28" s="284"/>
      <c r="O28" s="284"/>
      <c r="P28" s="285"/>
      <c r="Q28" s="285"/>
      <c r="R28" s="285"/>
    </row>
    <row r="29" spans="1:20" ht="15.6" thickTop="1" thickBot="1" x14ac:dyDescent="0.35">
      <c r="A29" s="173">
        <v>21</v>
      </c>
      <c r="B29" s="164">
        <v>0.8</v>
      </c>
      <c r="C29" s="163">
        <v>0.2</v>
      </c>
      <c r="D29" s="166">
        <f>$E28*B29</f>
        <v>440001.60000000003</v>
      </c>
    </row>
    <row r="30" spans="1:20" ht="15" thickBot="1" x14ac:dyDescent="0.35">
      <c r="A30" s="171">
        <v>31</v>
      </c>
      <c r="B30" s="165">
        <v>0.7</v>
      </c>
      <c r="C30" s="155">
        <v>0.3</v>
      </c>
      <c r="D30" s="167">
        <f>$E28*B30</f>
        <v>385001.39999999997</v>
      </c>
      <c r="E30" s="156" t="s">
        <v>60</v>
      </c>
      <c r="F30" s="158" t="s">
        <v>61</v>
      </c>
      <c r="H30" s="160" t="s">
        <v>58</v>
      </c>
      <c r="K30" s="160" t="s">
        <v>58</v>
      </c>
      <c r="N30" s="143" t="s">
        <v>1</v>
      </c>
      <c r="Q30" s="143">
        <v>1</v>
      </c>
    </row>
    <row r="31" spans="1:20" ht="15" thickBot="1" x14ac:dyDescent="0.35">
      <c r="A31" s="171">
        <v>41</v>
      </c>
      <c r="B31" s="165">
        <v>0.6</v>
      </c>
      <c r="C31" s="155">
        <v>0.4</v>
      </c>
      <c r="D31" s="167">
        <f>$E28*B31</f>
        <v>330001.2</v>
      </c>
      <c r="E31" s="157">
        <f>'DROITS ET FRAIS DE SUCCESSION'!H4</f>
        <v>73</v>
      </c>
      <c r="F31" s="159" t="e">
        <f>'DROITS ET FRAIS DE SUCCESSION'!#REF!</f>
        <v>#REF!</v>
      </c>
    </row>
    <row r="32" spans="1:20" ht="15" thickBot="1" x14ac:dyDescent="0.35">
      <c r="A32" s="171">
        <v>51</v>
      </c>
      <c r="B32" s="165">
        <v>0.5</v>
      </c>
      <c r="C32" s="155">
        <v>0.5</v>
      </c>
      <c r="D32" s="167">
        <f>$E28*B32</f>
        <v>275001</v>
      </c>
      <c r="E32" s="41"/>
      <c r="H32" s="160" t="s">
        <v>58</v>
      </c>
      <c r="J32" s="162" t="s">
        <v>55</v>
      </c>
      <c r="K32" s="160" t="s">
        <v>58</v>
      </c>
      <c r="N32" s="143" t="s">
        <v>1</v>
      </c>
      <c r="Q32" s="36">
        <v>1</v>
      </c>
    </row>
    <row r="33" spans="1:17" ht="15" thickBot="1" x14ac:dyDescent="0.35">
      <c r="A33" s="171">
        <v>61</v>
      </c>
      <c r="B33" s="165">
        <v>0.4</v>
      </c>
      <c r="C33" s="155">
        <v>0.6</v>
      </c>
      <c r="D33" s="167">
        <f>$E28*B33</f>
        <v>220000.80000000002</v>
      </c>
      <c r="H33" s="161" t="s">
        <v>59</v>
      </c>
      <c r="K33" s="161" t="s">
        <v>59</v>
      </c>
      <c r="N33" s="143" t="s">
        <v>101</v>
      </c>
      <c r="Q33" s="36">
        <v>2</v>
      </c>
    </row>
    <row r="34" spans="1:17" x14ac:dyDescent="0.3">
      <c r="A34" s="171">
        <v>71</v>
      </c>
      <c r="B34" s="165">
        <v>0.3</v>
      </c>
      <c r="C34" s="155">
        <v>0.7</v>
      </c>
      <c r="D34" s="167">
        <f>$E28*B34</f>
        <v>165000.6</v>
      </c>
      <c r="N34" s="143" t="s">
        <v>50</v>
      </c>
      <c r="Q34" s="36" t="s">
        <v>85</v>
      </c>
    </row>
    <row r="35" spans="1:17" x14ac:dyDescent="0.3">
      <c r="A35" s="171">
        <v>81</v>
      </c>
      <c r="B35" s="165">
        <v>0.19999999999999901</v>
      </c>
      <c r="C35" s="155">
        <v>0.8</v>
      </c>
      <c r="D35" s="167">
        <f>$E28*B35</f>
        <v>110000.39999999946</v>
      </c>
    </row>
    <row r="36" spans="1:17" x14ac:dyDescent="0.3">
      <c r="A36" s="171">
        <v>91</v>
      </c>
      <c r="B36" s="165">
        <v>9.9999999999999103E-2</v>
      </c>
      <c r="C36" s="155">
        <v>0.9</v>
      </c>
      <c r="D36" s="167">
        <f>$E28*B36</f>
        <v>55000.19999999951</v>
      </c>
    </row>
    <row r="37" spans="1:17" ht="15" thickBot="1" x14ac:dyDescent="0.35">
      <c r="A37" s="172">
        <v>131</v>
      </c>
      <c r="B37" s="168"/>
      <c r="C37" s="169"/>
      <c r="D37" s="170"/>
    </row>
    <row r="38" spans="1:17" ht="15" thickTop="1" x14ac:dyDescent="0.3"/>
    <row r="39" spans="1:17" s="143" customFormat="1" x14ac:dyDescent="0.3">
      <c r="A39" s="287" t="s">
        <v>105</v>
      </c>
      <c r="B39" s="288" t="s">
        <v>106</v>
      </c>
      <c r="C39" s="287" t="s">
        <v>103</v>
      </c>
      <c r="D39" s="287" t="s">
        <v>104</v>
      </c>
    </row>
    <row r="40" spans="1:17" s="143" customFormat="1" ht="15" thickBot="1" x14ac:dyDescent="0.35">
      <c r="A40" s="287"/>
      <c r="B40" s="288"/>
      <c r="C40" s="287"/>
      <c r="D40" s="287"/>
    </row>
    <row r="41" spans="1:17" s="143" customFormat="1" ht="15" thickBot="1" x14ac:dyDescent="0.35">
      <c r="A41" s="143" t="s">
        <v>101</v>
      </c>
      <c r="B41" s="160" t="s">
        <v>58</v>
      </c>
      <c r="C41" s="143">
        <v>2</v>
      </c>
      <c r="D41" s="143">
        <f>_xlfn.IFS(A41="ENFANT",G5,A41="NI PARENTS NI ENFANTS",G24,A41="PARENT",G19)</f>
        <v>275001</v>
      </c>
    </row>
    <row r="42" spans="1:17" s="143" customFormat="1" x14ac:dyDescent="0.3"/>
    <row r="43" spans="1:17" s="143" customFormat="1" x14ac:dyDescent="0.3"/>
    <row r="44" spans="1:17" s="143" customFormat="1" x14ac:dyDescent="0.3"/>
    <row r="45" spans="1:17" s="143" customFormat="1" x14ac:dyDescent="0.3"/>
    <row r="46" spans="1:17" s="143" customFormat="1" x14ac:dyDescent="0.3"/>
    <row r="47" spans="1:17" s="143" customFormat="1" x14ac:dyDescent="0.3"/>
    <row r="48" spans="1:17" s="143" customFormat="1" x14ac:dyDescent="0.3"/>
    <row r="49" spans="1:17" s="143" customFormat="1" x14ac:dyDescent="0.3"/>
    <row r="50" spans="1:17" s="143" customFormat="1" x14ac:dyDescent="0.3"/>
    <row r="51" spans="1:17" s="143" customFormat="1" x14ac:dyDescent="0.3"/>
    <row r="52" spans="1:17" s="143" customFormat="1" x14ac:dyDescent="0.3"/>
    <row r="53" spans="1:17" s="143" customFormat="1" x14ac:dyDescent="0.3"/>
    <row r="54" spans="1:17" s="143" customFormat="1" x14ac:dyDescent="0.3"/>
    <row r="55" spans="1:17" x14ac:dyDescent="0.3">
      <c r="H55" s="43"/>
    </row>
    <row r="56" spans="1:17" x14ac:dyDescent="0.3">
      <c r="H56" s="43"/>
      <c r="O56" s="43"/>
      <c r="P56" s="43"/>
      <c r="Q56" s="43"/>
    </row>
    <row r="57" spans="1:17" x14ac:dyDescent="0.3">
      <c r="F57" s="43"/>
      <c r="G57" s="43"/>
      <c r="H57" s="43"/>
      <c r="O57" s="43"/>
      <c r="P57" s="43"/>
      <c r="Q57" s="43"/>
    </row>
    <row r="58" spans="1:17" x14ac:dyDescent="0.3">
      <c r="A58" s="283" t="s">
        <v>52</v>
      </c>
      <c r="B58" s="283"/>
      <c r="C58" s="283"/>
      <c r="D58" s="283"/>
      <c r="E58" s="283"/>
      <c r="F58" s="283"/>
      <c r="G58" s="283"/>
      <c r="H58" s="283"/>
      <c r="I58" s="283"/>
      <c r="J58" s="283"/>
      <c r="K58" s="283"/>
      <c r="L58" s="283"/>
      <c r="M58" s="283"/>
      <c r="N58" s="283"/>
      <c r="O58" s="283"/>
      <c r="P58" s="283"/>
      <c r="Q58" s="283"/>
    </row>
    <row r="59" spans="1:17" ht="15" thickBot="1" x14ac:dyDescent="0.35">
      <c r="J59" s="43"/>
      <c r="K59" s="43"/>
      <c r="L59" s="43"/>
      <c r="M59" s="43"/>
      <c r="N59" s="43"/>
      <c r="O59" s="43"/>
      <c r="P59" s="43"/>
      <c r="Q59" s="43"/>
    </row>
    <row r="60" spans="1:17" ht="15" customHeight="1" thickTop="1" x14ac:dyDescent="0.3">
      <c r="A60" s="327" t="s">
        <v>97</v>
      </c>
      <c r="B60" s="328"/>
      <c r="C60" s="328"/>
      <c r="D60" s="328"/>
      <c r="E60" s="329"/>
      <c r="F60" s="143"/>
      <c r="G60" s="326" t="s">
        <v>96</v>
      </c>
      <c r="I60" s="308" t="s">
        <v>99</v>
      </c>
      <c r="J60" s="309"/>
      <c r="K60" s="309"/>
      <c r="L60" s="309"/>
      <c r="M60" s="309"/>
      <c r="N60" s="309"/>
      <c r="O60" s="310"/>
    </row>
    <row r="61" spans="1:17" ht="15" thickBot="1" x14ac:dyDescent="0.35">
      <c r="A61" s="330"/>
      <c r="B61" s="331"/>
      <c r="C61" s="331"/>
      <c r="D61" s="331"/>
      <c r="E61" s="332"/>
      <c r="F61" s="143"/>
      <c r="G61" s="326"/>
      <c r="I61" s="311"/>
      <c r="J61" s="312"/>
      <c r="K61" s="312"/>
      <c r="L61" s="312"/>
      <c r="M61" s="312"/>
      <c r="N61" s="312"/>
      <c r="O61" s="313"/>
    </row>
    <row r="62" spans="1:17" ht="15.6" thickTop="1" thickBot="1" x14ac:dyDescent="0.35">
      <c r="A62" s="297" t="s">
        <v>44</v>
      </c>
      <c r="B62" s="298"/>
      <c r="C62" s="298"/>
      <c r="D62" s="276">
        <f>('DROITS ET FRAIS DE SUCCESSION'!$E$19/4)</f>
        <v>137500.5</v>
      </c>
      <c r="E62" s="276"/>
      <c r="F62" s="143"/>
      <c r="G62" s="326"/>
      <c r="I62" s="314" t="s">
        <v>44</v>
      </c>
      <c r="J62" s="315"/>
      <c r="K62" s="316"/>
      <c r="L62" s="143"/>
      <c r="M62" s="143"/>
      <c r="N62" s="320">
        <f>_xlfn.IFS($E$31&lt;31,$D$29,$E$31&lt;41,$D$30,$E$31&lt;51,$D$31,$E$31&lt;61,$D$32,$E$31&lt;71,$D$33,$E$31&lt;81,$D$34,$E$31&lt;91,$D$35,$E$31&lt;131,$D$36)</f>
        <v>165000.6</v>
      </c>
      <c r="O62" s="320"/>
    </row>
    <row r="63" spans="1:17" ht="15.6" thickTop="1" thickBot="1" x14ac:dyDescent="0.35">
      <c r="A63" s="346"/>
      <c r="B63" s="318"/>
      <c r="C63" s="318"/>
      <c r="D63" s="320"/>
      <c r="E63" s="320"/>
      <c r="F63" s="143"/>
      <c r="G63" s="326"/>
      <c r="I63" s="317"/>
      <c r="J63" s="318"/>
      <c r="K63" s="319"/>
      <c r="L63" s="143"/>
      <c r="M63" s="143"/>
      <c r="N63" s="320"/>
      <c r="O63" s="320"/>
    </row>
    <row r="64" spans="1:17" ht="15.6" thickTop="1" thickBot="1" x14ac:dyDescent="0.35">
      <c r="A64" s="346" t="s">
        <v>45</v>
      </c>
      <c r="B64" s="318"/>
      <c r="C64" s="318"/>
      <c r="D64" s="320"/>
      <c r="E64" s="320"/>
      <c r="F64" s="143"/>
      <c r="G64" s="326"/>
      <c r="I64" s="317" t="s">
        <v>45</v>
      </c>
      <c r="J64" s="318"/>
      <c r="K64" s="319"/>
      <c r="L64" s="143"/>
      <c r="M64" s="143"/>
      <c r="N64" s="320"/>
      <c r="O64" s="320"/>
    </row>
    <row r="65" spans="1:17" ht="15.6" thickTop="1" thickBot="1" x14ac:dyDescent="0.35">
      <c r="A65" s="346"/>
      <c r="B65" s="318"/>
      <c r="C65" s="318"/>
      <c r="D65" s="320"/>
      <c r="E65" s="320"/>
      <c r="F65" s="143"/>
      <c r="G65" s="326"/>
      <c r="I65" s="321"/>
      <c r="J65" s="296"/>
      <c r="K65" s="322"/>
      <c r="L65" s="143"/>
      <c r="M65" s="143"/>
      <c r="N65" s="320"/>
      <c r="O65" s="320"/>
    </row>
    <row r="66" spans="1:17" ht="15.6" thickTop="1" thickBot="1" x14ac:dyDescent="0.35">
      <c r="A66" s="346" t="s">
        <v>46</v>
      </c>
      <c r="B66" s="318"/>
      <c r="C66" s="318"/>
      <c r="D66" s="320"/>
      <c r="E66" s="320"/>
      <c r="F66" s="143"/>
      <c r="G66" s="326"/>
      <c r="I66" s="314" t="s">
        <v>46</v>
      </c>
      <c r="J66" s="315"/>
      <c r="K66" s="316"/>
      <c r="L66" s="143"/>
      <c r="M66" s="143"/>
      <c r="N66" s="320"/>
      <c r="O66" s="320"/>
    </row>
    <row r="67" spans="1:17" ht="15.6" thickTop="1" thickBot="1" x14ac:dyDescent="0.35">
      <c r="A67" s="346"/>
      <c r="B67" s="318"/>
      <c r="C67" s="318"/>
      <c r="D67" s="320"/>
      <c r="E67" s="320"/>
      <c r="F67" s="143"/>
      <c r="G67" s="326"/>
      <c r="I67" s="323"/>
      <c r="J67" s="324"/>
      <c r="K67" s="325"/>
      <c r="L67" s="143"/>
      <c r="M67" s="143"/>
      <c r="N67" s="320"/>
      <c r="O67" s="320"/>
    </row>
    <row r="68" spans="1:17" ht="15.6" thickTop="1" thickBot="1" x14ac:dyDescent="0.35">
      <c r="J68" s="43"/>
      <c r="K68" s="43"/>
      <c r="L68" s="43"/>
      <c r="M68" s="43"/>
      <c r="N68" s="43"/>
      <c r="O68" s="43"/>
      <c r="P68" s="43"/>
      <c r="Q68" s="43"/>
    </row>
    <row r="69" spans="1:17" ht="15.6" thickTop="1" thickBot="1" x14ac:dyDescent="0.35">
      <c r="A69" s="196"/>
      <c r="B69" s="196"/>
      <c r="C69" s="196"/>
      <c r="D69" s="196"/>
      <c r="E69" s="196"/>
      <c r="F69" s="196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</row>
    <row r="70" spans="1:17" ht="14.4" customHeight="1" x14ac:dyDescent="0.3">
      <c r="A70" s="333" t="s">
        <v>98</v>
      </c>
      <c r="B70" s="334"/>
      <c r="C70" s="334"/>
      <c r="D70" s="334"/>
      <c r="E70" s="335"/>
      <c r="F70" s="143"/>
      <c r="G70" s="143"/>
    </row>
    <row r="71" spans="1:17" ht="15" thickBot="1" x14ac:dyDescent="0.35">
      <c r="A71" s="336"/>
      <c r="B71" s="337"/>
      <c r="C71" s="337"/>
      <c r="D71" s="337"/>
      <c r="E71" s="338"/>
      <c r="F71" s="143"/>
      <c r="G71" s="143"/>
    </row>
    <row r="72" spans="1:17" ht="15" thickTop="1" x14ac:dyDescent="0.3">
      <c r="A72" s="321" t="s">
        <v>44</v>
      </c>
      <c r="B72" s="296"/>
      <c r="C72" s="296"/>
      <c r="D72" s="289">
        <f>('DROITS ET FRAIS DE SUCCESSION'!$E$19/4)</f>
        <v>137500.5</v>
      </c>
      <c r="E72" s="290"/>
      <c r="F72" s="143"/>
      <c r="G72" s="143"/>
    </row>
    <row r="73" spans="1:17" ht="15" thickBot="1" x14ac:dyDescent="0.35">
      <c r="A73" s="347"/>
      <c r="B73" s="298"/>
      <c r="C73" s="298"/>
      <c r="D73" s="291"/>
      <c r="E73" s="292"/>
      <c r="F73" s="143"/>
      <c r="G73" s="143"/>
    </row>
    <row r="74" spans="1:17" ht="15" thickTop="1" x14ac:dyDescent="0.3">
      <c r="A74" s="321" t="s">
        <v>45</v>
      </c>
      <c r="B74" s="296"/>
      <c r="C74" s="296"/>
      <c r="D74" s="291"/>
      <c r="E74" s="292"/>
      <c r="F74" s="143"/>
      <c r="G74" s="143"/>
    </row>
    <row r="75" spans="1:17" ht="15" thickBot="1" x14ac:dyDescent="0.35">
      <c r="A75" s="347"/>
      <c r="B75" s="298"/>
      <c r="C75" s="298"/>
      <c r="D75" s="291"/>
      <c r="E75" s="292"/>
      <c r="F75" s="143"/>
      <c r="G75" s="143"/>
    </row>
    <row r="76" spans="1:17" ht="15" thickTop="1" x14ac:dyDescent="0.3">
      <c r="A76" s="321" t="s">
        <v>46</v>
      </c>
      <c r="B76" s="296"/>
      <c r="C76" s="296"/>
      <c r="D76" s="291"/>
      <c r="E76" s="292"/>
      <c r="F76" s="143"/>
      <c r="G76" s="143"/>
    </row>
    <row r="77" spans="1:17" ht="15" thickBot="1" x14ac:dyDescent="0.35">
      <c r="A77" s="348"/>
      <c r="B77" s="349"/>
      <c r="C77" s="349"/>
      <c r="D77" s="293"/>
      <c r="E77" s="294"/>
      <c r="F77" s="143"/>
      <c r="G77" s="143"/>
    </row>
    <row r="78" spans="1:17" ht="15" thickBot="1" x14ac:dyDescent="0.35"/>
    <row r="79" spans="1:17" ht="15.6" thickTop="1" thickBot="1" x14ac:dyDescent="0.35">
      <c r="A79" s="196"/>
      <c r="B79" s="196"/>
      <c r="C79" s="196"/>
      <c r="D79" s="196"/>
      <c r="E79" s="196"/>
      <c r="F79" s="196"/>
      <c r="G79" s="196"/>
      <c r="H79" s="196"/>
      <c r="I79" s="196"/>
      <c r="J79" s="196"/>
      <c r="K79" s="196"/>
      <c r="L79" s="196"/>
      <c r="M79" s="196"/>
      <c r="N79" s="196"/>
      <c r="O79" s="196"/>
      <c r="P79" s="196"/>
      <c r="Q79" s="196"/>
    </row>
    <row r="80" spans="1:17" ht="15" customHeight="1" thickTop="1" x14ac:dyDescent="0.3">
      <c r="A80" s="299" t="s">
        <v>100</v>
      </c>
      <c r="B80" s="300"/>
      <c r="C80" s="300"/>
      <c r="D80" s="300"/>
      <c r="E80" s="301"/>
    </row>
    <row r="81" spans="1:17" ht="15" thickBot="1" x14ac:dyDescent="0.35">
      <c r="A81" s="302"/>
      <c r="B81" s="303"/>
      <c r="C81" s="303"/>
      <c r="D81" s="303"/>
      <c r="E81" s="304"/>
    </row>
    <row r="82" spans="1:17" ht="15" thickTop="1" x14ac:dyDescent="0.3">
      <c r="A82" s="295" t="s">
        <v>47</v>
      </c>
      <c r="B82" s="296"/>
      <c r="C82" s="296"/>
      <c r="D82" s="289">
        <f>'DROITS ET FRAIS DE SUCCESSION'!$E$19/2</f>
        <v>275001</v>
      </c>
      <c r="E82" s="305"/>
      <c r="F82" s="143"/>
      <c r="G82" s="143"/>
    </row>
    <row r="83" spans="1:17" ht="15" thickBot="1" x14ac:dyDescent="0.35">
      <c r="A83" s="297"/>
      <c r="B83" s="298"/>
      <c r="C83" s="298"/>
      <c r="D83" s="306"/>
      <c r="E83" s="307"/>
      <c r="F83" s="143"/>
      <c r="G83" s="143"/>
    </row>
    <row r="84" spans="1:17" ht="15" thickTop="1" x14ac:dyDescent="0.3">
      <c r="A84" s="295" t="s">
        <v>48</v>
      </c>
      <c r="B84" s="296"/>
      <c r="C84" s="296"/>
      <c r="D84" s="289">
        <f>('DROITS ET FRAIS DE SUCCESSION'!$E$19*3)/4</f>
        <v>412501.5</v>
      </c>
      <c r="E84" s="305"/>
      <c r="F84" s="143"/>
      <c r="G84" s="143"/>
    </row>
    <row r="85" spans="1:17" ht="15" thickBot="1" x14ac:dyDescent="0.35">
      <c r="A85" s="297"/>
      <c r="B85" s="298"/>
      <c r="C85" s="298"/>
      <c r="D85" s="306"/>
      <c r="E85" s="307"/>
      <c r="F85" s="143"/>
      <c r="G85" s="143"/>
    </row>
    <row r="86" spans="1:17" ht="15.6" thickTop="1" thickBot="1" x14ac:dyDescent="0.35"/>
    <row r="87" spans="1:17" ht="15.6" thickTop="1" thickBot="1" x14ac:dyDescent="0.35">
      <c r="A87" s="196"/>
      <c r="B87" s="196"/>
      <c r="C87" s="196"/>
      <c r="D87" s="196"/>
      <c r="E87" s="196"/>
      <c r="F87" s="196"/>
      <c r="G87" s="196"/>
      <c r="H87" s="196"/>
      <c r="I87" s="196"/>
      <c r="J87" s="196"/>
      <c r="K87" s="196"/>
      <c r="L87" s="196"/>
      <c r="M87" s="196"/>
      <c r="N87" s="196"/>
      <c r="O87" s="196"/>
      <c r="P87" s="196"/>
      <c r="Q87" s="196"/>
    </row>
    <row r="88" spans="1:17" ht="15" thickTop="1" x14ac:dyDescent="0.3">
      <c r="A88" s="277" t="s">
        <v>50</v>
      </c>
      <c r="B88" s="278"/>
      <c r="C88" s="278"/>
      <c r="D88" s="279"/>
      <c r="E88" s="143"/>
    </row>
    <row r="89" spans="1:17" ht="15" thickBot="1" x14ac:dyDescent="0.35">
      <c r="A89" s="280"/>
      <c r="B89" s="281"/>
      <c r="C89" s="281"/>
      <c r="D89" s="282"/>
      <c r="E89" s="143"/>
    </row>
    <row r="90" spans="1:17" ht="15" thickTop="1" x14ac:dyDescent="0.3">
      <c r="A90" s="275">
        <f>'DROITS ET FRAIS DE SUCCESSION'!$E$19</f>
        <v>550002</v>
      </c>
      <c r="B90" s="275"/>
      <c r="C90" s="275"/>
      <c r="D90" s="275"/>
    </row>
    <row r="91" spans="1:17" ht="15" thickBot="1" x14ac:dyDescent="0.35">
      <c r="A91" s="276"/>
      <c r="B91" s="276"/>
      <c r="C91" s="276"/>
      <c r="D91" s="276"/>
    </row>
    <row r="92" spans="1:17" s="143" customFormat="1" ht="15" thickTop="1" x14ac:dyDescent="0.3"/>
    <row r="93" spans="1:17" s="143" customFormat="1" x14ac:dyDescent="0.3"/>
    <row r="94" spans="1:17" s="143" customFormat="1" x14ac:dyDescent="0.3">
      <c r="A94" s="286" t="s">
        <v>102</v>
      </c>
      <c r="B94" s="286"/>
      <c r="C94" s="286"/>
      <c r="D94" s="286"/>
      <c r="E94" s="286"/>
      <c r="F94" s="286"/>
      <c r="G94" s="286"/>
      <c r="H94" s="286"/>
      <c r="I94" s="286"/>
      <c r="J94" s="286"/>
      <c r="K94" s="286"/>
      <c r="L94" s="286"/>
      <c r="M94" s="286"/>
      <c r="N94" s="286"/>
      <c r="O94" s="286"/>
      <c r="P94" s="286"/>
      <c r="Q94" s="286"/>
    </row>
    <row r="95" spans="1:17" s="143" customFormat="1" x14ac:dyDescent="0.3"/>
    <row r="97" spans="1:17" s="143" customFormat="1" x14ac:dyDescent="0.3"/>
    <row r="99" spans="1:17" s="143" customFormat="1" x14ac:dyDescent="0.3">
      <c r="A99" s="283" t="s">
        <v>53</v>
      </c>
      <c r="B99" s="283"/>
      <c r="C99" s="283"/>
      <c r="D99" s="283"/>
      <c r="E99" s="283"/>
      <c r="F99" s="283"/>
      <c r="G99" s="283"/>
      <c r="H99" s="283"/>
      <c r="I99" s="283"/>
      <c r="J99" s="283"/>
      <c r="K99" s="283"/>
      <c r="L99" s="283"/>
      <c r="M99" s="283"/>
      <c r="N99" s="283"/>
      <c r="O99" s="283"/>
      <c r="P99" s="283"/>
      <c r="Q99" s="283"/>
    </row>
    <row r="153" spans="1:9" x14ac:dyDescent="0.3">
      <c r="C153" s="400" t="s">
        <v>84</v>
      </c>
      <c r="D153" s="400"/>
      <c r="E153" s="400"/>
      <c r="F153" s="400"/>
      <c r="G153" s="400"/>
      <c r="H153" s="400"/>
      <c r="I153" s="400"/>
    </row>
    <row r="154" spans="1:9" x14ac:dyDescent="0.3">
      <c r="C154" s="43"/>
      <c r="D154" s="43"/>
      <c r="E154" s="43"/>
      <c r="F154" s="43"/>
      <c r="G154" s="43"/>
      <c r="H154" s="43"/>
      <c r="I154" s="43"/>
    </row>
    <row r="155" spans="1:9" x14ac:dyDescent="0.3">
      <c r="C155" s="283" t="s">
        <v>90</v>
      </c>
      <c r="D155" s="283"/>
      <c r="E155" s="408" t="s">
        <v>90</v>
      </c>
      <c r="F155" s="408"/>
      <c r="G155" s="408"/>
      <c r="H155" s="408"/>
      <c r="I155" s="408"/>
    </row>
    <row r="156" spans="1:9" x14ac:dyDescent="0.3">
      <c r="G156" s="43"/>
    </row>
    <row r="157" spans="1:9" x14ac:dyDescent="0.3">
      <c r="B157" s="192"/>
      <c r="G157" s="43"/>
    </row>
    <row r="158" spans="1:9" ht="15" thickBot="1" x14ac:dyDescent="0.35">
      <c r="C158" s="36" t="s">
        <v>91</v>
      </c>
      <c r="D158" s="36" t="s">
        <v>92</v>
      </c>
      <c r="G158" s="43"/>
    </row>
    <row r="159" spans="1:9" x14ac:dyDescent="0.3">
      <c r="A159" s="339" t="s">
        <v>86</v>
      </c>
      <c r="B159" s="153">
        <v>1</v>
      </c>
      <c r="C159" s="186">
        <f>$G$5</f>
        <v>137500.5</v>
      </c>
      <c r="D159" s="187">
        <f>$I$5</f>
        <v>165000.6</v>
      </c>
      <c r="E159" s="342">
        <f>$K$5</f>
        <v>275001</v>
      </c>
      <c r="F159" s="403"/>
      <c r="G159" s="177">
        <f>$M$5</f>
        <v>137500.5</v>
      </c>
      <c r="H159" s="178">
        <f>$N$5</f>
        <v>123750.45000000001</v>
      </c>
      <c r="I159" s="174"/>
    </row>
    <row r="160" spans="1:9" x14ac:dyDescent="0.3">
      <c r="A160" s="340"/>
      <c r="B160" s="154">
        <v>2</v>
      </c>
      <c r="C160" s="175">
        <f t="shared" ref="C160:C161" si="0">$G$5</f>
        <v>137500.5</v>
      </c>
      <c r="D160" s="188">
        <f t="shared" ref="D160:D161" si="1">$I$5</f>
        <v>165000.6</v>
      </c>
      <c r="E160" s="344">
        <f>$K$7</f>
        <v>307084.45</v>
      </c>
      <c r="F160" s="406"/>
      <c r="G160" s="179">
        <f>$M$7</f>
        <v>137500.5</v>
      </c>
      <c r="H160" s="180">
        <f>$N$7</f>
        <v>123750.45000000001</v>
      </c>
      <c r="I160" s="174"/>
    </row>
    <row r="161" spans="1:9" ht="15" thickBot="1" x14ac:dyDescent="0.35">
      <c r="A161" s="341"/>
      <c r="B161" s="40" t="s">
        <v>85</v>
      </c>
      <c r="C161" s="175">
        <f t="shared" si="0"/>
        <v>137500.5</v>
      </c>
      <c r="D161" s="188">
        <f t="shared" si="1"/>
        <v>165000.6</v>
      </c>
      <c r="E161" s="404"/>
      <c r="F161" s="405"/>
      <c r="G161" s="179">
        <f>$M$9</f>
        <v>137500.5</v>
      </c>
      <c r="H161" s="180">
        <f>$N$9</f>
        <v>123750.45000000001</v>
      </c>
      <c r="I161" s="174"/>
    </row>
    <row r="162" spans="1:9" x14ac:dyDescent="0.3">
      <c r="A162" s="413" t="s">
        <v>87</v>
      </c>
      <c r="B162" s="153">
        <v>1</v>
      </c>
      <c r="C162" s="409">
        <f>$G$12</f>
        <v>137500.5</v>
      </c>
      <c r="D162" s="410"/>
      <c r="E162" s="342">
        <f>$K$12</f>
        <v>275001</v>
      </c>
      <c r="F162" s="403"/>
      <c r="G162" s="177">
        <f>$M$12</f>
        <v>137500.5</v>
      </c>
      <c r="H162" s="178">
        <f>$N$12</f>
        <v>123750.45000000001</v>
      </c>
      <c r="I162" s="177">
        <f>$O$12</f>
        <v>165000.6</v>
      </c>
    </row>
    <row r="163" spans="1:9" ht="15" thickBot="1" x14ac:dyDescent="0.35">
      <c r="A163" s="414"/>
      <c r="B163" s="154">
        <v>2</v>
      </c>
      <c r="C163" s="411"/>
      <c r="D163" s="292"/>
      <c r="E163" s="401">
        <f>$K$14</f>
        <v>183334</v>
      </c>
      <c r="F163" s="402"/>
      <c r="G163" s="179">
        <f>$M$14</f>
        <v>137500.5</v>
      </c>
      <c r="H163" s="180">
        <f>$N$12</f>
        <v>123750.45000000001</v>
      </c>
      <c r="I163" s="191">
        <f>$O$14</f>
        <v>165000.6</v>
      </c>
    </row>
    <row r="164" spans="1:9" ht="15" thickBot="1" x14ac:dyDescent="0.35">
      <c r="A164" s="415"/>
      <c r="B164" s="176" t="s">
        <v>85</v>
      </c>
      <c r="C164" s="412"/>
      <c r="D164" s="294"/>
      <c r="E164" s="181">
        <f>$K$16</f>
        <v>137500.5</v>
      </c>
      <c r="F164" s="182">
        <f>$L$16</f>
        <v>123750.45000000001</v>
      </c>
      <c r="G164" s="342">
        <f>$M$16</f>
        <v>165000.6</v>
      </c>
      <c r="H164" s="343"/>
      <c r="I164" s="343"/>
    </row>
    <row r="165" spans="1:9" x14ac:dyDescent="0.3">
      <c r="A165" s="416" t="s">
        <v>88</v>
      </c>
      <c r="B165" s="153">
        <v>2</v>
      </c>
      <c r="C165" s="409">
        <f>$G$19</f>
        <v>275001</v>
      </c>
      <c r="D165" s="418"/>
      <c r="E165" s="183"/>
      <c r="F165" s="183"/>
      <c r="G165" s="344">
        <f>$K$19</f>
        <v>550002</v>
      </c>
      <c r="H165" s="345"/>
      <c r="I165" s="345"/>
    </row>
    <row r="166" spans="1:9" x14ac:dyDescent="0.3">
      <c r="A166" s="417"/>
      <c r="B166" s="154">
        <v>1</v>
      </c>
      <c r="C166" s="411">
        <f>$G$21</f>
        <v>412501.5</v>
      </c>
      <c r="D166" s="419"/>
      <c r="E166" s="184"/>
      <c r="F166" s="184"/>
      <c r="G166" s="344"/>
      <c r="H166" s="345"/>
      <c r="I166" s="345"/>
    </row>
    <row r="167" spans="1:9" ht="15" thickBot="1" x14ac:dyDescent="0.35">
      <c r="A167" s="417"/>
      <c r="B167" s="154"/>
      <c r="C167" s="189"/>
      <c r="D167" s="190"/>
      <c r="E167" s="184"/>
      <c r="F167" s="184"/>
      <c r="G167" s="344"/>
      <c r="H167" s="345"/>
      <c r="I167" s="345"/>
    </row>
    <row r="168" spans="1:9" x14ac:dyDescent="0.3">
      <c r="A168" s="416" t="s">
        <v>89</v>
      </c>
      <c r="B168" s="423"/>
      <c r="C168" s="409">
        <f>$G$24</f>
        <v>550002</v>
      </c>
      <c r="D168" s="418"/>
      <c r="E168" s="183"/>
      <c r="F168" s="183"/>
      <c r="G168" s="344"/>
      <c r="H168" s="345"/>
      <c r="I168" s="345"/>
    </row>
    <row r="169" spans="1:9" x14ac:dyDescent="0.3">
      <c r="A169" s="417"/>
      <c r="B169" s="424"/>
      <c r="C169" s="420"/>
      <c r="D169" s="419"/>
      <c r="E169" s="184"/>
      <c r="F169" s="184"/>
      <c r="G169" s="344"/>
      <c r="H169" s="345"/>
      <c r="I169" s="345"/>
    </row>
    <row r="170" spans="1:9" ht="15" thickBot="1" x14ac:dyDescent="0.35">
      <c r="A170" s="348"/>
      <c r="B170" s="425"/>
      <c r="C170" s="421"/>
      <c r="D170" s="422"/>
      <c r="E170" s="185"/>
      <c r="F170" s="185"/>
      <c r="G170" s="344"/>
      <c r="H170" s="345"/>
      <c r="I170" s="345"/>
    </row>
  </sheetData>
  <mergeCells count="101">
    <mergeCell ref="C166:D166"/>
    <mergeCell ref="C168:D170"/>
    <mergeCell ref="B168:B170"/>
    <mergeCell ref="K7:L8"/>
    <mergeCell ref="K9:L10"/>
    <mergeCell ref="K12:L13"/>
    <mergeCell ref="K14:L15"/>
    <mergeCell ref="G1:M2"/>
    <mergeCell ref="G3:J4"/>
    <mergeCell ref="M5:M6"/>
    <mergeCell ref="M7:M8"/>
    <mergeCell ref="M9:M10"/>
    <mergeCell ref="K5:L6"/>
    <mergeCell ref="M12:M13"/>
    <mergeCell ref="K19:N25"/>
    <mergeCell ref="G27:I28"/>
    <mergeCell ref="J27:L28"/>
    <mergeCell ref="G5:H10"/>
    <mergeCell ref="I5:J10"/>
    <mergeCell ref="N5:N6"/>
    <mergeCell ref="N7:N8"/>
    <mergeCell ref="N9:N10"/>
    <mergeCell ref="G12:J17"/>
    <mergeCell ref="K3:P4"/>
    <mergeCell ref="B5:C10"/>
    <mergeCell ref="B12:C17"/>
    <mergeCell ref="D12:F13"/>
    <mergeCell ref="D14:F15"/>
    <mergeCell ref="D16:F17"/>
    <mergeCell ref="D5:F6"/>
    <mergeCell ref="D7:F8"/>
    <mergeCell ref="D9:F10"/>
    <mergeCell ref="D21:F22"/>
    <mergeCell ref="B19:C22"/>
    <mergeCell ref="D19:F20"/>
    <mergeCell ref="D27:D28"/>
    <mergeCell ref="C27:C28"/>
    <mergeCell ref="B27:B28"/>
    <mergeCell ref="A27:A28"/>
    <mergeCell ref="E27:F27"/>
    <mergeCell ref="O12:P13"/>
    <mergeCell ref="M14:M15"/>
    <mergeCell ref="N14:N15"/>
    <mergeCell ref="O14:P15"/>
    <mergeCell ref="K16:K17"/>
    <mergeCell ref="L16:L17"/>
    <mergeCell ref="M16:N17"/>
    <mergeCell ref="N12:N13"/>
    <mergeCell ref="B24:F25"/>
    <mergeCell ref="G24:J25"/>
    <mergeCell ref="G21:J22"/>
    <mergeCell ref="G19:J20"/>
    <mergeCell ref="E28:F28"/>
    <mergeCell ref="A159:A161"/>
    <mergeCell ref="G164:I164"/>
    <mergeCell ref="G165:I170"/>
    <mergeCell ref="A58:Q58"/>
    <mergeCell ref="A62:C63"/>
    <mergeCell ref="D62:E67"/>
    <mergeCell ref="A64:C65"/>
    <mergeCell ref="A66:C67"/>
    <mergeCell ref="A72:C73"/>
    <mergeCell ref="A74:C75"/>
    <mergeCell ref="A76:C77"/>
    <mergeCell ref="C153:I153"/>
    <mergeCell ref="E163:F163"/>
    <mergeCell ref="E162:F162"/>
    <mergeCell ref="E161:F161"/>
    <mergeCell ref="E160:F160"/>
    <mergeCell ref="E159:F159"/>
    <mergeCell ref="C155:D155"/>
    <mergeCell ref="E155:I155"/>
    <mergeCell ref="C162:D164"/>
    <mergeCell ref="A162:A164"/>
    <mergeCell ref="A165:A167"/>
    <mergeCell ref="A168:A170"/>
    <mergeCell ref="C165:D165"/>
    <mergeCell ref="A90:D91"/>
    <mergeCell ref="A88:D89"/>
    <mergeCell ref="A99:Q99"/>
    <mergeCell ref="M27:O28"/>
    <mergeCell ref="P27:R28"/>
    <mergeCell ref="A94:Q94"/>
    <mergeCell ref="A39:A40"/>
    <mergeCell ref="B39:B40"/>
    <mergeCell ref="C39:C40"/>
    <mergeCell ref="D39:D40"/>
    <mergeCell ref="D72:E77"/>
    <mergeCell ref="A82:C83"/>
    <mergeCell ref="A84:C85"/>
    <mergeCell ref="A80:E81"/>
    <mergeCell ref="D82:E83"/>
    <mergeCell ref="D84:E85"/>
    <mergeCell ref="I60:O61"/>
    <mergeCell ref="I62:K63"/>
    <mergeCell ref="N62:O67"/>
    <mergeCell ref="I64:K65"/>
    <mergeCell ref="I66:K67"/>
    <mergeCell ref="G60:G67"/>
    <mergeCell ref="A60:E61"/>
    <mergeCell ref="A70:E71"/>
  </mergeCells>
  <dataValidations count="4">
    <dataValidation type="list" allowBlank="1" showInputMessage="1" showErrorMessage="1" sqref="H32:H33 H30 B41" xr:uid="{FEB43B84-AE98-48A3-A497-E44FCEE12409}">
      <formula1>$H$32:$H$33</formula1>
    </dataValidation>
    <dataValidation type="list" allowBlank="1" showInputMessage="1" showErrorMessage="1" sqref="N32:N34 N30 A41" xr:uid="{B9E03DCC-B7DA-4CC5-A1B3-9D4D36F554BF}">
      <formula1>$N$32:$N$34</formula1>
    </dataValidation>
    <dataValidation type="list" allowBlank="1" showInputMessage="1" showErrorMessage="1" sqref="Q32:Q34 Q30 C41" xr:uid="{9FAFA1BA-C2B1-4FEC-8761-8BDDA6900807}">
      <formula1>$Q$32:$Q$34</formula1>
    </dataValidation>
    <dataValidation type="list" allowBlank="1" showInputMessage="1" showErrorMessage="1" sqref="K32:K33 K30" xr:uid="{FEC1A372-A72E-4220-98CD-77FAAD6DC562}">
      <formula1>$K$32:$K$33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DROITS ET FRAIS DE SUCCESSION</vt:lpstr>
      <vt:lpstr>DROITS DE SUCCESSION ADMIN</vt:lpstr>
      <vt:lpstr>DDV ADMIN</vt:lpstr>
      <vt:lpstr>CHOIX_DU_CONJOINT_AVEC_DDV</vt:lpstr>
      <vt:lpstr>CHOIX_DU_CONJOINT_SANS_DDV</vt:lpstr>
      <vt:lpstr>HERITIER</vt:lpstr>
      <vt:lpstr>LIEN_DE_FAMILLE</vt:lpstr>
      <vt:lpstr>LIEN_HERITIER</vt:lpstr>
      <vt:lpstr>NOMBRE_ENFANTS</vt:lpstr>
      <vt:lpstr>PARENTE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Mahieux</dc:creator>
  <cp:lastModifiedBy>Jérôme Mahieux</cp:lastModifiedBy>
  <dcterms:created xsi:type="dcterms:W3CDTF">2018-12-22T16:20:04Z</dcterms:created>
  <dcterms:modified xsi:type="dcterms:W3CDTF">2018-12-29T13:35:55Z</dcterms:modified>
</cp:coreProperties>
</file>