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collet\Desktop\"/>
    </mc:Choice>
  </mc:AlternateContent>
  <xr:revisionPtr revIDLastSave="0" documentId="13_ncr:1_{147E7C71-508B-45EA-973B-61CBD206E4BC}" xr6:coauthVersionLast="40" xr6:coauthVersionMax="40" xr10:uidLastSave="{00000000-0000-0000-0000-000000000000}"/>
  <bookViews>
    <workbookView xWindow="0" yWindow="0" windowWidth="17970" windowHeight="5895" activeTab="3" xr2:uid="{BD6DA972-4222-44F8-B071-46346977BE71}"/>
  </bookViews>
  <sheets>
    <sheet name="Recap Rentrées" sheetId="4" r:id="rId1"/>
    <sheet name="Base de données" sheetId="6" r:id="rId2"/>
    <sheet name="Programmes" sheetId="8" r:id="rId3"/>
    <sheet name="Pédagogie" sheetId="10" r:id="rId4"/>
  </sheets>
  <definedNames>
    <definedName name="_xlnm._FilterDatabase" localSheetId="1" hidden="1">'Base de données'!$A$2:$G$2</definedName>
    <definedName name="_xlnm._FilterDatabase" localSheetId="0" hidden="1">'Recap Rentrées'!$A$1:$K$2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0" l="1"/>
  <c r="D3" i="6"/>
  <c r="A3" i="6" s="1"/>
  <c r="D4" i="6" l="1"/>
  <c r="A4" i="6" s="1"/>
  <c r="D5" i="6"/>
  <c r="A5" i="6" s="1"/>
  <c r="D6" i="6"/>
  <c r="A6" i="6" s="1"/>
  <c r="D7" i="6"/>
  <c r="A7" i="6" s="1"/>
  <c r="D8" i="6"/>
  <c r="A8" i="6" s="1"/>
  <c r="D9" i="6"/>
  <c r="A9" i="6" s="1"/>
  <c r="D10" i="6"/>
  <c r="A10" i="6" s="1"/>
  <c r="D11" i="6"/>
  <c r="A11" i="6" s="1"/>
  <c r="D12" i="6"/>
  <c r="A12" i="6" s="1"/>
  <c r="D13" i="6"/>
  <c r="A13" i="6" s="1"/>
  <c r="D14" i="6"/>
  <c r="A14" i="6" s="1"/>
  <c r="D15" i="6"/>
  <c r="A15" i="6" s="1"/>
  <c r="D16" i="6"/>
  <c r="A16" i="6" s="1"/>
  <c r="D17" i="6"/>
  <c r="A17" i="6" s="1"/>
  <c r="D18" i="6"/>
  <c r="A18" i="6" s="1"/>
  <c r="D19" i="6"/>
  <c r="A19" i="6" s="1"/>
  <c r="D20" i="6"/>
  <c r="A20" i="6" s="1"/>
  <c r="D21" i="6"/>
  <c r="A21" i="6" s="1"/>
  <c r="D22" i="6"/>
  <c r="A22" i="6" s="1"/>
  <c r="D23" i="6"/>
  <c r="A23" i="6" s="1"/>
  <c r="D24" i="6"/>
  <c r="A24" i="6" s="1"/>
  <c r="D25" i="6"/>
  <c r="A25" i="6" s="1"/>
  <c r="D26" i="6"/>
  <c r="A26" i="6" s="1"/>
  <c r="D27" i="6"/>
  <c r="A27" i="6" s="1"/>
  <c r="D28" i="6"/>
  <c r="A28" i="6" s="1"/>
  <c r="D29" i="6"/>
  <c r="A29" i="6" s="1"/>
  <c r="D30" i="6"/>
  <c r="A30" i="6" s="1"/>
  <c r="D31" i="6"/>
  <c r="A31" i="6" s="1"/>
  <c r="D32" i="6"/>
  <c r="A32" i="6" s="1"/>
  <c r="D33" i="6"/>
  <c r="A33" i="6" s="1"/>
  <c r="D34" i="6"/>
  <c r="A34" i="6" s="1"/>
  <c r="D35" i="6"/>
  <c r="A35" i="6" s="1"/>
  <c r="D36" i="6"/>
  <c r="A36" i="6" s="1"/>
  <c r="D37" i="6"/>
  <c r="A37" i="6" s="1"/>
  <c r="D38" i="6"/>
  <c r="A38" i="6" s="1"/>
  <c r="D39" i="6"/>
  <c r="A39" i="6" s="1"/>
  <c r="D40" i="6"/>
  <c r="A40" i="6" s="1"/>
  <c r="D41" i="6"/>
  <c r="A41" i="6" s="1"/>
  <c r="D42" i="6"/>
  <c r="A42" i="6" s="1"/>
  <c r="D43" i="6"/>
  <c r="A43" i="6" s="1"/>
  <c r="D44" i="6"/>
  <c r="A44" i="6" s="1"/>
  <c r="D45" i="6"/>
  <c r="A45" i="6" s="1"/>
  <c r="D46" i="6"/>
  <c r="A46" i="6" s="1"/>
  <c r="D47" i="6"/>
  <c r="A47" i="6" s="1"/>
  <c r="D48" i="6"/>
  <c r="A48" i="6" s="1"/>
  <c r="D49" i="6"/>
  <c r="A49" i="6" s="1"/>
  <c r="D50" i="6"/>
  <c r="A50" i="6" s="1"/>
  <c r="D51" i="6"/>
  <c r="A51" i="6" s="1"/>
  <c r="D52" i="6"/>
  <c r="A52" i="6" s="1"/>
  <c r="D53" i="6"/>
  <c r="A53" i="6" s="1"/>
  <c r="J3" i="10"/>
  <c r="D46" i="10" s="1"/>
  <c r="D1" i="10"/>
  <c r="J4" i="10" s="1"/>
  <c r="G26" i="6"/>
  <c r="G48" i="6"/>
  <c r="C53" i="6"/>
  <c r="C52" i="6"/>
  <c r="G52" i="6"/>
  <c r="C51" i="6"/>
  <c r="G51" i="6"/>
  <c r="C50" i="6"/>
  <c r="G50" i="6"/>
  <c r="C49" i="6"/>
  <c r="G49" i="6"/>
  <c r="C45" i="6"/>
  <c r="C46" i="6"/>
  <c r="C47" i="6"/>
  <c r="C48" i="6"/>
  <c r="G45" i="6"/>
  <c r="G46" i="6"/>
  <c r="G47" i="6"/>
  <c r="C44" i="6"/>
  <c r="G44" i="6"/>
  <c r="C43" i="6"/>
  <c r="G43" i="6"/>
  <c r="C42" i="6"/>
  <c r="G42" i="6"/>
  <c r="C39" i="6"/>
  <c r="C40" i="6"/>
  <c r="C41" i="6"/>
  <c r="G39" i="6"/>
  <c r="G40" i="6"/>
  <c r="G41" i="6"/>
  <c r="C35" i="6"/>
  <c r="C36" i="6"/>
  <c r="C37" i="6"/>
  <c r="C38" i="6"/>
  <c r="G35" i="6"/>
  <c r="G36" i="6"/>
  <c r="G37" i="6"/>
  <c r="C34" i="6"/>
  <c r="G34" i="6"/>
  <c r="C33" i="6"/>
  <c r="G33" i="6"/>
  <c r="G24" i="6"/>
  <c r="G25" i="6"/>
  <c r="G28" i="6"/>
  <c r="G29" i="6"/>
  <c r="G30" i="6"/>
  <c r="G31" i="6"/>
  <c r="G32" i="6"/>
  <c r="C24" i="6"/>
  <c r="C25" i="6"/>
  <c r="C26" i="6"/>
  <c r="C27" i="6"/>
  <c r="C28" i="6"/>
  <c r="C29" i="6"/>
  <c r="C30" i="6"/>
  <c r="C31" i="6"/>
  <c r="C32" i="6"/>
  <c r="C23" i="6"/>
  <c r="G23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C22" i="6"/>
  <c r="C21" i="6"/>
  <c r="C20" i="6"/>
  <c r="C19" i="6"/>
  <c r="C17" i="6"/>
  <c r="C18" i="6"/>
  <c r="C16" i="6"/>
  <c r="C15" i="6"/>
  <c r="C14" i="6"/>
  <c r="C13" i="6"/>
  <c r="C12" i="6"/>
  <c r="C10" i="6"/>
  <c r="C11" i="6"/>
  <c r="C8" i="6"/>
  <c r="C9" i="6"/>
  <c r="C7" i="6"/>
  <c r="C6" i="6"/>
  <c r="C4" i="6"/>
  <c r="C5" i="6"/>
  <c r="C3" i="6"/>
  <c r="S4" i="6" l="1"/>
  <c r="U4" i="6" s="1"/>
  <c r="S6" i="6" s="1"/>
  <c r="D3" i="10"/>
  <c r="D2" i="10"/>
  <c r="S24" i="10" s="1"/>
  <c r="E46" i="10"/>
  <c r="E47" i="10" s="1"/>
  <c r="D49" i="10"/>
  <c r="D53" i="10"/>
  <c r="D57" i="10"/>
  <c r="D61" i="10"/>
  <c r="D65" i="10"/>
  <c r="D69" i="10"/>
  <c r="D73" i="10"/>
  <c r="D55" i="10"/>
  <c r="D63" i="10"/>
  <c r="D71" i="10"/>
  <c r="D48" i="10"/>
  <c r="D56" i="10"/>
  <c r="D60" i="10"/>
  <c r="D72" i="10"/>
  <c r="D50" i="10"/>
  <c r="D54" i="10"/>
  <c r="D58" i="10"/>
  <c r="D62" i="10"/>
  <c r="D66" i="10"/>
  <c r="D70" i="10"/>
  <c r="D51" i="10"/>
  <c r="D59" i="10"/>
  <c r="D67" i="10"/>
  <c r="D52" i="10"/>
  <c r="D64" i="10"/>
  <c r="D68" i="10"/>
  <c r="D47" i="10"/>
  <c r="T4" i="6"/>
  <c r="V4" i="6" s="1"/>
  <c r="T7" i="6" s="1"/>
  <c r="S16" i="6" l="1"/>
  <c r="S11" i="6"/>
  <c r="S10" i="6"/>
  <c r="S8" i="6"/>
  <c r="S9" i="6"/>
  <c r="S13" i="6"/>
  <c r="S15" i="6"/>
  <c r="S12" i="6"/>
  <c r="S7" i="6"/>
  <c r="S14" i="6"/>
  <c r="T6" i="6"/>
  <c r="J8" i="10"/>
  <c r="K7" i="10" s="1"/>
  <c r="D8" i="10"/>
  <c r="E7" i="10" s="1"/>
  <c r="T13" i="6"/>
  <c r="T16" i="6"/>
  <c r="T12" i="6"/>
  <c r="T14" i="6"/>
  <c r="T9" i="6"/>
  <c r="T15" i="6"/>
  <c r="T10" i="6"/>
  <c r="T8" i="6"/>
  <c r="T11" i="6"/>
  <c r="J30" i="10"/>
  <c r="G19" i="10"/>
  <c r="P18" i="10"/>
  <c r="P25" i="10"/>
  <c r="S36" i="10"/>
  <c r="J35" i="10"/>
  <c r="S15" i="10"/>
  <c r="J28" i="10"/>
  <c r="J15" i="10"/>
  <c r="D25" i="10"/>
  <c r="E51" i="10"/>
  <c r="E55" i="10"/>
  <c r="E59" i="10"/>
  <c r="E63" i="10"/>
  <c r="E67" i="10"/>
  <c r="E71" i="10"/>
  <c r="E53" i="10"/>
  <c r="E61" i="10"/>
  <c r="E69" i="10"/>
  <c r="E54" i="10"/>
  <c r="E62" i="10"/>
  <c r="E70" i="10"/>
  <c r="E48" i="10"/>
  <c r="E52" i="10"/>
  <c r="E56" i="10"/>
  <c r="E60" i="10"/>
  <c r="E64" i="10"/>
  <c r="E68" i="10"/>
  <c r="E72" i="10"/>
  <c r="E49" i="10"/>
  <c r="E57" i="10"/>
  <c r="E65" i="10"/>
  <c r="E73" i="10"/>
  <c r="E50" i="10"/>
  <c r="E58" i="10"/>
  <c r="E66" i="10"/>
  <c r="S25" i="10"/>
  <c r="M12" i="10"/>
  <c r="J37" i="10"/>
  <c r="D9" i="10"/>
  <c r="S30" i="10"/>
  <c r="M15" i="10"/>
  <c r="M32" i="10"/>
  <c r="S18" i="10"/>
  <c r="G22" i="10"/>
  <c r="P30" i="10"/>
  <c r="G21" i="10"/>
  <c r="M10" i="10"/>
  <c r="M13" i="10"/>
  <c r="M34" i="10"/>
  <c r="S22" i="10"/>
  <c r="M22" i="10"/>
  <c r="D19" i="10"/>
  <c r="P24" i="10"/>
  <c r="J10" i="10"/>
  <c r="M8" i="10"/>
  <c r="N7" i="10" s="1"/>
  <c r="S27" i="10"/>
  <c r="D13" i="10"/>
  <c r="D21" i="10"/>
  <c r="S13" i="10"/>
  <c r="M36" i="10"/>
  <c r="G34" i="10"/>
  <c r="D33" i="10"/>
  <c r="P10" i="10"/>
  <c r="M14" i="10"/>
  <c r="J14" i="10"/>
  <c r="M38" i="10"/>
  <c r="M28" i="10"/>
  <c r="J31" i="10"/>
  <c r="M25" i="10"/>
  <c r="D15" i="10"/>
  <c r="D35" i="10"/>
  <c r="J21" i="10"/>
  <c r="M35" i="10"/>
  <c r="P36" i="10"/>
  <c r="J20" i="10"/>
  <c r="D14" i="10"/>
  <c r="G13" i="10"/>
  <c r="D31" i="10"/>
  <c r="S33" i="10"/>
  <c r="D34" i="10"/>
  <c r="P29" i="10"/>
  <c r="P17" i="10"/>
  <c r="G17" i="10"/>
  <c r="J17" i="10"/>
  <c r="D37" i="10"/>
  <c r="P28" i="10"/>
  <c r="J25" i="10"/>
  <c r="G24" i="10"/>
  <c r="S9" i="10"/>
  <c r="S8" i="10"/>
  <c r="P23" i="10"/>
  <c r="J29" i="10"/>
  <c r="M26" i="10"/>
  <c r="G37" i="10"/>
  <c r="J11" i="10"/>
  <c r="M19" i="10"/>
  <c r="S16" i="10"/>
  <c r="J32" i="10"/>
  <c r="P33" i="10"/>
  <c r="P14" i="10"/>
  <c r="M17" i="10"/>
  <c r="P11" i="10"/>
  <c r="J27" i="10"/>
  <c r="S11" i="10"/>
  <c r="S12" i="10"/>
  <c r="P21" i="10"/>
  <c r="P37" i="10"/>
  <c r="D38" i="10"/>
  <c r="G35" i="10"/>
  <c r="P20" i="10"/>
  <c r="M9" i="10"/>
  <c r="J38" i="10"/>
  <c r="S20" i="10"/>
  <c r="J12" i="10"/>
  <c r="M37" i="10"/>
  <c r="G18" i="10"/>
  <c r="M21" i="10"/>
  <c r="D17" i="10"/>
  <c r="S28" i="10"/>
  <c r="J33" i="10"/>
  <c r="M30" i="10"/>
  <c r="S26" i="10"/>
  <c r="P12" i="10"/>
  <c r="D18" i="10"/>
  <c r="D29" i="10"/>
  <c r="D11" i="10"/>
  <c r="D23" i="10"/>
  <c r="G20" i="10"/>
  <c r="D24" i="10"/>
  <c r="P15" i="10"/>
  <c r="P26" i="10"/>
  <c r="D32" i="10"/>
  <c r="G29" i="10"/>
  <c r="G28" i="10"/>
  <c r="P8" i="10"/>
  <c r="G10" i="10"/>
  <c r="S32" i="10"/>
  <c r="S14" i="10"/>
  <c r="D26" i="10"/>
  <c r="D12" i="10"/>
  <c r="S10" i="10"/>
  <c r="S21" i="10"/>
  <c r="J23" i="10"/>
  <c r="G9" i="10"/>
  <c r="P13" i="10"/>
  <c r="J24" i="10"/>
  <c r="D30" i="10"/>
  <c r="G27" i="10"/>
  <c r="S37" i="10"/>
  <c r="P16" i="10"/>
  <c r="P35" i="10"/>
  <c r="M23" i="10"/>
  <c r="M18" i="10"/>
  <c r="D20" i="10"/>
  <c r="M29" i="10"/>
  <c r="M31" i="10"/>
  <c r="G14" i="10"/>
  <c r="G15" i="10"/>
  <c r="P19" i="10"/>
  <c r="J34" i="10"/>
  <c r="D36" i="10"/>
  <c r="G33" i="10"/>
  <c r="S23" i="10"/>
  <c r="D10" i="10"/>
  <c r="G8" i="10"/>
  <c r="S38" i="10"/>
  <c r="G30" i="10"/>
  <c r="M11" i="10"/>
  <c r="S34" i="10"/>
  <c r="G16" i="10"/>
  <c r="D16" i="10"/>
  <c r="J18" i="10"/>
  <c r="G32" i="10"/>
  <c r="P34" i="10"/>
  <c r="S31" i="10"/>
  <c r="S17" i="10"/>
  <c r="G36" i="10"/>
  <c r="G25" i="10"/>
  <c r="M16" i="10"/>
  <c r="G31" i="10"/>
  <c r="P22" i="10"/>
  <c r="J9" i="10"/>
  <c r="P31" i="10"/>
  <c r="G38" i="10"/>
  <c r="J19" i="10"/>
  <c r="D22" i="10"/>
  <c r="J16" i="10"/>
  <c r="D27" i="10"/>
  <c r="P32" i="10"/>
  <c r="S29" i="10"/>
  <c r="P27" i="10"/>
  <c r="J13" i="10"/>
  <c r="M27" i="10"/>
  <c r="M24" i="10"/>
  <c r="J26" i="10"/>
  <c r="J36" i="10"/>
  <c r="G26" i="10"/>
  <c r="G11" i="10"/>
  <c r="G12" i="10"/>
  <c r="J22" i="10"/>
  <c r="D28" i="10"/>
  <c r="P38" i="10"/>
  <c r="S35" i="10"/>
  <c r="S19" i="10"/>
  <c r="M33" i="10"/>
  <c r="G23" i="10"/>
  <c r="M20" i="10"/>
  <c r="P9" i="10"/>
  <c r="H7" i="10" l="1"/>
  <c r="Q7" i="10"/>
  <c r="T7" i="10"/>
  <c r="I43" i="10" l="1"/>
  <c r="E43" i="10"/>
  <c r="J42" i="10"/>
  <c r="G43" i="10"/>
  <c r="R17" i="10"/>
  <c r="I15" i="10"/>
  <c r="T22" i="10"/>
  <c r="N22" i="10"/>
  <c r="N21" i="10"/>
  <c r="H12" i="10"/>
  <c r="Q11" i="10"/>
  <c r="L11" i="10"/>
  <c r="H8" i="10"/>
  <c r="K26" i="10"/>
  <c r="K34" i="10"/>
  <c r="O11" i="10"/>
  <c r="O37" i="10"/>
  <c r="F26" i="10"/>
  <c r="R31" i="10"/>
  <c r="E28" i="10"/>
  <c r="Q25" i="10"/>
  <c r="E30" i="10"/>
  <c r="E36" i="10"/>
  <c r="H30" i="10"/>
  <c r="T27" i="10"/>
  <c r="U37" i="10"/>
  <c r="U17" i="10"/>
  <c r="K23" i="10"/>
  <c r="N14" i="10"/>
  <c r="F38" i="10"/>
  <c r="R33" i="10"/>
  <c r="O29" i="10"/>
  <c r="N10" i="10"/>
  <c r="O8" i="10"/>
  <c r="I23" i="10"/>
  <c r="E35" i="10"/>
  <c r="I29" i="10"/>
  <c r="F13" i="10"/>
  <c r="L27" i="10"/>
  <c r="U14" i="10"/>
  <c r="N19" i="10"/>
  <c r="I20" i="10"/>
  <c r="F30" i="10"/>
  <c r="H14" i="10"/>
  <c r="E23" i="10"/>
  <c r="O10" i="10"/>
  <c r="L9" i="10"/>
  <c r="R25" i="10"/>
  <c r="E31" i="10"/>
  <c r="T38" i="10"/>
  <c r="E13" i="10"/>
  <c r="E25" i="10"/>
  <c r="U9" i="10"/>
  <c r="H25" i="10"/>
  <c r="F16" i="10"/>
  <c r="L10" i="10"/>
  <c r="F19" i="10"/>
  <c r="Q35" i="10"/>
  <c r="H22" i="10"/>
  <c r="E33" i="10"/>
  <c r="H33" i="10"/>
  <c r="N26" i="10"/>
  <c r="O27" i="10"/>
  <c r="I12" i="10"/>
  <c r="R28" i="10"/>
  <c r="R27" i="10"/>
  <c r="U26" i="10"/>
  <c r="H24" i="10"/>
  <c r="K30" i="10"/>
  <c r="R38" i="10"/>
  <c r="K17" i="10"/>
  <c r="O34" i="10"/>
  <c r="L24" i="10"/>
  <c r="E16" i="10"/>
  <c r="I36" i="10"/>
  <c r="T30" i="10"/>
  <c r="F14" i="10"/>
  <c r="I33" i="10"/>
  <c r="T12" i="10"/>
  <c r="T16" i="10"/>
  <c r="O19" i="10"/>
  <c r="E27" i="10"/>
  <c r="L28" i="10"/>
  <c r="Q14" i="10"/>
  <c r="T14" i="10"/>
  <c r="Q27" i="10"/>
  <c r="Q12" i="10"/>
  <c r="O36" i="10"/>
  <c r="H28" i="10"/>
  <c r="K22" i="10"/>
  <c r="Q8" i="10"/>
  <c r="K10" i="10"/>
  <c r="K32" i="10"/>
  <c r="K24" i="10"/>
  <c r="T13" i="10"/>
  <c r="L29" i="10"/>
  <c r="F8" i="10"/>
  <c r="O12" i="10"/>
  <c r="Q38" i="10"/>
  <c r="N8" i="10"/>
  <c r="I28" i="10"/>
  <c r="O9" i="10"/>
  <c r="Q16" i="10"/>
  <c r="E24" i="10"/>
  <c r="L34" i="10"/>
  <c r="F17" i="10"/>
  <c r="L17" i="10"/>
  <c r="Q20" i="10"/>
  <c r="K13" i="10"/>
  <c r="N29" i="10"/>
  <c r="L22" i="10"/>
  <c r="U23" i="10"/>
  <c r="Q15" i="10"/>
  <c r="R24" i="10"/>
  <c r="N28" i="10"/>
  <c r="O22" i="10"/>
  <c r="U15" i="10"/>
  <c r="L36" i="10"/>
  <c r="I38" i="10"/>
  <c r="E29" i="10"/>
  <c r="L35" i="10"/>
  <c r="E18" i="10"/>
  <c r="O33" i="10"/>
  <c r="F36" i="10"/>
  <c r="K19" i="10"/>
  <c r="N34" i="10"/>
  <c r="U31" i="10"/>
  <c r="H32" i="10"/>
  <c r="K25" i="10"/>
  <c r="R22" i="10"/>
  <c r="U16" i="10"/>
  <c r="T33" i="10"/>
  <c r="L32" i="10"/>
  <c r="L18" i="10"/>
  <c r="E9" i="10"/>
  <c r="O17" i="10"/>
  <c r="E38" i="10"/>
  <c r="E12" i="10"/>
  <c r="R36" i="10"/>
  <c r="U27" i="10"/>
  <c r="U33" i="10"/>
  <c r="K9" i="10"/>
  <c r="R20" i="10"/>
  <c r="I30" i="10"/>
  <c r="H27" i="10"/>
  <c r="H15" i="10"/>
  <c r="O24" i="10"/>
  <c r="F21" i="10"/>
  <c r="L30" i="10"/>
  <c r="E20" i="10"/>
  <c r="L31" i="10"/>
  <c r="K15" i="10"/>
  <c r="U36" i="10"/>
  <c r="T32" i="10"/>
  <c r="F35" i="10"/>
  <c r="U29" i="10"/>
  <c r="Q10" i="10"/>
  <c r="Q28" i="10"/>
  <c r="Q13" i="10"/>
  <c r="N23" i="10"/>
  <c r="H9" i="10"/>
  <c r="T11" i="10"/>
  <c r="F37" i="10"/>
  <c r="H36" i="10"/>
  <c r="I27" i="10"/>
  <c r="I19" i="10"/>
  <c r="I31" i="10"/>
  <c r="K21" i="10"/>
  <c r="Q23" i="10"/>
  <c r="R32" i="10"/>
  <c r="Q33" i="10"/>
  <c r="K36" i="10"/>
  <c r="F23" i="10"/>
  <c r="O31" i="10"/>
  <c r="E34" i="10"/>
  <c r="O21" i="10"/>
  <c r="T36" i="10"/>
  <c r="O38" i="10"/>
  <c r="Q9" i="10"/>
  <c r="H18" i="10"/>
  <c r="I14" i="10"/>
  <c r="U12" i="10"/>
  <c r="U24" i="10"/>
  <c r="K14" i="10"/>
  <c r="U25" i="10"/>
  <c r="F32" i="10"/>
  <c r="I37" i="10"/>
  <c r="L13" i="10"/>
  <c r="R12" i="10"/>
  <c r="T28" i="10"/>
  <c r="N18" i="10"/>
  <c r="K28" i="10"/>
  <c r="H17" i="10"/>
  <c r="K27" i="10"/>
  <c r="N31" i="10"/>
  <c r="U20" i="10"/>
  <c r="U13" i="10"/>
  <c r="O23" i="10"/>
  <c r="O18" i="10"/>
  <c r="U11" i="10"/>
  <c r="N15" i="10"/>
  <c r="T35" i="10"/>
  <c r="F29" i="10"/>
  <c r="K31" i="10"/>
  <c r="L26" i="10"/>
  <c r="R35" i="10"/>
  <c r="R13" i="10"/>
  <c r="H21" i="10"/>
  <c r="K38" i="10"/>
  <c r="T15" i="10"/>
  <c r="R8" i="10"/>
  <c r="E14" i="10"/>
  <c r="O16" i="10"/>
  <c r="K12" i="10"/>
  <c r="R21" i="10"/>
  <c r="F20" i="10"/>
  <c r="E21" i="10"/>
  <c r="Q36" i="10"/>
  <c r="L15" i="10"/>
  <c r="N38" i="10"/>
  <c r="T21" i="10"/>
  <c r="I9" i="10"/>
  <c r="O26" i="10"/>
  <c r="T31" i="10"/>
  <c r="N36" i="10"/>
  <c r="T10" i="10"/>
  <c r="R34" i="10"/>
  <c r="T17" i="10"/>
  <c r="L37" i="10"/>
  <c r="U21" i="10"/>
  <c r="Q26" i="10"/>
  <c r="U32" i="10"/>
  <c r="R29" i="10"/>
  <c r="O30" i="10"/>
  <c r="L38" i="10"/>
  <c r="H20" i="10"/>
  <c r="H16" i="10"/>
  <c r="F11" i="10"/>
  <c r="L16" i="10"/>
  <c r="F10" i="10"/>
  <c r="I32" i="10"/>
  <c r="R10" i="10"/>
  <c r="O20" i="10"/>
  <c r="F31" i="10"/>
  <c r="L23" i="10"/>
  <c r="F15" i="10"/>
  <c r="F18" i="10"/>
  <c r="N16" i="10"/>
  <c r="U34" i="10"/>
  <c r="Q22" i="10"/>
  <c r="R18" i="10"/>
  <c r="H34" i="10"/>
  <c r="U19" i="10"/>
  <c r="U30" i="10"/>
  <c r="K29" i="10"/>
  <c r="T23" i="10"/>
  <c r="I25" i="10"/>
  <c r="R37" i="10"/>
  <c r="E22" i="10"/>
  <c r="F25" i="10"/>
  <c r="Q29" i="10"/>
  <c r="T26" i="10"/>
  <c r="K37" i="10"/>
  <c r="H10" i="10"/>
  <c r="K16" i="10"/>
  <c r="T18" i="10"/>
  <c r="Q37" i="10"/>
  <c r="U10" i="10"/>
  <c r="F27" i="10"/>
  <c r="R30" i="10"/>
  <c r="N24" i="10"/>
  <c r="Q19" i="10"/>
  <c r="O13" i="10"/>
  <c r="N12" i="10"/>
  <c r="E11" i="10"/>
  <c r="I22" i="10"/>
  <c r="N9" i="10"/>
  <c r="E15" i="10"/>
  <c r="R16" i="10"/>
  <c r="F12" i="10"/>
  <c r="R15" i="10"/>
  <c r="F34" i="10"/>
  <c r="O32" i="10"/>
  <c r="I35" i="10"/>
  <c r="N13" i="10"/>
  <c r="R19" i="10"/>
  <c r="N35" i="10"/>
  <c r="K18" i="10"/>
  <c r="U18" i="10"/>
  <c r="F33" i="10"/>
  <c r="R14" i="10"/>
  <c r="L25" i="10"/>
  <c r="N33" i="10"/>
  <c r="K11" i="10"/>
  <c r="Q32" i="10"/>
  <c r="I18" i="10"/>
  <c r="R9" i="10"/>
  <c r="E10" i="10"/>
  <c r="L12" i="10"/>
  <c r="T25" i="10"/>
  <c r="I16" i="10"/>
  <c r="L20" i="10"/>
  <c r="E17" i="10"/>
  <c r="I26" i="10"/>
  <c r="H37" i="10"/>
  <c r="F28" i="10"/>
  <c r="I13" i="10"/>
  <c r="I8" i="10"/>
  <c r="I11" i="10"/>
  <c r="E26" i="10"/>
  <c r="H13" i="10"/>
  <c r="K33" i="10"/>
  <c r="E19" i="10"/>
  <c r="T19" i="10"/>
  <c r="T20" i="10"/>
  <c r="E37" i="10"/>
  <c r="N17" i="10"/>
  <c r="Q21" i="10"/>
  <c r="I17" i="10"/>
  <c r="U35" i="10"/>
  <c r="U38" i="10"/>
  <c r="N11" i="10"/>
  <c r="L19" i="10"/>
  <c r="H19" i="10"/>
  <c r="H31" i="10"/>
  <c r="N25" i="10"/>
  <c r="K8" i="10"/>
  <c r="N20" i="10"/>
  <c r="T34" i="10"/>
  <c r="R23" i="10"/>
  <c r="T9" i="10"/>
  <c r="Q31" i="10"/>
  <c r="Q34" i="10"/>
  <c r="U22" i="10"/>
  <c r="N30" i="10"/>
  <c r="H29" i="10"/>
  <c r="L8" i="10"/>
  <c r="O28" i="10"/>
  <c r="O15" i="10"/>
  <c r="Q24" i="10"/>
  <c r="I10" i="10"/>
  <c r="F24" i="10"/>
  <c r="F9" i="10"/>
  <c r="I21" i="10"/>
  <c r="T8" i="10"/>
  <c r="N27" i="10"/>
  <c r="N32" i="10"/>
  <c r="I24" i="10"/>
  <c r="K35" i="10"/>
  <c r="L21" i="10"/>
  <c r="Q30" i="10"/>
  <c r="H11" i="10"/>
  <c r="O14" i="10"/>
  <c r="O25" i="10"/>
  <c r="N37" i="10"/>
  <c r="F22" i="10"/>
  <c r="I34" i="10"/>
  <c r="T37" i="10"/>
  <c r="H35" i="10"/>
  <c r="R11" i="10"/>
  <c r="U28" i="10"/>
  <c r="H38" i="10"/>
  <c r="T29" i="10"/>
  <c r="H23" i="10"/>
  <c r="L14" i="10"/>
  <c r="O35" i="10"/>
  <c r="Q18" i="10"/>
  <c r="E32" i="10"/>
  <c r="Q17" i="10"/>
  <c r="K20" i="10"/>
  <c r="L33" i="10"/>
  <c r="U8" i="10"/>
  <c r="H26" i="10"/>
  <c r="T24" i="10"/>
  <c r="R26" i="10"/>
  <c r="E8" i="10"/>
  <c r="I42" i="10" l="1"/>
  <c r="F53" i="10"/>
  <c r="F69" i="10"/>
  <c r="F62" i="10"/>
  <c r="F66" i="10"/>
  <c r="F68" i="10"/>
  <c r="F58" i="10"/>
  <c r="F67" i="10"/>
  <c r="F72" i="10"/>
  <c r="F65" i="10"/>
  <c r="G42" i="10"/>
  <c r="F63" i="10"/>
  <c r="F64" i="10"/>
  <c r="F47" i="10"/>
  <c r="F56" i="10"/>
  <c r="F48" i="10"/>
  <c r="F55" i="10"/>
  <c r="F54" i="10"/>
  <c r="F52" i="10"/>
  <c r="F57" i="10"/>
  <c r="F59" i="10"/>
  <c r="F49" i="10"/>
  <c r="F60" i="10"/>
  <c r="F71" i="10"/>
  <c r="F73" i="10"/>
  <c r="F61" i="10"/>
  <c r="F70" i="10"/>
  <c r="F50" i="10"/>
  <c r="F51" i="10"/>
  <c r="G41" i="10"/>
  <c r="E41" i="10" l="1"/>
  <c r="E42" i="10" s="1"/>
  <c r="I41" i="10"/>
</calcChain>
</file>

<file path=xl/sharedStrings.xml><?xml version="1.0" encoding="utf-8"?>
<sst xmlns="http://schemas.openxmlformats.org/spreadsheetml/2006/main" count="369" uniqueCount="206">
  <si>
    <t>1er Janvier</t>
  </si>
  <si>
    <t>dim. 01</t>
  </si>
  <si>
    <t>lun. 01</t>
  </si>
  <si>
    <t>mar. 01</t>
  </si>
  <si>
    <t>mer. 01</t>
  </si>
  <si>
    <t>ven. 01</t>
  </si>
  <si>
    <t>sam. 01</t>
  </si>
  <si>
    <t>Pâques</t>
  </si>
  <si>
    <t>dim. 16</t>
  </si>
  <si>
    <t>dim. 21</t>
  </si>
  <si>
    <t>dim. 12</t>
  </si>
  <si>
    <t>dim. 04</t>
  </si>
  <si>
    <t>dim. 17</t>
  </si>
  <si>
    <t>Lundi de Pâques</t>
  </si>
  <si>
    <t>lun. 17</t>
  </si>
  <si>
    <t>lun. 02</t>
  </si>
  <si>
    <t>lun. 22</t>
  </si>
  <si>
    <t>lun. 13</t>
  </si>
  <si>
    <t>lun. 05</t>
  </si>
  <si>
    <t>lun. 18</t>
  </si>
  <si>
    <t>1er Mai</t>
  </si>
  <si>
    <t>lun. 08</t>
  </si>
  <si>
    <t>mar. 08</t>
  </si>
  <si>
    <t>mer. 08</t>
  </si>
  <si>
    <t>ven. 08</t>
  </si>
  <si>
    <t>sam. 08</t>
  </si>
  <si>
    <t>dim. 08</t>
  </si>
  <si>
    <t>Ascencion</t>
  </si>
  <si>
    <t>jeu. 25</t>
  </si>
  <si>
    <t>jeu. 10</t>
  </si>
  <si>
    <t>jeu. 30</t>
  </si>
  <si>
    <t>jeu. 21</t>
  </si>
  <si>
    <t>jeu. 13</t>
  </si>
  <si>
    <t>jeu. 26</t>
  </si>
  <si>
    <t>ven. 14</t>
  </si>
  <si>
    <t>sam. 14</t>
  </si>
  <si>
    <t>dim. 14</t>
  </si>
  <si>
    <t>mar. 14</t>
  </si>
  <si>
    <t>mer. 14</t>
  </si>
  <si>
    <t>jeu. 14</t>
  </si>
  <si>
    <t>mar. 15</t>
  </si>
  <si>
    <t>mer. 15</t>
  </si>
  <si>
    <t>jeu. 15</t>
  </si>
  <si>
    <t>sam. 15</t>
  </si>
  <si>
    <t>dim. 15</t>
  </si>
  <si>
    <t>lun. 15</t>
  </si>
  <si>
    <t>1er Novembre</t>
  </si>
  <si>
    <t>jeu. 01</t>
  </si>
  <si>
    <t>sam. 11</t>
  </si>
  <si>
    <t>dim. 11</t>
  </si>
  <si>
    <t>lun. 11</t>
  </si>
  <si>
    <t>mer. 11</t>
  </si>
  <si>
    <t>jeu. 11</t>
  </si>
  <si>
    <t>ven. 11</t>
  </si>
  <si>
    <t>lun. 25</t>
  </si>
  <si>
    <t>mar. 25</t>
  </si>
  <si>
    <t>mer. 25</t>
  </si>
  <si>
    <t>ven. 25</t>
  </si>
  <si>
    <t>sam. 25</t>
  </si>
  <si>
    <t>dim. 25</t>
  </si>
  <si>
    <t>Fin</t>
  </si>
  <si>
    <t>PROMOTIONS</t>
  </si>
  <si>
    <t>Début</t>
  </si>
  <si>
    <t>Théorie 2019</t>
  </si>
  <si>
    <t>En salle</t>
  </si>
  <si>
    <t>FOAD</t>
  </si>
  <si>
    <t>Pratique 2018</t>
  </si>
  <si>
    <t>Titre</t>
  </si>
  <si>
    <t>Total </t>
  </si>
  <si>
    <t>Jour férié Commercial</t>
  </si>
  <si>
    <t>Jour férié Pédagogie</t>
  </si>
  <si>
    <t>A2SP</t>
  </si>
  <si>
    <t>AC</t>
  </si>
  <si>
    <t>AD</t>
  </si>
  <si>
    <t>AIE</t>
  </si>
  <si>
    <t>AIS</t>
  </si>
  <si>
    <t>ARH</t>
  </si>
  <si>
    <t>CA</t>
  </si>
  <si>
    <t>CDA</t>
  </si>
  <si>
    <t>GCF</t>
  </si>
  <si>
    <t>CIP</t>
  </si>
  <si>
    <t>CPN</t>
  </si>
  <si>
    <t>DWWM</t>
  </si>
  <si>
    <t>DW</t>
  </si>
  <si>
    <t>FPA</t>
  </si>
  <si>
    <t>GP</t>
  </si>
  <si>
    <t>IMEP</t>
  </si>
  <si>
    <t>MUM</t>
  </si>
  <si>
    <t>NTC</t>
  </si>
  <si>
    <t>RRHP</t>
  </si>
  <si>
    <t>SA</t>
  </si>
  <si>
    <t>SAMS</t>
  </si>
  <si>
    <t>TAI</t>
  </si>
  <si>
    <t>TSSR</t>
  </si>
  <si>
    <t>8 Mai</t>
  </si>
  <si>
    <t>Clé</t>
  </si>
  <si>
    <t>Date</t>
  </si>
  <si>
    <t>Formation</t>
  </si>
  <si>
    <t>Données</t>
  </si>
  <si>
    <t>Jour</t>
  </si>
  <si>
    <t>Distanciel</t>
  </si>
  <si>
    <t>Présentiel</t>
  </si>
  <si>
    <t>Nombre d'heures totales</t>
  </si>
  <si>
    <t>Rôle de l'ADVF</t>
  </si>
  <si>
    <t>Prévention des risques professionnels PA</t>
  </si>
  <si>
    <t>Prévention des risques professionnels PE</t>
  </si>
  <si>
    <t>Prévention des risques professionnels</t>
  </si>
  <si>
    <t>Situation d'urgence</t>
  </si>
  <si>
    <t>Entretien du logement</t>
  </si>
  <si>
    <t>Entretien du linge</t>
  </si>
  <si>
    <t>Contribuer à l'autonomie de la personne</t>
  </si>
  <si>
    <t>Gestes et techniques professionnels</t>
  </si>
  <si>
    <t>Gestion du temps</t>
  </si>
  <si>
    <t>Courses et repas</t>
  </si>
  <si>
    <t>Présentation de la formation</t>
  </si>
  <si>
    <t>SRE</t>
  </si>
  <si>
    <t>Nom Formation</t>
  </si>
  <si>
    <t>Base de données Commercial</t>
  </si>
  <si>
    <t>ADVF</t>
  </si>
  <si>
    <t>Théorie</t>
  </si>
  <si>
    <t>Formations</t>
  </si>
  <si>
    <t>a</t>
  </si>
  <si>
    <t>Nb Heures</t>
  </si>
  <si>
    <t>Total Bloc 1</t>
  </si>
  <si>
    <t>Total Bloc 2</t>
  </si>
  <si>
    <t>Total Bloc 3</t>
  </si>
  <si>
    <t>Établir une relation professionnelle</t>
  </si>
  <si>
    <t>N°</t>
  </si>
  <si>
    <t>b</t>
  </si>
  <si>
    <t>Colonne1</t>
  </si>
  <si>
    <t>Présentation Formation</t>
  </si>
  <si>
    <t>Accueil et sécurité</t>
  </si>
  <si>
    <t>Prévention et gestion du conflit</t>
  </si>
  <si>
    <t>Gestion du stress et des conflits</t>
  </si>
  <si>
    <t>Réaction en cas d'alarme</t>
  </si>
  <si>
    <t>Protection d'une personnalité</t>
  </si>
  <si>
    <t>Contrôle des personnes, véhicules et marchandises</t>
  </si>
  <si>
    <t>Anglais</t>
  </si>
  <si>
    <t>Surveillance et réaction adaptée</t>
  </si>
  <si>
    <t>Formation SST</t>
  </si>
  <si>
    <t>Procédures d'alerte aux populations</t>
  </si>
  <si>
    <t>Assistance et réalisation des gestes d'urgence</t>
  </si>
  <si>
    <t>Posture professionnelle</t>
  </si>
  <si>
    <t>Détection et gestion des dysfonctionnements matériels et techniques hors incendie</t>
  </si>
  <si>
    <t>Prévention et protection en milieu pro</t>
  </si>
  <si>
    <t>Prévention et réaction face à des problèmes incendie</t>
  </si>
  <si>
    <t>Qualification Agent de sécurité incendie SSIAP1/ Recyclage</t>
  </si>
  <si>
    <t>Toilette et déplacement</t>
  </si>
  <si>
    <t>Définir un cadre d'intervention</t>
  </si>
  <si>
    <t>Apprentissages et socialisation</t>
  </si>
  <si>
    <t>Données2</t>
  </si>
  <si>
    <t>Correction</t>
  </si>
  <si>
    <t>Relation professionnelle</t>
  </si>
  <si>
    <t>Stage</t>
  </si>
  <si>
    <t>Préparation titre</t>
  </si>
  <si>
    <t>Transverse</t>
  </si>
  <si>
    <t>Bloc AIS</t>
  </si>
  <si>
    <t>Bloc ARH</t>
  </si>
  <si>
    <t>Bloc CA</t>
  </si>
  <si>
    <t>Bloc CDA</t>
  </si>
  <si>
    <t>Bloc CIP</t>
  </si>
  <si>
    <t>Bloc CPN</t>
  </si>
  <si>
    <t>Bloc DW</t>
  </si>
  <si>
    <t>Bloc DWWM</t>
  </si>
  <si>
    <t>Bloc FPA</t>
  </si>
  <si>
    <t>Bloc GCF</t>
  </si>
  <si>
    <t>Bloc GP</t>
  </si>
  <si>
    <t>Bloc IMEP</t>
  </si>
  <si>
    <t>Bloc MUM</t>
  </si>
  <si>
    <t>Bloc NTC</t>
  </si>
  <si>
    <t>Bloc RRHP</t>
  </si>
  <si>
    <t>Bloc SA</t>
  </si>
  <si>
    <t>Bloc SAMS</t>
  </si>
  <si>
    <t>Bloc TAI</t>
  </si>
  <si>
    <t>Bloc TSSR</t>
  </si>
  <si>
    <t>EPCF</t>
  </si>
  <si>
    <t>Consolidation</t>
  </si>
  <si>
    <t>Formateur</t>
  </si>
  <si>
    <t>Salle</t>
  </si>
  <si>
    <t>Michel</t>
  </si>
  <si>
    <t>dupont</t>
  </si>
  <si>
    <t>Outils collaboratifs</t>
  </si>
  <si>
    <t>Gestion de projets et d'évènements</t>
  </si>
  <si>
    <t>Powerpoint</t>
  </si>
  <si>
    <t>Publisher</t>
  </si>
  <si>
    <t>Excel</t>
  </si>
  <si>
    <t>Comunication instiitutionnelle</t>
  </si>
  <si>
    <t>Gestion RH</t>
  </si>
  <si>
    <t>Ecrits pro</t>
  </si>
  <si>
    <t>Posture Pro</t>
  </si>
  <si>
    <t>Gestion de projets</t>
  </si>
  <si>
    <t>Organisation de l'entreprise</t>
  </si>
  <si>
    <t>Outlook</t>
  </si>
  <si>
    <t>Réunion et déplacement</t>
  </si>
  <si>
    <t>Outils de pilotage</t>
  </si>
  <si>
    <t>SAGE</t>
  </si>
  <si>
    <t>Procédures</t>
  </si>
  <si>
    <t>Commmunication Orale</t>
  </si>
  <si>
    <t>Burautique (renfo)</t>
  </si>
  <si>
    <t>Réseaux sociaux</t>
  </si>
  <si>
    <t>Veille</t>
  </si>
  <si>
    <t>Synthèse de l'information</t>
  </si>
  <si>
    <t>Classement</t>
  </si>
  <si>
    <t>Secourisme</t>
  </si>
  <si>
    <t>A</t>
  </si>
  <si>
    <t>A-1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</si>
</sst>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"/>
    <numFmt numFmtId="165" formatCode="dd\ mmm"/>
    <numFmt numFmtId="166" formatCode="d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/>
    <xf numFmtId="0" fontId="1" fillId="0" borderId="0" xfId="0" applyFont="1" applyFill="1" applyBorder="1" applyAlignment="1">
      <alignment vertical="center" wrapText="1"/>
    </xf>
    <xf numFmtId="164" fontId="0" fillId="0" borderId="0" xfId="0" applyNumberFormat="1" applyBorder="1"/>
    <xf numFmtId="0" fontId="0" fillId="0" borderId="0" xfId="0" applyBorder="1" applyAlignment="1"/>
    <xf numFmtId="0" fontId="0" fillId="0" borderId="0" xfId="0" applyNumberFormat="1" applyBorder="1"/>
    <xf numFmtId="14" fontId="0" fillId="0" borderId="0" xfId="0" applyNumberFormat="1" applyBorder="1" applyAlignment="1"/>
    <xf numFmtId="165" fontId="1" fillId="0" borderId="0" xfId="0" applyNumberFormat="1" applyFont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2" borderId="1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0" fillId="0" borderId="1" xfId="0" applyNumberFormat="1" applyBorder="1"/>
    <xf numFmtId="0" fontId="0" fillId="0" borderId="3" xfId="0" applyNumberFormat="1" applyFill="1" applyBorder="1"/>
    <xf numFmtId="49" fontId="1" fillId="2" borderId="1" xfId="0" applyNumberFormat="1" applyFont="1" applyFill="1" applyBorder="1" applyAlignment="1">
      <alignment horizontal="left" vertical="center"/>
    </xf>
    <xf numFmtId="16" fontId="1" fillId="2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 wrapText="1"/>
    </xf>
    <xf numFmtId="0" fontId="0" fillId="0" borderId="0" xfId="0" applyNumberFormat="1"/>
    <xf numFmtId="166" fontId="0" fillId="0" borderId="0" xfId="0" applyNumberFormat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vertical="center" wrapText="1"/>
    </xf>
    <xf numFmtId="166" fontId="0" fillId="0" borderId="0" xfId="0" applyNumberFormat="1" applyFont="1" applyAlignment="1">
      <alignment vertical="center" wrapText="1"/>
    </xf>
    <xf numFmtId="0" fontId="0" fillId="0" borderId="0" xfId="0" applyFont="1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wrapText="1"/>
    </xf>
    <xf numFmtId="14" fontId="0" fillId="0" borderId="0" xfId="0" applyNumberFormat="1" applyBorder="1"/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Border="1" applyAlignment="1"/>
    <xf numFmtId="0" fontId="4" fillId="0" borderId="1" xfId="0" applyFont="1" applyBorder="1" applyAlignment="1">
      <alignment horizontal="center" vertical="center"/>
    </xf>
    <xf numFmtId="164" fontId="0" fillId="0" borderId="1" xfId="0" applyNumberFormat="1" applyBorder="1" applyAlignment="1"/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96"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66" formatCode="ddd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22" fmlaLink="$A$2" fmlaRange="'Recap Rentrées'!$B$2:$B$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95688</xdr:rowOff>
        </xdr:from>
        <xdr:to>
          <xdr:col>3</xdr:col>
          <xdr:colOff>723900</xdr:colOff>
          <xdr:row>3</xdr:row>
          <xdr:rowOff>291334</xdr:rowOff>
        </xdr:to>
        <xdr:sp macro="" textlink="">
          <xdr:nvSpPr>
            <xdr:cNvPr id="14337" name="Drop Dow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3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C4862F1-DB64-4685-BA9A-3B50F69CF2D8}" name="Tableau2" displayName="Tableau2" ref="A1:K2" totalsRowShown="0" headerRowDxfId="95" dataDxfId="93" headerRowBorderDxfId="94" tableBorderDxfId="92" totalsRowBorderDxfId="91">
  <autoFilter ref="A1:K2" xr:uid="{7061F41F-3021-482A-A649-FC1D0A8978FE}"/>
  <sortState xmlns:xlrd2="http://schemas.microsoft.com/office/spreadsheetml/2017/richdata2" ref="A2:K2">
    <sortCondition ref="B1:B2"/>
  </sortState>
  <tableColumns count="11">
    <tableColumn id="1" xr3:uid="{7743141F-23A0-433C-87D8-6CBD3EFDCAAE}" name="Formations" dataDxfId="90"/>
    <tableColumn id="2" xr3:uid="{D8F99685-5AF1-47A7-B7A8-B6F50577C241}" name="PROMOTIONS" dataDxfId="89"/>
    <tableColumn id="3" xr3:uid="{7A6271D1-2ACE-4E13-99A9-0A08962BD604}" name="Colonne1" dataDxfId="88"/>
    <tableColumn id="4" xr3:uid="{329CE8CA-4CD1-4AA4-9CD7-9FE39E8E3C7D}" name="Début" dataDxfId="87"/>
    <tableColumn id="6" xr3:uid="{7C39E9C0-3ACA-4235-9A53-4B2EE38624E9}" name="Fin" dataDxfId="86"/>
    <tableColumn id="7" xr3:uid="{2212A92B-CD70-4CCF-B759-76AAC1FCB424}" name="Théorie 2019" dataDxfId="85"/>
    <tableColumn id="8" xr3:uid="{E141A121-DEAB-410B-92BA-41E9506540FC}" name="En salle" dataDxfId="84"/>
    <tableColumn id="9" xr3:uid="{CF6F32F6-A80B-4AA8-A5C4-469CBEFDD3EB}" name="FOAD" dataDxfId="83"/>
    <tableColumn id="10" xr3:uid="{1BDB99D7-8A5F-4D1F-BAED-EBFC45984490}" name="Pratique 2018" dataDxfId="82"/>
    <tableColumn id="11" xr3:uid="{7F4BB957-8D79-4805-B626-E0E1E595B62F}" name="Titre" dataDxfId="81"/>
    <tableColumn id="12" xr3:uid="{CADEEECA-906B-4D51-8AC4-C50A5A172FEE}" name="Total " dataDxfId="8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9B482B-1F6C-46E0-AF49-69161D243B0A}" name="Tableau1" displayName="Tableau1" ref="A2:I53" totalsRowShown="0" headerRowDxfId="79" dataDxfId="78">
  <autoFilter ref="A2:I53" xr:uid="{9BF29153-20AD-407F-BEC4-352E963E30D2}"/>
  <sortState xmlns:xlrd2="http://schemas.microsoft.com/office/spreadsheetml/2017/richdata2" ref="A3:I53">
    <sortCondition ref="B2:B53"/>
  </sortState>
  <tableColumns count="9">
    <tableColumn id="1" xr3:uid="{06A629A1-9718-42D5-BCD6-8620216D0B6B}" name="Clé" dataDxfId="77">
      <calculatedColumnFormula>Tableau1[[#This Row],[Date]]&amp;"|"&amp;Tableau1[[#This Row],[Formation]]</calculatedColumnFormula>
    </tableColumn>
    <tableColumn id="2" xr3:uid="{F2CA205E-C783-441D-B231-F304357F9485}" name="Date" dataDxfId="76"/>
    <tableColumn id="5" xr3:uid="{5A0DEF13-BF3F-44C2-8C3A-7D0DAF5EA55B}" name="Jour" dataDxfId="75">
      <calculatedColumnFormula>Tableau1[[#This Row],[Date]]</calculatedColumnFormula>
    </tableColumn>
    <tableColumn id="3" xr3:uid="{12D578D2-9620-47AF-9EDA-1290B540E7E0}" name="Formation" dataDxfId="74">
      <calculatedColumnFormula>INDEX(Tableau2[Colonne1],MATCH(Tableau1[Nom Formation],Tableau2[PROMOTIONS],0))</calculatedColumnFormula>
    </tableColumn>
    <tableColumn id="6" xr3:uid="{6D995E81-0527-4762-94F9-D46E13AE8649}" name="Nom Formation" dataDxfId="73">
      <calculatedColumnFormula>INDEX(Tableau2[PROMOTIONS],MATCH(Tableau1[[#This Row],[Formation]],Tableau2[Colonne1],0))</calculatedColumnFormula>
    </tableColumn>
    <tableColumn id="4" xr3:uid="{9931219E-D685-4720-BDA3-38919D8E359B}" name="Données" dataDxfId="72"/>
    <tableColumn id="7" xr3:uid="{53925492-955C-4750-A875-43A12758D0B9}" name="Données2" dataDxfId="71">
      <calculatedColumnFormula>Tableau1[[#This Row],[Données]]</calculatedColumnFormula>
    </tableColumn>
    <tableColumn id="8" xr3:uid="{59B16150-B343-43B6-BABC-8A4A02838B09}" name="Formateur" dataDxfId="70"/>
    <tableColumn id="9" xr3:uid="{E7E1BBB4-2BC4-4A31-B0CB-AF2E37CED28E}" name="Salle" dataDxfId="6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49A18-B9F5-4040-A1FC-55583FF568D9}">
  <sheetPr codeName="Feuil1"/>
  <dimension ref="A1:AA2"/>
  <sheetViews>
    <sheetView workbookViewId="0">
      <selection activeCell="E3" sqref="E3"/>
    </sheetView>
  </sheetViews>
  <sheetFormatPr baseColWidth="10" defaultColWidth="10.7109375" defaultRowHeight="15" x14ac:dyDescent="0.25"/>
  <cols>
    <col min="1" max="1" width="13.140625" customWidth="1"/>
    <col min="2" max="2" width="15.5703125" style="5" customWidth="1"/>
    <col min="3" max="3" width="14.5703125" style="5" customWidth="1"/>
    <col min="5" max="5" width="12.85546875" bestFit="1" customWidth="1"/>
    <col min="6" max="6" width="14.42578125" customWidth="1"/>
    <col min="9" max="9" width="15.140625" customWidth="1"/>
  </cols>
  <sheetData>
    <row r="1" spans="1:27" x14ac:dyDescent="0.25">
      <c r="A1" s="32" t="s">
        <v>120</v>
      </c>
      <c r="B1" s="33" t="s">
        <v>61</v>
      </c>
      <c r="C1" s="33" t="s">
        <v>129</v>
      </c>
      <c r="D1" s="33" t="s">
        <v>62</v>
      </c>
      <c r="E1" s="33" t="s">
        <v>60</v>
      </c>
      <c r="F1" s="33" t="s">
        <v>63</v>
      </c>
      <c r="G1" s="33" t="s">
        <v>64</v>
      </c>
      <c r="H1" s="33" t="s">
        <v>65</v>
      </c>
      <c r="I1" s="33" t="s">
        <v>66</v>
      </c>
      <c r="J1" s="33" t="s">
        <v>67</v>
      </c>
      <c r="K1" s="33" t="s">
        <v>68</v>
      </c>
      <c r="N1" s="6"/>
      <c r="Q1" s="12"/>
      <c r="R1" s="12"/>
      <c r="S1" s="12"/>
      <c r="T1" s="12"/>
      <c r="U1" s="12"/>
      <c r="V1" s="12"/>
      <c r="W1" s="12"/>
      <c r="X1" s="13"/>
      <c r="Y1" s="13"/>
      <c r="Z1" s="6"/>
      <c r="AA1" s="13"/>
    </row>
    <row r="2" spans="1:27" x14ac:dyDescent="0.25">
      <c r="A2" s="31" t="s">
        <v>204</v>
      </c>
      <c r="B2" s="26" t="s">
        <v>205</v>
      </c>
      <c r="C2" s="26">
        <v>1</v>
      </c>
      <c r="D2" s="27">
        <v>43808</v>
      </c>
      <c r="E2" s="27">
        <v>43493</v>
      </c>
      <c r="F2" s="25"/>
      <c r="G2" s="25"/>
      <c r="H2" s="25"/>
      <c r="I2" s="25"/>
      <c r="J2" s="25"/>
      <c r="K2" s="25"/>
      <c r="Q2" s="14"/>
      <c r="R2" s="14"/>
      <c r="S2" s="14"/>
      <c r="T2" s="14"/>
      <c r="U2" s="14"/>
      <c r="V2" s="14"/>
      <c r="W2" s="14"/>
      <c r="X2" s="13"/>
      <c r="Y2" s="13"/>
      <c r="Z2" s="13"/>
      <c r="AA2" s="1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75CFF-8A66-445D-B95C-E791D76F7227}">
  <sheetPr codeName="Feuil2"/>
  <dimension ref="A1:X53"/>
  <sheetViews>
    <sheetView showZeros="0" topLeftCell="A40" zoomScaleNormal="100" workbookViewId="0">
      <pane xSplit="1" topLeftCell="B1" activePane="topRight" state="frozen"/>
      <selection activeCell="A5" sqref="A5:I5"/>
      <selection pane="topRight" activeCell="B3" sqref="B3:B53"/>
    </sheetView>
  </sheetViews>
  <sheetFormatPr baseColWidth="10" defaultColWidth="10.7109375" defaultRowHeight="15" x14ac:dyDescent="0.25"/>
  <cols>
    <col min="1" max="1" width="9" bestFit="1" customWidth="1"/>
    <col min="2" max="2" width="10.7109375" bestFit="1" customWidth="1"/>
    <col min="3" max="3" width="7" bestFit="1" customWidth="1"/>
    <col min="4" max="4" width="12.42578125" style="23" bestFit="1" customWidth="1"/>
    <col min="5" max="5" width="17.140625" style="23" bestFit="1" customWidth="1"/>
    <col min="6" max="6" width="26.140625" customWidth="1"/>
    <col min="7" max="7" width="24.42578125" bestFit="1" customWidth="1"/>
    <col min="8" max="8" width="12.5703125" bestFit="1" customWidth="1"/>
    <col min="11" max="11" width="15.42578125" bestFit="1" customWidth="1"/>
    <col min="12" max="17" width="7.5703125" bestFit="1" customWidth="1"/>
    <col min="19" max="20" width="10.7109375" bestFit="1" customWidth="1"/>
    <col min="21" max="22" width="3" bestFit="1" customWidth="1"/>
  </cols>
  <sheetData>
    <row r="1" spans="1:24" x14ac:dyDescent="0.25">
      <c r="A1" s="65" t="s">
        <v>117</v>
      </c>
      <c r="B1" s="65"/>
      <c r="C1" s="65"/>
      <c r="D1" s="65"/>
      <c r="E1" s="65"/>
      <c r="F1" s="65"/>
      <c r="M1" s="29"/>
      <c r="N1" s="29"/>
      <c r="O1" s="29"/>
    </row>
    <row r="2" spans="1:24" x14ac:dyDescent="0.25">
      <c r="A2" s="2" t="s">
        <v>95</v>
      </c>
      <c r="B2" s="2" t="s">
        <v>96</v>
      </c>
      <c r="C2" s="2" t="s">
        <v>99</v>
      </c>
      <c r="D2" s="22" t="s">
        <v>97</v>
      </c>
      <c r="E2" s="22" t="s">
        <v>116</v>
      </c>
      <c r="F2" s="2" t="s">
        <v>98</v>
      </c>
      <c r="G2" s="2" t="s">
        <v>150</v>
      </c>
      <c r="H2" s="2" t="s">
        <v>177</v>
      </c>
      <c r="I2" s="2" t="s">
        <v>178</v>
      </c>
      <c r="M2" s="22"/>
      <c r="N2" s="22"/>
      <c r="O2" s="2"/>
    </row>
    <row r="3" spans="1:24" ht="30" x14ac:dyDescent="0.25">
      <c r="A3" s="2" t="str">
        <f>Tableau1[[#This Row],[Date]]&amp;"|"&amp;Tableau1[[#This Row],[Formation]]</f>
        <v>43808|1</v>
      </c>
      <c r="B3" s="3">
        <v>43808</v>
      </c>
      <c r="C3" s="24">
        <f>Tableau1[[#This Row],[Date]]</f>
        <v>43808</v>
      </c>
      <c r="D3" s="22">
        <f>INDEX(Tableau2[Colonne1],MATCH(Tableau1[Nom Formation],Tableau2[PROMOTIONS],0))</f>
        <v>1</v>
      </c>
      <c r="E3" s="22" t="s">
        <v>205</v>
      </c>
      <c r="F3" s="2" t="s">
        <v>114</v>
      </c>
      <c r="G3" s="2" t="str">
        <f>Tableau1[[#This Row],[Données]]</f>
        <v>Présentation de la formation</v>
      </c>
      <c r="H3" s="22" t="s">
        <v>179</v>
      </c>
      <c r="I3" s="22">
        <v>1</v>
      </c>
      <c r="L3" s="65" t="s">
        <v>69</v>
      </c>
      <c r="M3" s="65"/>
      <c r="N3" s="65"/>
      <c r="X3" t="s">
        <v>99</v>
      </c>
    </row>
    <row r="4" spans="1:24" ht="30" x14ac:dyDescent="0.25">
      <c r="A4" s="2" t="str">
        <f>Tableau1[[#This Row],[Date]]&amp;"|"&amp;Tableau1[[#This Row],[Formation]]</f>
        <v>43809|1</v>
      </c>
      <c r="B4" s="3">
        <v>43809</v>
      </c>
      <c r="C4" s="24">
        <f>Tableau1[[#This Row],[Date]]</f>
        <v>43809</v>
      </c>
      <c r="D4" s="22">
        <f>INDEX(Tableau2[Colonne1],MATCH(Tableau1[Nom Formation],Tableau2[PROMOTIONS],0))</f>
        <v>1</v>
      </c>
      <c r="E4" s="22" t="s">
        <v>205</v>
      </c>
      <c r="F4" s="2" t="s">
        <v>126</v>
      </c>
      <c r="G4" s="2" t="str">
        <f>Tableau1[[#This Row],[Données]]</f>
        <v>Établir une relation professionnelle</v>
      </c>
      <c r="H4" s="22" t="s">
        <v>180</v>
      </c>
      <c r="I4" s="22">
        <v>2</v>
      </c>
      <c r="K4" s="15"/>
      <c r="L4" s="16">
        <v>2017</v>
      </c>
      <c r="M4" s="16">
        <v>2018</v>
      </c>
      <c r="N4" s="16">
        <v>2019</v>
      </c>
      <c r="O4" s="16">
        <v>2020</v>
      </c>
      <c r="P4" s="16">
        <v>2021</v>
      </c>
      <c r="Q4" s="16">
        <v>2022</v>
      </c>
      <c r="S4" t="e">
        <f>#REF!</f>
        <v>#REF!</v>
      </c>
      <c r="T4" s="6" t="e">
        <f>#REF!+1</f>
        <v>#REF!</v>
      </c>
      <c r="U4" t="e">
        <f>HLOOKUP(S4,L4:Q5,2,FALSE)</f>
        <v>#REF!</v>
      </c>
      <c r="V4" s="6" t="e">
        <f>HLOOKUP(T4,L4:Q5,2,FALSE)</f>
        <v>#REF!</v>
      </c>
      <c r="X4">
        <v>1</v>
      </c>
    </row>
    <row r="5" spans="1:24" ht="30" x14ac:dyDescent="0.25">
      <c r="A5" s="22" t="str">
        <f>Tableau1[[#This Row],[Date]]&amp;"|"&amp;Tableau1[[#This Row],[Formation]]</f>
        <v>43810|1</v>
      </c>
      <c r="B5" s="3">
        <v>43810</v>
      </c>
      <c r="C5" s="24">
        <f>Tableau1[[#This Row],[Date]]</f>
        <v>43810</v>
      </c>
      <c r="D5" s="22">
        <f>INDEX(Tableau2[Colonne1],MATCH(Tableau1[Nom Formation],Tableau2[PROMOTIONS],0))</f>
        <v>1</v>
      </c>
      <c r="E5" s="22" t="s">
        <v>205</v>
      </c>
      <c r="F5" s="2" t="s">
        <v>126</v>
      </c>
      <c r="G5" s="2" t="str">
        <f>Tableau1[[#This Row],[Données]]</f>
        <v>Établir une relation professionnelle</v>
      </c>
      <c r="H5" s="22"/>
      <c r="I5" s="22">
        <v>3</v>
      </c>
      <c r="K5" s="15"/>
      <c r="L5" s="16">
        <v>1</v>
      </c>
      <c r="M5" s="16">
        <v>2</v>
      </c>
      <c r="N5" s="16">
        <v>3</v>
      </c>
      <c r="O5" s="16">
        <v>4</v>
      </c>
      <c r="P5" s="16">
        <v>5</v>
      </c>
      <c r="Q5" s="16">
        <v>6</v>
      </c>
      <c r="X5">
        <v>2</v>
      </c>
    </row>
    <row r="6" spans="1:24" ht="30" x14ac:dyDescent="0.25">
      <c r="A6" s="22" t="str">
        <f>Tableau1[[#This Row],[Date]]&amp;"|"&amp;Tableau1[[#This Row],[Formation]]</f>
        <v>43811|1</v>
      </c>
      <c r="B6" s="3">
        <v>43811</v>
      </c>
      <c r="C6" s="24">
        <f>Tableau1[[#This Row],[Date]]</f>
        <v>43811</v>
      </c>
      <c r="D6" s="22">
        <f>INDEX(Tableau2[Colonne1],MATCH(Tableau1[Nom Formation],Tableau2[PROMOTIONS],0))</f>
        <v>1</v>
      </c>
      <c r="E6" s="22" t="s">
        <v>205</v>
      </c>
      <c r="F6" s="2" t="s">
        <v>126</v>
      </c>
      <c r="G6" s="2" t="str">
        <f>Tableau1[[#This Row],[Données]]</f>
        <v>Établir une relation professionnelle</v>
      </c>
      <c r="H6" s="22"/>
      <c r="I6" s="22"/>
      <c r="K6" s="17" t="s">
        <v>0</v>
      </c>
      <c r="L6" s="18">
        <v>42736</v>
      </c>
      <c r="M6" s="18">
        <v>43101</v>
      </c>
      <c r="N6" s="18">
        <v>43466</v>
      </c>
      <c r="O6" s="18">
        <v>43831</v>
      </c>
      <c r="P6" s="18">
        <v>44197</v>
      </c>
      <c r="Q6" s="18">
        <v>44562</v>
      </c>
      <c r="S6" s="1" t="e">
        <f t="shared" ref="S6:S16" si="0">INDEX($L$6:$Q$16,U6,$U$4)</f>
        <v>#REF!</v>
      </c>
      <c r="T6" s="1" t="e">
        <f t="shared" ref="T6:T16" si="1">INDEX($L$6:$Q$16,V6,$V$4)</f>
        <v>#REF!</v>
      </c>
      <c r="U6" s="19">
        <v>1</v>
      </c>
      <c r="V6" s="19">
        <v>1</v>
      </c>
      <c r="X6">
        <v>3</v>
      </c>
    </row>
    <row r="7" spans="1:24" ht="30" x14ac:dyDescent="0.25">
      <c r="A7" s="22" t="str">
        <f>Tableau1[[#This Row],[Date]]&amp;"|"&amp;Tableau1[[#This Row],[Formation]]</f>
        <v>43812|1</v>
      </c>
      <c r="B7" s="3">
        <v>43812</v>
      </c>
      <c r="C7" s="24">
        <f>Tableau1[[#This Row],[Date]]</f>
        <v>43812</v>
      </c>
      <c r="D7" s="22">
        <f>INDEX(Tableau2[Colonne1],MATCH(Tableau1[Nom Formation],Tableau2[PROMOTIONS],0))</f>
        <v>1</v>
      </c>
      <c r="E7" s="22" t="s">
        <v>205</v>
      </c>
      <c r="F7" s="2" t="s">
        <v>104</v>
      </c>
      <c r="G7" s="2" t="str">
        <f>Tableau1[[#This Row],[Données]]</f>
        <v>Prévention des risques professionnels PA</v>
      </c>
      <c r="H7" s="22"/>
      <c r="I7" s="22"/>
      <c r="K7" s="17" t="s">
        <v>7</v>
      </c>
      <c r="L7" s="18">
        <v>42841</v>
      </c>
      <c r="M7" s="18">
        <v>43191</v>
      </c>
      <c r="N7" s="18">
        <v>43576</v>
      </c>
      <c r="O7" s="18">
        <v>43202</v>
      </c>
      <c r="P7" s="18">
        <v>43194</v>
      </c>
      <c r="Q7" s="18">
        <v>43207</v>
      </c>
      <c r="S7" s="1" t="e">
        <f t="shared" si="0"/>
        <v>#REF!</v>
      </c>
      <c r="T7" s="1" t="e">
        <f t="shared" si="1"/>
        <v>#REF!</v>
      </c>
      <c r="U7" s="19">
        <v>2</v>
      </c>
      <c r="V7" s="19">
        <v>2</v>
      </c>
      <c r="X7">
        <v>4</v>
      </c>
    </row>
    <row r="8" spans="1:24" s="37" customFormat="1" ht="30" x14ac:dyDescent="0.25">
      <c r="A8" s="35" t="str">
        <f>Tableau1[[#This Row],[Date]]&amp;"|"&amp;Tableau1[[#This Row],[Formation]]</f>
        <v>43813|1</v>
      </c>
      <c r="B8" s="3">
        <v>43813</v>
      </c>
      <c r="C8" s="36">
        <f>Tableau1[[#This Row],[Date]]</f>
        <v>43813</v>
      </c>
      <c r="D8" s="22">
        <f>INDEX(Tableau2[Colonne1],MATCH(Tableau1[Nom Formation],Tableau2[PROMOTIONS],0))</f>
        <v>1</v>
      </c>
      <c r="E8" s="22" t="s">
        <v>205</v>
      </c>
      <c r="F8" s="2" t="s">
        <v>104</v>
      </c>
      <c r="G8" s="34" t="str">
        <f>Tableau1[[#This Row],[Données]]</f>
        <v>Prévention des risques professionnels PA</v>
      </c>
      <c r="H8" s="35"/>
      <c r="I8" s="35"/>
      <c r="K8" s="17" t="s">
        <v>13</v>
      </c>
      <c r="L8" s="18">
        <v>42842</v>
      </c>
      <c r="M8" s="18">
        <v>43192</v>
      </c>
      <c r="N8" s="18">
        <v>43577</v>
      </c>
      <c r="O8" s="18">
        <v>43203</v>
      </c>
      <c r="P8" s="18">
        <v>43195</v>
      </c>
      <c r="Q8" s="18">
        <v>43208</v>
      </c>
      <c r="R8"/>
      <c r="S8" s="1" t="e">
        <f t="shared" si="0"/>
        <v>#REF!</v>
      </c>
      <c r="T8" s="1" t="e">
        <f t="shared" si="1"/>
        <v>#REF!</v>
      </c>
      <c r="U8" s="19">
        <v>3</v>
      </c>
      <c r="V8" s="19">
        <v>3</v>
      </c>
      <c r="W8"/>
      <c r="X8">
        <v>5</v>
      </c>
    </row>
    <row r="9" spans="1:24" x14ac:dyDescent="0.25">
      <c r="A9" s="22" t="str">
        <f>Tableau1[[#This Row],[Date]]&amp;"|"&amp;Tableau1[[#This Row],[Formation]]</f>
        <v>43814|1</v>
      </c>
      <c r="B9" s="3">
        <v>43814</v>
      </c>
      <c r="C9" s="24">
        <f>Tableau1[[#This Row],[Date]]</f>
        <v>43814</v>
      </c>
      <c r="D9" s="22">
        <f>INDEX(Tableau2[Colonne1],MATCH(Tableau1[Nom Formation],Tableau2[PROMOTIONS],0))</f>
        <v>1</v>
      </c>
      <c r="E9" s="22" t="s">
        <v>205</v>
      </c>
      <c r="F9" s="2" t="s">
        <v>107</v>
      </c>
      <c r="G9" s="2" t="str">
        <f>Tableau1[[#This Row],[Données]]</f>
        <v>Situation d'urgence</v>
      </c>
      <c r="H9" s="22"/>
      <c r="I9" s="22"/>
      <c r="K9" s="17" t="s">
        <v>20</v>
      </c>
      <c r="L9" s="18">
        <v>42856</v>
      </c>
      <c r="M9" s="18">
        <v>43221</v>
      </c>
      <c r="N9" s="18">
        <v>43586</v>
      </c>
      <c r="O9" s="18">
        <v>43952</v>
      </c>
      <c r="P9" s="18">
        <v>44317</v>
      </c>
      <c r="Q9" s="18">
        <v>44682</v>
      </c>
      <c r="S9" s="1" t="e">
        <f t="shared" si="0"/>
        <v>#REF!</v>
      </c>
      <c r="T9" s="1" t="e">
        <f t="shared" si="1"/>
        <v>#REF!</v>
      </c>
      <c r="U9" s="19">
        <v>4</v>
      </c>
      <c r="V9" s="19">
        <v>4</v>
      </c>
      <c r="X9">
        <v>6</v>
      </c>
    </row>
    <row r="10" spans="1:24" x14ac:dyDescent="0.25">
      <c r="A10" s="22" t="str">
        <f>Tableau1[[#This Row],[Date]]&amp;"|"&amp;Tableau1[[#This Row],[Formation]]</f>
        <v>43815|1</v>
      </c>
      <c r="B10" s="3">
        <v>43815</v>
      </c>
      <c r="C10" s="24">
        <f>Tableau1[[#This Row],[Date]]</f>
        <v>43815</v>
      </c>
      <c r="D10" s="22">
        <f>INDEX(Tableau2[Colonne1],MATCH(Tableau1[Nom Formation],Tableau2[PROMOTIONS],0))</f>
        <v>1</v>
      </c>
      <c r="E10" s="22" t="s">
        <v>205</v>
      </c>
      <c r="F10" s="2" t="s">
        <v>107</v>
      </c>
      <c r="G10" s="2" t="str">
        <f>Tableau1[[#This Row],[Données]]</f>
        <v>Situation d'urgence</v>
      </c>
      <c r="H10" s="22"/>
      <c r="I10" s="22"/>
      <c r="K10" s="20" t="s">
        <v>94</v>
      </c>
      <c r="L10" s="18">
        <v>42863</v>
      </c>
      <c r="M10" s="18">
        <v>43228</v>
      </c>
      <c r="N10" s="18">
        <v>43593</v>
      </c>
      <c r="O10" s="18">
        <v>43959</v>
      </c>
      <c r="P10" s="18">
        <v>44324</v>
      </c>
      <c r="Q10" s="18">
        <v>44689</v>
      </c>
      <c r="S10" s="1" t="e">
        <f t="shared" si="0"/>
        <v>#REF!</v>
      </c>
      <c r="T10" s="1" t="e">
        <f t="shared" si="1"/>
        <v>#REF!</v>
      </c>
      <c r="U10" s="19">
        <v>5</v>
      </c>
      <c r="V10" s="19">
        <v>5</v>
      </c>
      <c r="X10">
        <v>7</v>
      </c>
    </row>
    <row r="11" spans="1:24" x14ac:dyDescent="0.25">
      <c r="A11" s="22" t="str">
        <f>Tableau1[[#This Row],[Date]]&amp;"|"&amp;Tableau1[[#This Row],[Formation]]</f>
        <v>43816|1</v>
      </c>
      <c r="B11" s="3">
        <v>43816</v>
      </c>
      <c r="C11" s="24">
        <f>Tableau1[[#This Row],[Date]]</f>
        <v>43816</v>
      </c>
      <c r="D11" s="22">
        <f>INDEX(Tableau2[Colonne1],MATCH(Tableau1[Nom Formation],Tableau2[PROMOTIONS],0))</f>
        <v>1</v>
      </c>
      <c r="E11" s="22" t="s">
        <v>205</v>
      </c>
      <c r="F11" s="2" t="s">
        <v>107</v>
      </c>
      <c r="G11" s="2" t="str">
        <f>Tableau1[[#This Row],[Données]]</f>
        <v>Situation d'urgence</v>
      </c>
      <c r="H11" s="22"/>
      <c r="I11" s="22"/>
      <c r="K11" s="17" t="s">
        <v>27</v>
      </c>
      <c r="L11" s="18">
        <v>42880</v>
      </c>
      <c r="M11" s="18">
        <v>43230</v>
      </c>
      <c r="N11" s="18">
        <v>43615</v>
      </c>
      <c r="O11" s="18">
        <v>43972</v>
      </c>
      <c r="P11" s="18">
        <v>44329</v>
      </c>
      <c r="Q11" s="18">
        <v>44342</v>
      </c>
      <c r="S11" s="1" t="e">
        <f t="shared" si="0"/>
        <v>#REF!</v>
      </c>
      <c r="T11" s="1" t="e">
        <f t="shared" si="1"/>
        <v>#REF!</v>
      </c>
      <c r="U11" s="19">
        <v>6</v>
      </c>
      <c r="V11" s="19">
        <v>6</v>
      </c>
      <c r="X11">
        <v>8</v>
      </c>
    </row>
    <row r="12" spans="1:24" x14ac:dyDescent="0.25">
      <c r="A12" s="22" t="str">
        <f>Tableau1[[#This Row],[Date]]&amp;"|"&amp;Tableau1[[#This Row],[Formation]]</f>
        <v>43817|1</v>
      </c>
      <c r="B12" s="3">
        <v>43817</v>
      </c>
      <c r="C12" s="24">
        <f>Tableau1[[#This Row],[Date]]</f>
        <v>43817</v>
      </c>
      <c r="D12" s="22">
        <f>INDEX(Tableau2[Colonne1],MATCH(Tableau1[Nom Formation],Tableau2[PROMOTIONS],0))</f>
        <v>1</v>
      </c>
      <c r="E12" s="22" t="s">
        <v>205</v>
      </c>
      <c r="F12" s="2" t="s">
        <v>107</v>
      </c>
      <c r="G12" s="2" t="str">
        <f>Tableau1[[#This Row],[Données]]</f>
        <v>Situation d'urgence</v>
      </c>
      <c r="H12" s="22"/>
      <c r="I12" s="22"/>
      <c r="K12" s="21">
        <v>43295</v>
      </c>
      <c r="L12" s="18">
        <v>42930</v>
      </c>
      <c r="M12" s="18">
        <v>43295</v>
      </c>
      <c r="N12" s="18">
        <v>43660</v>
      </c>
      <c r="O12" s="18">
        <v>44026</v>
      </c>
      <c r="P12" s="18">
        <v>44391</v>
      </c>
      <c r="Q12" s="18">
        <v>44756</v>
      </c>
      <c r="S12" s="1" t="e">
        <f t="shared" si="0"/>
        <v>#REF!</v>
      </c>
      <c r="T12" s="1" t="e">
        <f t="shared" si="1"/>
        <v>#REF!</v>
      </c>
      <c r="U12" s="19">
        <v>7</v>
      </c>
      <c r="V12" s="19">
        <v>7</v>
      </c>
      <c r="X12">
        <v>9</v>
      </c>
    </row>
    <row r="13" spans="1:24" x14ac:dyDescent="0.25">
      <c r="A13" s="22" t="str">
        <f>Tableau1[[#This Row],[Date]]&amp;"|"&amp;Tableau1[[#This Row],[Formation]]</f>
        <v>43818|1</v>
      </c>
      <c r="B13" s="3">
        <v>43818</v>
      </c>
      <c r="C13" s="24">
        <f>Tableau1[[#This Row],[Date]]</f>
        <v>43818</v>
      </c>
      <c r="D13" s="22">
        <f>INDEX(Tableau2[Colonne1],MATCH(Tableau1[Nom Formation],Tableau2[PROMOTIONS],0))</f>
        <v>1</v>
      </c>
      <c r="E13" s="22" t="s">
        <v>205</v>
      </c>
      <c r="F13" s="2" t="s">
        <v>147</v>
      </c>
      <c r="G13" s="2" t="str">
        <f>Tableau1[[#This Row],[Données]]</f>
        <v>Toilette et déplacement</v>
      </c>
      <c r="H13" s="22"/>
      <c r="I13" s="22"/>
      <c r="K13" s="21">
        <v>43327</v>
      </c>
      <c r="L13" s="18">
        <v>42962</v>
      </c>
      <c r="M13" s="18">
        <v>43327</v>
      </c>
      <c r="N13" s="18">
        <v>43692</v>
      </c>
      <c r="O13" s="18">
        <v>44058</v>
      </c>
      <c r="P13" s="18">
        <v>44423</v>
      </c>
      <c r="Q13" s="18">
        <v>44788</v>
      </c>
      <c r="S13" s="1" t="e">
        <f t="shared" si="0"/>
        <v>#REF!</v>
      </c>
      <c r="T13" s="1" t="e">
        <f t="shared" si="1"/>
        <v>#REF!</v>
      </c>
      <c r="U13" s="19">
        <v>8</v>
      </c>
      <c r="V13" s="19">
        <v>8</v>
      </c>
      <c r="X13">
        <v>10</v>
      </c>
    </row>
    <row r="14" spans="1:24" x14ac:dyDescent="0.25">
      <c r="A14" s="22" t="str">
        <f>Tableau1[[#This Row],[Date]]&amp;"|"&amp;Tableau1[[#This Row],[Formation]]</f>
        <v>43819|1</v>
      </c>
      <c r="B14" s="3">
        <v>43819</v>
      </c>
      <c r="C14" s="24">
        <f>Tableau1[[#This Row],[Date]]</f>
        <v>43819</v>
      </c>
      <c r="D14" s="22">
        <f>INDEX(Tableau2[Colonne1],MATCH(Tableau1[Nom Formation],Tableau2[PROMOTIONS],0))</f>
        <v>1</v>
      </c>
      <c r="E14" s="22" t="s">
        <v>205</v>
      </c>
      <c r="F14" s="2" t="s">
        <v>147</v>
      </c>
      <c r="G14" s="2" t="str">
        <f>Tableau1[[#This Row],[Données]]</f>
        <v>Toilette et déplacement</v>
      </c>
      <c r="H14" s="22"/>
      <c r="I14" s="22"/>
      <c r="K14" s="17" t="s">
        <v>46</v>
      </c>
      <c r="L14" s="18">
        <v>43040</v>
      </c>
      <c r="M14" s="18">
        <v>43405</v>
      </c>
      <c r="N14" s="18">
        <v>43770</v>
      </c>
      <c r="O14" s="18">
        <v>44136</v>
      </c>
      <c r="P14" s="18">
        <v>44501</v>
      </c>
      <c r="Q14" s="18">
        <v>44866</v>
      </c>
      <c r="S14" s="1" t="e">
        <f t="shared" si="0"/>
        <v>#REF!</v>
      </c>
      <c r="T14" s="1" t="e">
        <f t="shared" si="1"/>
        <v>#REF!</v>
      </c>
      <c r="U14" s="19">
        <v>9</v>
      </c>
      <c r="V14" s="19">
        <v>9</v>
      </c>
      <c r="X14">
        <v>11</v>
      </c>
    </row>
    <row r="15" spans="1:24" x14ac:dyDescent="0.25">
      <c r="A15" s="22" t="str">
        <f>Tableau1[[#This Row],[Date]]&amp;"|"&amp;Tableau1[[#This Row],[Formation]]</f>
        <v>43820|1</v>
      </c>
      <c r="B15" s="3">
        <v>43820</v>
      </c>
      <c r="C15" s="24">
        <f>Tableau1[[#This Row],[Date]]</f>
        <v>43820</v>
      </c>
      <c r="D15" s="22">
        <f>INDEX(Tableau2[Colonne1],MATCH(Tableau1[Nom Formation],Tableau2[PROMOTIONS],0))</f>
        <v>1</v>
      </c>
      <c r="E15" s="22" t="s">
        <v>205</v>
      </c>
      <c r="F15" s="2" t="s">
        <v>147</v>
      </c>
      <c r="G15" s="2" t="str">
        <f>Tableau1[[#This Row],[Données]]</f>
        <v>Toilette et déplacement</v>
      </c>
      <c r="H15" s="22"/>
      <c r="I15" s="22"/>
      <c r="K15" s="21">
        <v>43415</v>
      </c>
      <c r="L15" s="18">
        <v>43050</v>
      </c>
      <c r="M15" s="18">
        <v>43415</v>
      </c>
      <c r="N15" s="18">
        <v>43780</v>
      </c>
      <c r="O15" s="18">
        <v>44146</v>
      </c>
      <c r="P15" s="18">
        <v>44511</v>
      </c>
      <c r="Q15" s="18">
        <v>44876</v>
      </c>
      <c r="S15" s="1" t="e">
        <f t="shared" si="0"/>
        <v>#REF!</v>
      </c>
      <c r="T15" s="1" t="e">
        <f t="shared" si="1"/>
        <v>#REF!</v>
      </c>
      <c r="U15" s="19">
        <v>10</v>
      </c>
      <c r="V15" s="19">
        <v>10</v>
      </c>
      <c r="X15">
        <v>12</v>
      </c>
    </row>
    <row r="16" spans="1:24" x14ac:dyDescent="0.25">
      <c r="A16" s="22" t="str">
        <f>Tableau1[[#This Row],[Date]]&amp;"|"&amp;Tableau1[[#This Row],[Formation]]</f>
        <v>43821|1</v>
      </c>
      <c r="B16" s="3">
        <v>43821</v>
      </c>
      <c r="C16" s="24">
        <f>Tableau1[[#This Row],[Date]]</f>
        <v>43821</v>
      </c>
      <c r="D16" s="22">
        <f>INDEX(Tableau2[Colonne1],MATCH(Tableau1[Nom Formation],Tableau2[PROMOTIONS],0))</f>
        <v>1</v>
      </c>
      <c r="E16" s="22" t="s">
        <v>205</v>
      </c>
      <c r="F16" s="2" t="s">
        <v>147</v>
      </c>
      <c r="G16" s="2" t="str">
        <f>Tableau1[[#This Row],[Données]]</f>
        <v>Toilette et déplacement</v>
      </c>
      <c r="H16" s="22"/>
      <c r="I16" s="22"/>
      <c r="K16" s="21">
        <v>43459</v>
      </c>
      <c r="L16" s="18">
        <v>43094</v>
      </c>
      <c r="M16" s="18">
        <v>43459</v>
      </c>
      <c r="N16" s="18">
        <v>43824</v>
      </c>
      <c r="O16" s="18">
        <v>44190</v>
      </c>
      <c r="P16" s="18">
        <v>44555</v>
      </c>
      <c r="Q16" s="18">
        <v>44920</v>
      </c>
      <c r="S16" s="1" t="e">
        <f t="shared" si="0"/>
        <v>#REF!</v>
      </c>
      <c r="T16" s="1" t="e">
        <f t="shared" si="1"/>
        <v>#REF!</v>
      </c>
      <c r="U16" s="19">
        <v>11</v>
      </c>
      <c r="V16" s="19">
        <v>11</v>
      </c>
      <c r="X16">
        <v>13</v>
      </c>
    </row>
    <row r="17" spans="1:24" ht="30" x14ac:dyDescent="0.25">
      <c r="A17" s="22" t="str">
        <f>Tableau1[[#This Row],[Date]]&amp;"|"&amp;Tableau1[[#This Row],[Formation]]</f>
        <v>43822|1</v>
      </c>
      <c r="B17" s="3">
        <v>43822</v>
      </c>
      <c r="C17" s="24">
        <f>Tableau1[[#This Row],[Date]]</f>
        <v>43822</v>
      </c>
      <c r="D17" s="22">
        <f>INDEX(Tableau2[Colonne1],MATCH(Tableau1[Nom Formation],Tableau2[PROMOTIONS],0))</f>
        <v>1</v>
      </c>
      <c r="E17" s="22" t="s">
        <v>205</v>
      </c>
      <c r="F17" s="2" t="s">
        <v>110</v>
      </c>
      <c r="G17" s="2" t="str">
        <f>Tableau1[[#This Row],[Données]]</f>
        <v>Contribuer à l'autonomie de la personne</v>
      </c>
      <c r="H17" s="22"/>
      <c r="I17" s="22"/>
      <c r="X17">
        <v>14</v>
      </c>
    </row>
    <row r="18" spans="1:24" ht="30" x14ac:dyDescent="0.25">
      <c r="A18" s="22" t="str">
        <f>Tableau1[[#This Row],[Date]]&amp;"|"&amp;Tableau1[[#This Row],[Formation]]</f>
        <v>43823|1</v>
      </c>
      <c r="B18" s="3">
        <v>43823</v>
      </c>
      <c r="C18" s="24">
        <f>Tableau1[[#This Row],[Date]]</f>
        <v>43823</v>
      </c>
      <c r="D18" s="22">
        <f>INDEX(Tableau2[Colonne1],MATCH(Tableau1[Nom Formation],Tableau2[PROMOTIONS],0))</f>
        <v>1</v>
      </c>
      <c r="E18" s="22" t="s">
        <v>205</v>
      </c>
      <c r="F18" s="2" t="s">
        <v>110</v>
      </c>
      <c r="G18" s="2" t="str">
        <f>Tableau1[[#This Row],[Données]]</f>
        <v>Contribuer à l'autonomie de la personne</v>
      </c>
      <c r="H18" s="22"/>
      <c r="I18" s="22"/>
      <c r="L18" s="66" t="s">
        <v>70</v>
      </c>
      <c r="M18" s="66"/>
      <c r="N18" s="66"/>
      <c r="X18">
        <v>15</v>
      </c>
    </row>
    <row r="19" spans="1:24" ht="30" x14ac:dyDescent="0.25">
      <c r="A19" s="22" t="str">
        <f>Tableau1[[#This Row],[Date]]&amp;"|"&amp;Tableau1[[#This Row],[Formation]]</f>
        <v>43824|1</v>
      </c>
      <c r="B19" s="3">
        <v>43824</v>
      </c>
      <c r="C19" s="24">
        <f>Tableau1[[#This Row],[Date]]</f>
        <v>43824</v>
      </c>
      <c r="D19" s="22">
        <f>INDEX(Tableau2[Colonne1],MATCH(Tableau1[Nom Formation],Tableau2[PROMOTIONS],0))</f>
        <v>1</v>
      </c>
      <c r="E19" s="22" t="s">
        <v>205</v>
      </c>
      <c r="F19" s="2" t="s">
        <v>110</v>
      </c>
      <c r="G19" s="2" t="str">
        <f>Tableau1[[#This Row],[Données]]</f>
        <v>Contribuer à l'autonomie de la personne</v>
      </c>
      <c r="H19" s="22"/>
      <c r="I19" s="22"/>
      <c r="K19" s="2"/>
      <c r="L19" s="4">
        <v>2017</v>
      </c>
      <c r="M19" s="4">
        <v>2018</v>
      </c>
      <c r="N19" s="4">
        <v>2019</v>
      </c>
      <c r="O19" s="4">
        <v>2020</v>
      </c>
      <c r="P19" s="4">
        <v>2021</v>
      </c>
      <c r="Q19" s="4">
        <v>2022</v>
      </c>
      <c r="X19">
        <v>16</v>
      </c>
    </row>
    <row r="20" spans="1:24" x14ac:dyDescent="0.25">
      <c r="A20" s="22" t="str">
        <f>Tableau1[[#This Row],[Date]]&amp;"|"&amp;Tableau1[[#This Row],[Formation]]</f>
        <v>43825|1</v>
      </c>
      <c r="B20" s="3">
        <v>43825</v>
      </c>
      <c r="C20" s="24">
        <f>Tableau1[[#This Row],[Date]]</f>
        <v>43825</v>
      </c>
      <c r="D20" s="22">
        <f>INDEX(Tableau2[Colonne1],MATCH(Tableau1[Nom Formation],Tableau2[PROMOTIONS],0))</f>
        <v>1</v>
      </c>
      <c r="E20" s="22" t="s">
        <v>205</v>
      </c>
      <c r="F20" s="2" t="s">
        <v>100</v>
      </c>
      <c r="G20" s="2" t="str">
        <f>Tableau1[[#This Row],[Données]]</f>
        <v>Distanciel</v>
      </c>
      <c r="H20" s="22"/>
      <c r="I20" s="22"/>
      <c r="K20" s="2"/>
      <c r="L20" s="4">
        <v>1</v>
      </c>
      <c r="M20" s="4">
        <v>2</v>
      </c>
      <c r="N20" s="4">
        <v>3</v>
      </c>
      <c r="O20" s="4">
        <v>4</v>
      </c>
      <c r="P20" s="4">
        <v>5</v>
      </c>
      <c r="Q20" s="4">
        <v>6</v>
      </c>
      <c r="X20">
        <v>17</v>
      </c>
    </row>
    <row r="21" spans="1:24" x14ac:dyDescent="0.25">
      <c r="A21" s="22" t="str">
        <f>Tableau1[[#This Row],[Date]]&amp;"|"&amp;Tableau1[[#This Row],[Formation]]</f>
        <v>43826|1</v>
      </c>
      <c r="B21" s="3">
        <v>43826</v>
      </c>
      <c r="C21" s="24">
        <f>Tableau1[[#This Row],[Date]]</f>
        <v>43826</v>
      </c>
      <c r="D21" s="22">
        <f>INDEX(Tableau2[Colonne1],MATCH(Tableau1[Nom Formation],Tableau2[PROMOTIONS],0))</f>
        <v>1</v>
      </c>
      <c r="E21" s="22" t="s">
        <v>205</v>
      </c>
      <c r="F21" s="2" t="s">
        <v>113</v>
      </c>
      <c r="G21" s="2" t="str">
        <f>Tableau1[[#This Row],[Données]]</f>
        <v>Courses et repas</v>
      </c>
      <c r="H21" s="22"/>
      <c r="I21" s="22"/>
      <c r="K21" s="11" t="s">
        <v>0</v>
      </c>
      <c r="L21" s="2" t="s">
        <v>1</v>
      </c>
      <c r="M21" s="2" t="s">
        <v>2</v>
      </c>
      <c r="N21" s="2" t="s">
        <v>3</v>
      </c>
      <c r="O21" s="2" t="s">
        <v>4</v>
      </c>
      <c r="P21" s="2" t="s">
        <v>5</v>
      </c>
      <c r="Q21" s="2" t="s">
        <v>6</v>
      </c>
      <c r="X21">
        <v>18</v>
      </c>
    </row>
    <row r="22" spans="1:24" x14ac:dyDescent="0.25">
      <c r="A22" s="22" t="str">
        <f>Tableau1[[#This Row],[Date]]&amp;"|"&amp;Tableau1[[#This Row],[Formation]]</f>
        <v>43827|1</v>
      </c>
      <c r="B22" s="3">
        <v>43827</v>
      </c>
      <c r="C22" s="24">
        <f>Tableau1[[#This Row],[Date]]</f>
        <v>43827</v>
      </c>
      <c r="D22" s="22">
        <f>INDEX(Tableau2[Colonne1],MATCH(Tableau1[Nom Formation],Tableau2[PROMOTIONS],0))</f>
        <v>1</v>
      </c>
      <c r="E22" s="22" t="s">
        <v>205</v>
      </c>
      <c r="F22" s="22" t="s">
        <v>113</v>
      </c>
      <c r="G22" s="2" t="s">
        <v>115</v>
      </c>
      <c r="H22" s="22"/>
      <c r="I22" s="22"/>
      <c r="K22" s="11" t="s">
        <v>7</v>
      </c>
      <c r="L22" s="2" t="s">
        <v>8</v>
      </c>
      <c r="M22" s="2" t="s">
        <v>1</v>
      </c>
      <c r="N22" s="2" t="s">
        <v>9</v>
      </c>
      <c r="O22" s="2" t="s">
        <v>10</v>
      </c>
      <c r="P22" s="2" t="s">
        <v>11</v>
      </c>
      <c r="Q22" s="2" t="s">
        <v>12</v>
      </c>
      <c r="X22">
        <v>19</v>
      </c>
    </row>
    <row r="23" spans="1:24" x14ac:dyDescent="0.25">
      <c r="A23" s="22" t="str">
        <f>Tableau1[[#This Row],[Date]]&amp;"|"&amp;Tableau1[[#This Row],[Formation]]</f>
        <v>43828|1</v>
      </c>
      <c r="B23" s="3">
        <v>43828</v>
      </c>
      <c r="C23" s="24">
        <f>Tableau1[[#This Row],[Date]]</f>
        <v>43828</v>
      </c>
      <c r="D23" s="22">
        <f>INDEX(Tableau2[Colonne1],MATCH(Tableau1[Nom Formation],Tableau2[PROMOTIONS],0))</f>
        <v>1</v>
      </c>
      <c r="E23" s="22" t="s">
        <v>205</v>
      </c>
      <c r="F23" s="2" t="s">
        <v>113</v>
      </c>
      <c r="G23" s="22" t="str">
        <f>Tableau1[[#This Row],[Données]]</f>
        <v>Courses et repas</v>
      </c>
      <c r="H23" s="22"/>
      <c r="I23" s="22"/>
      <c r="K23" s="11" t="s">
        <v>13</v>
      </c>
      <c r="L23" s="2" t="s">
        <v>14</v>
      </c>
      <c r="M23" s="2" t="s">
        <v>15</v>
      </c>
      <c r="N23" s="2" t="s">
        <v>16</v>
      </c>
      <c r="O23" s="2" t="s">
        <v>17</v>
      </c>
      <c r="P23" s="2" t="s">
        <v>18</v>
      </c>
      <c r="Q23" s="2" t="s">
        <v>19</v>
      </c>
      <c r="X23">
        <v>20</v>
      </c>
    </row>
    <row r="24" spans="1:24" x14ac:dyDescent="0.25">
      <c r="A24" s="22" t="str">
        <f>Tableau1[[#This Row],[Date]]&amp;"|"&amp;Tableau1[[#This Row],[Formation]]</f>
        <v>43829|1</v>
      </c>
      <c r="B24" s="3">
        <v>43829</v>
      </c>
      <c r="C24" s="24">
        <f>Tableau1[[#This Row],[Date]]</f>
        <v>43829</v>
      </c>
      <c r="D24" s="22">
        <f>INDEX(Tableau2[Colonne1],MATCH(Tableau1[Nom Formation],Tableau2[PROMOTIONS],0))</f>
        <v>1</v>
      </c>
      <c r="E24" s="22" t="s">
        <v>205</v>
      </c>
      <c r="F24" s="2" t="s">
        <v>113</v>
      </c>
      <c r="G24" s="22" t="str">
        <f>Tableau1[[#This Row],[Données]]</f>
        <v>Courses et repas</v>
      </c>
      <c r="H24" s="22"/>
      <c r="I24" s="22"/>
      <c r="K24" s="11" t="s">
        <v>20</v>
      </c>
      <c r="L24" s="2" t="s">
        <v>2</v>
      </c>
      <c r="M24" s="2" t="s">
        <v>3</v>
      </c>
      <c r="N24" s="2" t="s">
        <v>4</v>
      </c>
      <c r="O24" s="2" t="s">
        <v>5</v>
      </c>
      <c r="P24" s="2" t="s">
        <v>6</v>
      </c>
      <c r="Q24" s="2" t="s">
        <v>1</v>
      </c>
      <c r="X24">
        <v>21</v>
      </c>
    </row>
    <row r="25" spans="1:24" x14ac:dyDescent="0.25">
      <c r="A25" s="22" t="str">
        <f>Tableau1[[#This Row],[Date]]&amp;"|"&amp;Tableau1[[#This Row],[Formation]]</f>
        <v>43830|1</v>
      </c>
      <c r="B25" s="3">
        <v>43830</v>
      </c>
      <c r="C25" s="24">
        <f>Tableau1[[#This Row],[Date]]</f>
        <v>43830</v>
      </c>
      <c r="D25" s="22">
        <f>INDEX(Tableau2[Colonne1],MATCH(Tableau1[Nom Formation],Tableau2[PROMOTIONS],0))</f>
        <v>1</v>
      </c>
      <c r="E25" s="22" t="s">
        <v>205</v>
      </c>
      <c r="F25" s="2" t="s">
        <v>113</v>
      </c>
      <c r="G25" s="22" t="str">
        <f>Tableau1[[#This Row],[Données]]</f>
        <v>Courses et repas</v>
      </c>
      <c r="H25" s="22"/>
      <c r="I25" s="22"/>
      <c r="K25" s="11">
        <v>43593</v>
      </c>
      <c r="L25" s="2" t="s">
        <v>21</v>
      </c>
      <c r="M25" s="2" t="s">
        <v>22</v>
      </c>
      <c r="N25" s="2" t="s">
        <v>23</v>
      </c>
      <c r="O25" s="2" t="s">
        <v>24</v>
      </c>
      <c r="P25" s="2" t="s">
        <v>25</v>
      </c>
      <c r="Q25" s="2" t="s">
        <v>26</v>
      </c>
      <c r="X25">
        <v>22</v>
      </c>
    </row>
    <row r="26" spans="1:24" x14ac:dyDescent="0.25">
      <c r="A26" s="22" t="str">
        <f>Tableau1[[#This Row],[Date]]&amp;"|"&amp;Tableau1[[#This Row],[Formation]]</f>
        <v>43831|1</v>
      </c>
      <c r="B26" s="3">
        <v>43831</v>
      </c>
      <c r="C26" s="24">
        <f>Tableau1[[#This Row],[Date]]</f>
        <v>43831</v>
      </c>
      <c r="D26" s="22">
        <f>INDEX(Tableau2[Colonne1],MATCH(Tableau1[Nom Formation],Tableau2[PROMOTIONS],0))</f>
        <v>1</v>
      </c>
      <c r="E26" s="22" t="s">
        <v>205</v>
      </c>
      <c r="F26" s="2" t="s">
        <v>176</v>
      </c>
      <c r="G26" s="22" t="str">
        <f>Tableau1[[#This Row],[Données]]</f>
        <v>Consolidation</v>
      </c>
      <c r="H26" s="22"/>
      <c r="I26" s="22"/>
      <c r="K26" s="11" t="s">
        <v>27</v>
      </c>
      <c r="L26" s="2" t="s">
        <v>28</v>
      </c>
      <c r="M26" s="2" t="s">
        <v>29</v>
      </c>
      <c r="N26" s="2" t="s">
        <v>30</v>
      </c>
      <c r="O26" s="2" t="s">
        <v>31</v>
      </c>
      <c r="P26" s="2" t="s">
        <v>32</v>
      </c>
      <c r="Q26" s="2" t="s">
        <v>33</v>
      </c>
      <c r="X26">
        <v>23</v>
      </c>
    </row>
    <row r="27" spans="1:24" x14ac:dyDescent="0.25">
      <c r="A27" s="22" t="str">
        <f>Tableau1[[#This Row],[Date]]&amp;"|"&amp;Tableau1[[#This Row],[Formation]]</f>
        <v>43832|1</v>
      </c>
      <c r="B27" s="3">
        <v>43832</v>
      </c>
      <c r="C27" s="24">
        <f>Tableau1[[#This Row],[Date]]</f>
        <v>43832</v>
      </c>
      <c r="D27" s="22">
        <f>INDEX(Tableau2[Colonne1],MATCH(Tableau1[Nom Formation],Tableau2[PROMOTIONS],0))</f>
        <v>1</v>
      </c>
      <c r="E27" s="22" t="s">
        <v>205</v>
      </c>
      <c r="F27" s="2" t="s">
        <v>175</v>
      </c>
      <c r="G27" s="22" t="s">
        <v>151</v>
      </c>
      <c r="H27" s="22"/>
      <c r="I27" s="22"/>
      <c r="K27" s="11">
        <v>43660</v>
      </c>
      <c r="L27" s="2" t="s">
        <v>34</v>
      </c>
      <c r="M27" s="2" t="s">
        <v>35</v>
      </c>
      <c r="N27" s="2" t="s">
        <v>36</v>
      </c>
      <c r="O27" s="2" t="s">
        <v>37</v>
      </c>
      <c r="P27" s="2" t="s">
        <v>38</v>
      </c>
      <c r="Q27" s="2" t="s">
        <v>39</v>
      </c>
      <c r="X27">
        <v>24</v>
      </c>
    </row>
    <row r="28" spans="1:24" ht="30" x14ac:dyDescent="0.25">
      <c r="A28" s="22" t="str">
        <f>Tableau1[[#This Row],[Date]]&amp;"|"&amp;Tableau1[[#This Row],[Formation]]</f>
        <v>43833|1</v>
      </c>
      <c r="B28" s="3">
        <v>43833</v>
      </c>
      <c r="C28" s="24">
        <f>Tableau1[[#This Row],[Date]]</f>
        <v>43833</v>
      </c>
      <c r="D28" s="22">
        <f>INDEX(Tableau2[Colonne1],MATCH(Tableau1[Nom Formation],Tableau2[PROMOTIONS],0))</f>
        <v>1</v>
      </c>
      <c r="E28" s="22" t="s">
        <v>205</v>
      </c>
      <c r="F28" s="2" t="s">
        <v>148</v>
      </c>
      <c r="G28" s="22" t="str">
        <f>Tableau1[[#This Row],[Données]]</f>
        <v>Définir un cadre d'intervention</v>
      </c>
      <c r="H28" s="22"/>
      <c r="I28" s="22"/>
      <c r="K28" s="11">
        <v>43692</v>
      </c>
      <c r="L28" s="2" t="s">
        <v>40</v>
      </c>
      <c r="M28" s="2" t="s">
        <v>41</v>
      </c>
      <c r="N28" s="2" t="s">
        <v>42</v>
      </c>
      <c r="O28" s="2" t="s">
        <v>43</v>
      </c>
      <c r="P28" s="2" t="s">
        <v>44</v>
      </c>
      <c r="Q28" s="2" t="s">
        <v>45</v>
      </c>
      <c r="X28">
        <v>25</v>
      </c>
    </row>
    <row r="29" spans="1:24" ht="30" x14ac:dyDescent="0.25">
      <c r="A29" s="22" t="str">
        <f>Tableau1[[#This Row],[Date]]&amp;"|"&amp;Tableau1[[#This Row],[Formation]]</f>
        <v>43834|1</v>
      </c>
      <c r="B29" s="3">
        <v>43834</v>
      </c>
      <c r="C29" s="24">
        <f>Tableau1[[#This Row],[Date]]</f>
        <v>43834</v>
      </c>
      <c r="D29" s="22">
        <f>INDEX(Tableau2[Colonne1],MATCH(Tableau1[Nom Formation],Tableau2[PROMOTIONS],0))</f>
        <v>1</v>
      </c>
      <c r="E29" s="22" t="s">
        <v>205</v>
      </c>
      <c r="F29" s="2" t="s">
        <v>148</v>
      </c>
      <c r="G29" s="22" t="str">
        <f>Tableau1[[#This Row],[Données]]</f>
        <v>Définir un cadre d'intervention</v>
      </c>
      <c r="H29" s="22"/>
      <c r="I29" s="22"/>
      <c r="K29" s="11" t="s">
        <v>46</v>
      </c>
      <c r="L29" s="2" t="s">
        <v>4</v>
      </c>
      <c r="M29" s="2" t="s">
        <v>47</v>
      </c>
      <c r="N29" s="2" t="s">
        <v>5</v>
      </c>
      <c r="O29" s="2" t="s">
        <v>1</v>
      </c>
      <c r="P29" s="2" t="s">
        <v>2</v>
      </c>
      <c r="Q29" s="2" t="s">
        <v>3</v>
      </c>
      <c r="X29">
        <v>26</v>
      </c>
    </row>
    <row r="30" spans="1:24" ht="30" x14ac:dyDescent="0.25">
      <c r="A30" s="22" t="str">
        <f>Tableau1[[#This Row],[Date]]&amp;"|"&amp;Tableau1[[#This Row],[Formation]]</f>
        <v>43835|1</v>
      </c>
      <c r="B30" s="3">
        <v>43835</v>
      </c>
      <c r="C30" s="24">
        <f>Tableau1[[#This Row],[Date]]</f>
        <v>43835</v>
      </c>
      <c r="D30" s="22">
        <f>INDEX(Tableau2[Colonne1],MATCH(Tableau1[Nom Formation],Tableau2[PROMOTIONS],0))</f>
        <v>1</v>
      </c>
      <c r="E30" s="22" t="s">
        <v>205</v>
      </c>
      <c r="F30" s="2" t="s">
        <v>148</v>
      </c>
      <c r="G30" s="22" t="str">
        <f>Tableau1[[#This Row],[Données]]</f>
        <v>Définir un cadre d'intervention</v>
      </c>
      <c r="H30" s="22"/>
      <c r="I30" s="22"/>
      <c r="K30" s="11">
        <v>43780</v>
      </c>
      <c r="L30" s="2" t="s">
        <v>48</v>
      </c>
      <c r="M30" s="2" t="s">
        <v>49</v>
      </c>
      <c r="N30" s="2" t="s">
        <v>50</v>
      </c>
      <c r="O30" s="2" t="s">
        <v>51</v>
      </c>
      <c r="P30" s="2" t="s">
        <v>52</v>
      </c>
      <c r="Q30" s="2" t="s">
        <v>53</v>
      </c>
      <c r="X30">
        <v>27</v>
      </c>
    </row>
    <row r="31" spans="1:24" ht="30" x14ac:dyDescent="0.25">
      <c r="A31" s="22" t="str">
        <f>Tableau1[[#This Row],[Date]]&amp;"|"&amp;Tableau1[[#This Row],[Formation]]</f>
        <v>43836|1</v>
      </c>
      <c r="B31" s="3">
        <v>43836</v>
      </c>
      <c r="C31" s="24">
        <f>Tableau1[[#This Row],[Date]]</f>
        <v>43836</v>
      </c>
      <c r="D31" s="22">
        <f>INDEX(Tableau2[Colonne1],MATCH(Tableau1[Nom Formation],Tableau2[PROMOTIONS],0))</f>
        <v>1</v>
      </c>
      <c r="E31" s="22" t="s">
        <v>205</v>
      </c>
      <c r="F31" s="2" t="s">
        <v>148</v>
      </c>
      <c r="G31" s="22" t="str">
        <f>Tableau1[[#This Row],[Données]]</f>
        <v>Définir un cadre d'intervention</v>
      </c>
      <c r="H31" s="22"/>
      <c r="I31" s="22"/>
      <c r="K31" s="11">
        <v>43824</v>
      </c>
      <c r="L31" s="2" t="s">
        <v>54</v>
      </c>
      <c r="M31" s="2" t="s">
        <v>55</v>
      </c>
      <c r="N31" s="2" t="s">
        <v>56</v>
      </c>
      <c r="O31" s="2" t="s">
        <v>57</v>
      </c>
      <c r="P31" s="2" t="s">
        <v>58</v>
      </c>
      <c r="Q31" s="2" t="s">
        <v>59</v>
      </c>
      <c r="X31">
        <v>28</v>
      </c>
    </row>
    <row r="32" spans="1:24" ht="30" x14ac:dyDescent="0.25">
      <c r="A32" s="22" t="str">
        <f>Tableau1[[#This Row],[Date]]&amp;"|"&amp;Tableau1[[#This Row],[Formation]]</f>
        <v>43837|1</v>
      </c>
      <c r="B32" s="3">
        <v>43837</v>
      </c>
      <c r="C32" s="24">
        <f>Tableau1[[#This Row],[Date]]</f>
        <v>43837</v>
      </c>
      <c r="D32" s="22">
        <f>INDEX(Tableau2[Colonne1],MATCH(Tableau1[Nom Formation],Tableau2[PROMOTIONS],0))</f>
        <v>1</v>
      </c>
      <c r="E32" s="22" t="s">
        <v>205</v>
      </c>
      <c r="F32" s="2" t="s">
        <v>148</v>
      </c>
      <c r="G32" s="22" t="str">
        <f>Tableau1[[#This Row],[Données]]</f>
        <v>Définir un cadre d'intervention</v>
      </c>
      <c r="H32" s="22"/>
      <c r="I32" s="22"/>
      <c r="X32">
        <v>29</v>
      </c>
    </row>
    <row r="33" spans="1:24" ht="30" x14ac:dyDescent="0.25">
      <c r="A33" s="22" t="str">
        <f>Tableau1[[#This Row],[Date]]&amp;"|"&amp;Tableau1[[#This Row],[Formation]]</f>
        <v>43838|1</v>
      </c>
      <c r="B33" s="3">
        <v>43838</v>
      </c>
      <c r="C33" s="24">
        <f>Tableau1[[#This Row],[Date]]</f>
        <v>43838</v>
      </c>
      <c r="D33" s="22">
        <f>INDEX(Tableau2[Colonne1],MATCH(Tableau1[Nom Formation],Tableau2[PROMOTIONS],0))</f>
        <v>1</v>
      </c>
      <c r="E33" s="22" t="s">
        <v>205</v>
      </c>
      <c r="F33" s="2" t="s">
        <v>148</v>
      </c>
      <c r="G33" s="22" t="str">
        <f>Tableau1[[#This Row],[Données]]</f>
        <v>Définir un cadre d'intervention</v>
      </c>
      <c r="H33" s="22"/>
      <c r="I33" s="22"/>
      <c r="X33">
        <v>30</v>
      </c>
    </row>
    <row r="34" spans="1:24" ht="30" x14ac:dyDescent="0.25">
      <c r="A34" s="22" t="str">
        <f>Tableau1[[#This Row],[Date]]&amp;"|"&amp;Tableau1[[#This Row],[Formation]]</f>
        <v>43839|1</v>
      </c>
      <c r="B34" s="3">
        <v>43839</v>
      </c>
      <c r="C34" s="24">
        <f>Tableau1[[#This Row],[Date]]</f>
        <v>43839</v>
      </c>
      <c r="D34" s="22">
        <f>INDEX(Tableau2[Colonne1],MATCH(Tableau1[Nom Formation],Tableau2[PROMOTIONS],0))</f>
        <v>1</v>
      </c>
      <c r="E34" s="22" t="s">
        <v>205</v>
      </c>
      <c r="F34" s="2" t="s">
        <v>105</v>
      </c>
      <c r="G34" s="22" t="str">
        <f>Tableau1[[#This Row],[Données]]</f>
        <v>Prévention des risques professionnels PE</v>
      </c>
      <c r="H34" s="22"/>
      <c r="I34" s="22"/>
      <c r="X34">
        <v>31</v>
      </c>
    </row>
    <row r="35" spans="1:24" ht="30" x14ac:dyDescent="0.25">
      <c r="A35" s="22" t="str">
        <f>Tableau1[[#This Row],[Date]]&amp;"|"&amp;Tableau1[[#This Row],[Formation]]</f>
        <v>43840|1</v>
      </c>
      <c r="B35" s="3">
        <v>43840</v>
      </c>
      <c r="C35" s="24">
        <f>Tableau1[[#This Row],[Date]]</f>
        <v>43840</v>
      </c>
      <c r="D35" s="22">
        <f>INDEX(Tableau2[Colonne1],MATCH(Tableau1[Nom Formation],Tableau2[PROMOTIONS],0))</f>
        <v>1</v>
      </c>
      <c r="E35" s="22" t="s">
        <v>205</v>
      </c>
      <c r="F35" s="2" t="s">
        <v>105</v>
      </c>
      <c r="G35" s="22" t="str">
        <f>Tableau1[[#This Row],[Données]]</f>
        <v>Prévention des risques professionnels PE</v>
      </c>
      <c r="H35" s="22"/>
      <c r="I35" s="22"/>
    </row>
    <row r="36" spans="1:24" ht="30" x14ac:dyDescent="0.25">
      <c r="A36" s="22" t="str">
        <f>Tableau1[[#This Row],[Date]]&amp;"|"&amp;Tableau1[[#This Row],[Formation]]</f>
        <v>43841|1</v>
      </c>
      <c r="B36" s="3">
        <v>43841</v>
      </c>
      <c r="C36" s="24">
        <f>Tableau1[[#This Row],[Date]]</f>
        <v>43841</v>
      </c>
      <c r="D36" s="22">
        <f>INDEX(Tableau2[Colonne1],MATCH(Tableau1[Nom Formation],Tableau2[PROMOTIONS],0))</f>
        <v>1</v>
      </c>
      <c r="E36" s="22" t="s">
        <v>205</v>
      </c>
      <c r="F36" s="2" t="s">
        <v>105</v>
      </c>
      <c r="G36" s="22" t="str">
        <f>Tableau1[[#This Row],[Données]]</f>
        <v>Prévention des risques professionnels PE</v>
      </c>
      <c r="H36" s="22"/>
      <c r="I36" s="22"/>
    </row>
    <row r="37" spans="1:24" ht="30" x14ac:dyDescent="0.25">
      <c r="A37" s="22" t="str">
        <f>Tableau1[[#This Row],[Date]]&amp;"|"&amp;Tableau1[[#This Row],[Formation]]</f>
        <v>43842|1</v>
      </c>
      <c r="B37" s="3">
        <v>43842</v>
      </c>
      <c r="C37" s="24">
        <f>Tableau1[[#This Row],[Date]]</f>
        <v>43842</v>
      </c>
      <c r="D37" s="22">
        <f>INDEX(Tableau2[Colonne1],MATCH(Tableau1[Nom Formation],Tableau2[PROMOTIONS],0))</f>
        <v>1</v>
      </c>
      <c r="E37" s="22" t="s">
        <v>205</v>
      </c>
      <c r="F37" s="2" t="s">
        <v>105</v>
      </c>
      <c r="G37" s="22" t="str">
        <f>Tableau1[[#This Row],[Données]]</f>
        <v>Prévention des risques professionnels PE</v>
      </c>
      <c r="H37" s="22"/>
      <c r="I37" s="22"/>
    </row>
    <row r="38" spans="1:24" ht="30" x14ac:dyDescent="0.25">
      <c r="A38" s="22" t="str">
        <f>Tableau1[[#This Row],[Date]]&amp;"|"&amp;Tableau1[[#This Row],[Formation]]</f>
        <v>43843|1</v>
      </c>
      <c r="B38" s="3">
        <v>43843</v>
      </c>
      <c r="C38" s="24">
        <f>Tableau1[[#This Row],[Date]]</f>
        <v>43843</v>
      </c>
      <c r="D38" s="22">
        <f>INDEX(Tableau2[Colonne1],MATCH(Tableau1[Nom Formation],Tableau2[PROMOTIONS],0))</f>
        <v>1</v>
      </c>
      <c r="E38" s="22" t="s">
        <v>205</v>
      </c>
      <c r="F38" s="2" t="s">
        <v>105</v>
      </c>
      <c r="G38" s="22" t="s">
        <v>115</v>
      </c>
      <c r="H38" s="22"/>
      <c r="I38" s="22"/>
    </row>
    <row r="39" spans="1:24" ht="30" x14ac:dyDescent="0.25">
      <c r="A39" s="22" t="str">
        <f>Tableau1[[#This Row],[Date]]&amp;"|"&amp;Tableau1[[#This Row],[Formation]]</f>
        <v>43844|1</v>
      </c>
      <c r="B39" s="3">
        <v>43844</v>
      </c>
      <c r="C39" s="24">
        <f>Tableau1[[#This Row],[Date]]</f>
        <v>43844</v>
      </c>
      <c r="D39" s="22">
        <f>INDEX(Tableau2[Colonne1],MATCH(Tableau1[Nom Formation],Tableau2[PROMOTIONS],0))</f>
        <v>1</v>
      </c>
      <c r="E39" s="22" t="s">
        <v>205</v>
      </c>
      <c r="F39" s="2" t="s">
        <v>105</v>
      </c>
      <c r="G39" s="22" t="str">
        <f>Tableau1[[#This Row],[Données]]</f>
        <v>Prévention des risques professionnels PE</v>
      </c>
      <c r="H39" s="22"/>
      <c r="I39" s="22"/>
    </row>
    <row r="40" spans="1:24" ht="30" x14ac:dyDescent="0.25">
      <c r="A40" s="22" t="str">
        <f>Tableau1[[#This Row],[Date]]&amp;"|"&amp;Tableau1[[#This Row],[Formation]]</f>
        <v>43845|1</v>
      </c>
      <c r="B40" s="3">
        <v>43845</v>
      </c>
      <c r="C40" s="24">
        <f>Tableau1[[#This Row],[Date]]</f>
        <v>43845</v>
      </c>
      <c r="D40" s="22">
        <f>INDEX(Tableau2[Colonne1],MATCH(Tableau1[Nom Formation],Tableau2[PROMOTIONS],0))</f>
        <v>1</v>
      </c>
      <c r="E40" s="22" t="s">
        <v>205</v>
      </c>
      <c r="F40" s="2" t="s">
        <v>105</v>
      </c>
      <c r="G40" s="22" t="str">
        <f>Tableau1[[#This Row],[Données]]</f>
        <v>Prévention des risques professionnels PE</v>
      </c>
      <c r="H40" s="22"/>
      <c r="I40" s="22"/>
    </row>
    <row r="41" spans="1:24" ht="30" x14ac:dyDescent="0.25">
      <c r="A41" s="22" t="str">
        <f>Tableau1[[#This Row],[Date]]&amp;"|"&amp;Tableau1[[#This Row],[Formation]]</f>
        <v>43846|1</v>
      </c>
      <c r="B41" s="3">
        <v>43846</v>
      </c>
      <c r="C41" s="24">
        <f>Tableau1[[#This Row],[Date]]</f>
        <v>43846</v>
      </c>
      <c r="D41" s="22">
        <f>INDEX(Tableau2[Colonne1],MATCH(Tableau1[Nom Formation],Tableau2[PROMOTIONS],0))</f>
        <v>1</v>
      </c>
      <c r="E41" s="22" t="s">
        <v>205</v>
      </c>
      <c r="F41" s="2" t="s">
        <v>105</v>
      </c>
      <c r="G41" s="22" t="str">
        <f>Tableau1[[#This Row],[Données]]</f>
        <v>Prévention des risques professionnels PE</v>
      </c>
      <c r="H41" s="22"/>
      <c r="I41" s="22"/>
    </row>
    <row r="42" spans="1:24" ht="30" x14ac:dyDescent="0.25">
      <c r="A42" s="22" t="str">
        <f>Tableau1[[#This Row],[Date]]&amp;"|"&amp;Tableau1[[#This Row],[Formation]]</f>
        <v>43847|1</v>
      </c>
      <c r="B42" s="3">
        <v>43847</v>
      </c>
      <c r="C42" s="24">
        <f>Tableau1[[#This Row],[Date]]</f>
        <v>43847</v>
      </c>
      <c r="D42" s="22">
        <f>INDEX(Tableau2[Colonne1],MATCH(Tableau1[Nom Formation],Tableau2[PROMOTIONS],0))</f>
        <v>1</v>
      </c>
      <c r="E42" s="22" t="s">
        <v>205</v>
      </c>
      <c r="F42" s="2" t="s">
        <v>149</v>
      </c>
      <c r="G42" s="22" t="str">
        <f>Tableau1[[#This Row],[Données]]</f>
        <v>Apprentissages et socialisation</v>
      </c>
      <c r="H42" s="22"/>
      <c r="I42" s="22"/>
    </row>
    <row r="43" spans="1:24" ht="30" x14ac:dyDescent="0.25">
      <c r="A43" s="22" t="str">
        <f>Tableau1[[#This Row],[Date]]&amp;"|"&amp;Tableau1[[#This Row],[Formation]]</f>
        <v>43848|1</v>
      </c>
      <c r="B43" s="3">
        <v>43848</v>
      </c>
      <c r="C43" s="24">
        <f>Tableau1[[#This Row],[Date]]</f>
        <v>43848</v>
      </c>
      <c r="D43" s="22">
        <f>INDEX(Tableau2[Colonne1],MATCH(Tableau1[Nom Formation],Tableau2[PROMOTIONS],0))</f>
        <v>1</v>
      </c>
      <c r="E43" s="22" t="s">
        <v>205</v>
      </c>
      <c r="F43" s="2" t="s">
        <v>149</v>
      </c>
      <c r="G43" s="22" t="str">
        <f>Tableau1[[#This Row],[Données]]</f>
        <v>Apprentissages et socialisation</v>
      </c>
      <c r="H43" s="22"/>
      <c r="I43" s="22"/>
    </row>
    <row r="44" spans="1:24" ht="30" x14ac:dyDescent="0.25">
      <c r="A44" s="22" t="str">
        <f>Tableau1[[#This Row],[Date]]&amp;"|"&amp;Tableau1[[#This Row],[Formation]]</f>
        <v>43849|1</v>
      </c>
      <c r="B44" s="3">
        <v>43849</v>
      </c>
      <c r="C44" s="24">
        <f>Tableau1[[#This Row],[Date]]</f>
        <v>43849</v>
      </c>
      <c r="D44" s="22">
        <f>INDEX(Tableau2[Colonne1],MATCH(Tableau1[Nom Formation],Tableau2[PROMOTIONS],0))</f>
        <v>1</v>
      </c>
      <c r="E44" s="22" t="s">
        <v>205</v>
      </c>
      <c r="F44" s="2" t="s">
        <v>149</v>
      </c>
      <c r="G44" s="22" t="str">
        <f>Tableau1[[#This Row],[Données]]</f>
        <v>Apprentissages et socialisation</v>
      </c>
      <c r="H44" s="22"/>
      <c r="I44" s="22"/>
    </row>
    <row r="45" spans="1:24" x14ac:dyDescent="0.25">
      <c r="A45" s="22" t="str">
        <f>Tableau1[[#This Row],[Date]]&amp;"|"&amp;Tableau1[[#This Row],[Formation]]</f>
        <v>43850|1</v>
      </c>
      <c r="B45" s="3">
        <v>43850</v>
      </c>
      <c r="C45" s="24">
        <f>Tableau1[[#This Row],[Date]]</f>
        <v>43850</v>
      </c>
      <c r="D45" s="22">
        <f>INDEX(Tableau2[Colonne1],MATCH(Tableau1[Nom Formation],Tableau2[PROMOTIONS],0))</f>
        <v>1</v>
      </c>
      <c r="E45" s="22" t="s">
        <v>205</v>
      </c>
      <c r="F45" s="2" t="s">
        <v>100</v>
      </c>
      <c r="G45" s="22" t="str">
        <f>Tableau1[[#This Row],[Données]]</f>
        <v>Distanciel</v>
      </c>
      <c r="H45" s="22"/>
      <c r="I45" s="22"/>
    </row>
    <row r="46" spans="1:24" ht="30" x14ac:dyDescent="0.25">
      <c r="A46" s="22" t="str">
        <f>Tableau1[[#This Row],[Date]]&amp;"|"&amp;Tableau1[[#This Row],[Formation]]</f>
        <v>43851|1</v>
      </c>
      <c r="B46" s="3">
        <v>43851</v>
      </c>
      <c r="C46" s="24">
        <f>Tableau1[[#This Row],[Date]]</f>
        <v>43851</v>
      </c>
      <c r="D46" s="22">
        <f>INDEX(Tableau2[Colonne1],MATCH(Tableau1[Nom Formation],Tableau2[PROMOTIONS],0))</f>
        <v>1</v>
      </c>
      <c r="E46" s="22" t="s">
        <v>205</v>
      </c>
      <c r="F46" s="2" t="s">
        <v>149</v>
      </c>
      <c r="G46" s="22" t="str">
        <f>Tableau1[[#This Row],[Données]]</f>
        <v>Apprentissages et socialisation</v>
      </c>
      <c r="H46" s="22"/>
      <c r="I46" s="22"/>
    </row>
    <row r="47" spans="1:24" ht="30" x14ac:dyDescent="0.25">
      <c r="A47" s="22" t="str">
        <f>Tableau1[[#This Row],[Date]]&amp;"|"&amp;Tableau1[[#This Row],[Formation]]</f>
        <v>43852|1</v>
      </c>
      <c r="B47" s="3">
        <v>43852</v>
      </c>
      <c r="C47" s="24">
        <f>Tableau1[[#This Row],[Date]]</f>
        <v>43852</v>
      </c>
      <c r="D47" s="22">
        <f>INDEX(Tableau2[Colonne1],MATCH(Tableau1[Nom Formation],Tableau2[PROMOTIONS],0))</f>
        <v>1</v>
      </c>
      <c r="E47" s="22" t="s">
        <v>205</v>
      </c>
      <c r="F47" s="2" t="s">
        <v>149</v>
      </c>
      <c r="G47" s="22" t="str">
        <f>Tableau1[[#This Row],[Données]]</f>
        <v>Apprentissages et socialisation</v>
      </c>
      <c r="H47" s="22"/>
      <c r="I47" s="22"/>
    </row>
    <row r="48" spans="1:24" ht="30" x14ac:dyDescent="0.25">
      <c r="A48" s="22" t="str">
        <f>Tableau1[[#This Row],[Date]]&amp;"|"&amp;Tableau1[[#This Row],[Formation]]</f>
        <v>43853|1</v>
      </c>
      <c r="B48" s="3">
        <v>43853</v>
      </c>
      <c r="C48" s="24">
        <f>Tableau1[[#This Row],[Date]]</f>
        <v>43853</v>
      </c>
      <c r="D48" s="22">
        <f>INDEX(Tableau2[Colonne1],MATCH(Tableau1[Nom Formation],Tableau2[PROMOTIONS],0))</f>
        <v>1</v>
      </c>
      <c r="E48" s="22" t="s">
        <v>205</v>
      </c>
      <c r="F48" s="2" t="s">
        <v>111</v>
      </c>
      <c r="G48" s="22" t="str">
        <f>Tableau1[[#This Row],[Données]]</f>
        <v>Gestes et techniques professionnels</v>
      </c>
      <c r="H48" s="22"/>
      <c r="I48" s="22"/>
    </row>
    <row r="49" spans="1:9" ht="30" x14ac:dyDescent="0.25">
      <c r="A49" s="22" t="str">
        <f>Tableau1[[#This Row],[Date]]&amp;"|"&amp;Tableau1[[#This Row],[Formation]]</f>
        <v>43854|1</v>
      </c>
      <c r="B49" s="3">
        <v>43854</v>
      </c>
      <c r="C49" s="24">
        <f>Tableau1[[#This Row],[Date]]</f>
        <v>43854</v>
      </c>
      <c r="D49" s="22">
        <f>INDEX(Tableau2[Colonne1],MATCH(Tableau1[Nom Formation],Tableau2[PROMOTIONS],0))</f>
        <v>1</v>
      </c>
      <c r="E49" s="22" t="s">
        <v>205</v>
      </c>
      <c r="F49" s="2" t="s">
        <v>111</v>
      </c>
      <c r="G49" s="22" t="str">
        <f>Tableau1[[#This Row],[Données]]</f>
        <v>Gestes et techniques professionnels</v>
      </c>
      <c r="H49" s="22"/>
      <c r="I49" s="22"/>
    </row>
    <row r="50" spans="1:9" ht="30" x14ac:dyDescent="0.25">
      <c r="A50" s="22" t="str">
        <f>Tableau1[[#This Row],[Date]]&amp;"|"&amp;Tableau1[[#This Row],[Formation]]</f>
        <v>43855|1</v>
      </c>
      <c r="B50" s="3">
        <v>43855</v>
      </c>
      <c r="C50" s="24">
        <f>Tableau1[[#This Row],[Date]]</f>
        <v>43855</v>
      </c>
      <c r="D50" s="22">
        <f>INDEX(Tableau2[Colonne1],MATCH(Tableau1[Nom Formation],Tableau2[PROMOTIONS],0))</f>
        <v>1</v>
      </c>
      <c r="E50" s="22" t="s">
        <v>205</v>
      </c>
      <c r="F50" s="2" t="s">
        <v>111</v>
      </c>
      <c r="G50" s="22" t="str">
        <f>Tableau1[[#This Row],[Données]]</f>
        <v>Gestes et techniques professionnels</v>
      </c>
      <c r="H50" s="22"/>
      <c r="I50" s="22"/>
    </row>
    <row r="51" spans="1:9" ht="30" x14ac:dyDescent="0.25">
      <c r="A51" s="22" t="str">
        <f>Tableau1[[#This Row],[Date]]&amp;"|"&amp;Tableau1[[#This Row],[Formation]]</f>
        <v>43856|1</v>
      </c>
      <c r="B51" s="3">
        <v>43856</v>
      </c>
      <c r="C51" s="24">
        <f>Tableau1[[#This Row],[Date]]</f>
        <v>43856</v>
      </c>
      <c r="D51" s="22">
        <f>INDEX(Tableau2[Colonne1],MATCH(Tableau1[Nom Formation],Tableau2[PROMOTIONS],0))</f>
        <v>1</v>
      </c>
      <c r="E51" s="22" t="s">
        <v>205</v>
      </c>
      <c r="F51" s="2" t="s">
        <v>111</v>
      </c>
      <c r="G51" s="22" t="str">
        <f>Tableau1[[#This Row],[Données]]</f>
        <v>Gestes et techniques professionnels</v>
      </c>
      <c r="H51" s="22"/>
      <c r="I51" s="22"/>
    </row>
    <row r="52" spans="1:9" x14ac:dyDescent="0.25">
      <c r="A52" s="22" t="str">
        <f>Tableau1[[#This Row],[Date]]&amp;"|"&amp;Tableau1[[#This Row],[Formation]]</f>
        <v>43857|1</v>
      </c>
      <c r="B52" s="3">
        <v>43857</v>
      </c>
      <c r="C52" s="24">
        <f>Tableau1[[#This Row],[Date]]</f>
        <v>43857</v>
      </c>
      <c r="D52" s="22">
        <f>INDEX(Tableau2[Colonne1],MATCH(Tableau1[Nom Formation],Tableau2[PROMOTIONS],0))</f>
        <v>1</v>
      </c>
      <c r="E52" s="22" t="s">
        <v>205</v>
      </c>
      <c r="F52" s="2" t="s">
        <v>176</v>
      </c>
      <c r="G52" s="22" t="str">
        <f>Tableau1[[#This Row],[Données]]</f>
        <v>Consolidation</v>
      </c>
      <c r="H52" s="22"/>
      <c r="I52" s="22"/>
    </row>
    <row r="53" spans="1:9" x14ac:dyDescent="0.25">
      <c r="A53" s="22" t="str">
        <f>Tableau1[[#This Row],[Date]]&amp;"|"&amp;Tableau1[[#This Row],[Formation]]</f>
        <v>43858|1</v>
      </c>
      <c r="B53" s="3">
        <v>43858</v>
      </c>
      <c r="C53" s="24">
        <f>Tableau1[[#This Row],[Date]]</f>
        <v>43858</v>
      </c>
      <c r="D53" s="22">
        <f>INDEX(Tableau2[Colonne1],MATCH(Tableau1[Nom Formation],Tableau2[PROMOTIONS],0))</f>
        <v>1</v>
      </c>
      <c r="E53" s="22" t="s">
        <v>205</v>
      </c>
      <c r="F53" s="2" t="s">
        <v>175</v>
      </c>
      <c r="G53" s="22" t="s">
        <v>151</v>
      </c>
      <c r="H53" s="22"/>
      <c r="I53" s="22"/>
    </row>
  </sheetData>
  <mergeCells count="3">
    <mergeCell ref="A1:F1"/>
    <mergeCell ref="L3:N3"/>
    <mergeCell ref="L18:N18"/>
  </mergeCells>
  <conditionalFormatting sqref="A1:XFD1048576">
    <cfRule type="cellIs" dxfId="68" priority="89" operator="equal">
      <formula>43824</formula>
    </cfRule>
    <cfRule type="cellIs" dxfId="67" priority="91" operator="equal">
      <formula>43770</formula>
    </cfRule>
    <cfRule type="cellIs" dxfId="66" priority="92" operator="equal">
      <formula>43692</formula>
    </cfRule>
    <cfRule type="cellIs" dxfId="65" priority="93" operator="equal">
      <formula>43660</formula>
    </cfRule>
    <cfRule type="cellIs" dxfId="64" priority="94" operator="equal">
      <formula>43615</formula>
    </cfRule>
    <cfRule type="cellIs" dxfId="63" priority="95" operator="equal">
      <formula>43593</formula>
    </cfRule>
    <cfRule type="cellIs" dxfId="62" priority="96" operator="equal">
      <formula>43586</formula>
    </cfRule>
    <cfRule type="cellIs" dxfId="61" priority="97" operator="equal">
      <formula>$S$8</formula>
    </cfRule>
    <cfRule type="cellIs" dxfId="60" priority="98" operator="equal">
      <formula>43576</formula>
    </cfRule>
    <cfRule type="cellIs" dxfId="59" priority="99" operator="equal">
      <formula>43466</formula>
    </cfRule>
  </conditionalFormatting>
  <conditionalFormatting sqref="A1:XFD1048576">
    <cfRule type="cellIs" dxfId="58" priority="1" operator="equal">
      <formula>44190</formula>
    </cfRule>
    <cfRule type="cellIs" dxfId="57" priority="2" operator="equal">
      <formula>44146</formula>
    </cfRule>
    <cfRule type="cellIs" dxfId="56" priority="3" operator="equal">
      <formula>44136</formula>
    </cfRule>
    <cfRule type="cellIs" dxfId="55" priority="4" operator="equal">
      <formula>44058</formula>
    </cfRule>
    <cfRule type="cellIs" dxfId="54" priority="5" operator="equal">
      <formula>44026</formula>
    </cfRule>
    <cfRule type="cellIs" dxfId="53" priority="6" operator="equal">
      <formula>43972</formula>
    </cfRule>
    <cfRule type="cellIs" dxfId="52" priority="7" operator="equal">
      <formula>43959</formula>
    </cfRule>
    <cfRule type="cellIs" dxfId="51" priority="9" operator="equal">
      <formula>43203</formula>
    </cfRule>
    <cfRule type="cellIs" dxfId="50" priority="10" operator="equal">
      <formula>43202</formula>
    </cfRule>
    <cfRule type="cellIs" dxfId="49" priority="11" operator="equal">
      <formula>43831</formula>
    </cfRule>
  </conditionalFormatting>
  <pageMargins left="0.7" right="0.7" top="0.75" bottom="0.75" header="0.3" footer="0.3"/>
  <pageSetup paperSize="9" orientation="portrait" r:id="rId1"/>
  <headerFooter>
    <oddHeader xml:space="preserve">&amp;L
</oddHead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0" operator="containsText" id="{52B814DF-2694-4409-9F5F-5F27B7401169}">
            <xm:f>NOT(ISERROR(SEARCH($S$15,A1)))</xm:f>
            <xm:f>$S$15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A1:XFD1048576</xm:sqref>
        </x14:conditionalFormatting>
        <x14:conditionalFormatting xmlns:xm="http://schemas.microsoft.com/office/excel/2006/main">
          <x14:cfRule type="containsText" priority="8" operator="containsText" id="{B640A4D7-AF77-40A1-A7D1-94F9A8189177}">
            <xm:f>NOT(ISERROR(SEARCH($T$9,A1)))</xm:f>
            <xm:f>$T$9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A1:XFD1048576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0E7B17-44D0-4BB9-9BB2-3708A06929D0}">
  <sheetPr codeName="Feuil3"/>
  <dimension ref="A2:AW30"/>
  <sheetViews>
    <sheetView topLeftCell="G7" workbookViewId="0">
      <selection activeCell="I14" sqref="I14:I26"/>
    </sheetView>
  </sheetViews>
  <sheetFormatPr baseColWidth="10" defaultColWidth="10.7109375" defaultRowHeight="15" x14ac:dyDescent="0.25"/>
  <cols>
    <col min="2" max="2" width="35" style="38" customWidth="1"/>
    <col min="3" max="3" width="35" style="49" customWidth="1"/>
    <col min="4" max="5" width="11.42578125" style="30"/>
    <col min="6" max="6" width="26.85546875" style="60" customWidth="1"/>
    <col min="7" max="7" width="11.42578125" style="30"/>
    <col min="8" max="8" width="26.85546875" style="30" bestFit="1" customWidth="1"/>
    <col min="9" max="9" width="26.85546875" style="30" customWidth="1"/>
    <col min="10" max="11" width="11.42578125" style="30"/>
  </cols>
  <sheetData>
    <row r="2" spans="1:49" x14ac:dyDescent="0.25">
      <c r="A2" s="2" t="s">
        <v>127</v>
      </c>
      <c r="B2" s="38" t="s">
        <v>71</v>
      </c>
      <c r="C2" s="49" t="s">
        <v>71</v>
      </c>
      <c r="D2" s="30" t="s">
        <v>72</v>
      </c>
      <c r="E2" s="30" t="s">
        <v>72</v>
      </c>
      <c r="F2" s="60" t="s">
        <v>73</v>
      </c>
      <c r="G2" s="30" t="s">
        <v>73</v>
      </c>
      <c r="H2" s="30" t="s">
        <v>118</v>
      </c>
      <c r="I2" s="30" t="s">
        <v>118</v>
      </c>
      <c r="J2" s="30" t="s">
        <v>74</v>
      </c>
      <c r="K2" s="30" t="s">
        <v>74</v>
      </c>
      <c r="L2" t="s">
        <v>75</v>
      </c>
      <c r="M2" s="30" t="s">
        <v>156</v>
      </c>
      <c r="N2" t="s">
        <v>76</v>
      </c>
      <c r="O2" s="30" t="s">
        <v>157</v>
      </c>
      <c r="P2" t="s">
        <v>77</v>
      </c>
      <c r="Q2" s="30" t="s">
        <v>158</v>
      </c>
      <c r="R2" t="s">
        <v>78</v>
      </c>
      <c r="S2" s="30" t="s">
        <v>159</v>
      </c>
      <c r="T2" t="s">
        <v>80</v>
      </c>
      <c r="U2" s="30" t="s">
        <v>160</v>
      </c>
      <c r="V2" t="s">
        <v>81</v>
      </c>
      <c r="W2" s="30" t="s">
        <v>161</v>
      </c>
      <c r="X2" t="s">
        <v>83</v>
      </c>
      <c r="Y2" s="30" t="s">
        <v>162</v>
      </c>
      <c r="Z2" t="s">
        <v>82</v>
      </c>
      <c r="AA2" s="30" t="s">
        <v>163</v>
      </c>
      <c r="AB2" t="s">
        <v>84</v>
      </c>
      <c r="AC2" s="30" t="s">
        <v>164</v>
      </c>
      <c r="AD2" t="s">
        <v>79</v>
      </c>
      <c r="AE2" s="30" t="s">
        <v>165</v>
      </c>
      <c r="AF2" t="s">
        <v>85</v>
      </c>
      <c r="AG2" s="30" t="s">
        <v>166</v>
      </c>
      <c r="AH2" t="s">
        <v>86</v>
      </c>
      <c r="AI2" s="30" t="s">
        <v>167</v>
      </c>
      <c r="AJ2" t="s">
        <v>87</v>
      </c>
      <c r="AK2" s="30" t="s">
        <v>168</v>
      </c>
      <c r="AL2" t="s">
        <v>88</v>
      </c>
      <c r="AM2" s="30" t="s">
        <v>169</v>
      </c>
      <c r="AN2" t="s">
        <v>89</v>
      </c>
      <c r="AO2" s="30" t="s">
        <v>170</v>
      </c>
      <c r="AP2" t="s">
        <v>90</v>
      </c>
      <c r="AQ2" s="30" t="s">
        <v>171</v>
      </c>
      <c r="AR2" t="s">
        <v>91</v>
      </c>
      <c r="AS2" s="30" t="s">
        <v>172</v>
      </c>
      <c r="AT2" t="s">
        <v>92</v>
      </c>
      <c r="AU2" s="30" t="s">
        <v>173</v>
      </c>
      <c r="AV2" t="s">
        <v>93</v>
      </c>
      <c r="AW2" s="30" t="s">
        <v>174</v>
      </c>
    </row>
    <row r="3" spans="1:49" x14ac:dyDescent="0.25">
      <c r="A3" s="2">
        <v>1</v>
      </c>
      <c r="B3" s="41" t="s">
        <v>130</v>
      </c>
      <c r="C3" s="41" t="s">
        <v>155</v>
      </c>
      <c r="D3" s="41" t="s">
        <v>121</v>
      </c>
      <c r="E3" s="41"/>
      <c r="F3" s="41" t="s">
        <v>114</v>
      </c>
      <c r="G3" s="41"/>
      <c r="H3" s="41" t="s">
        <v>114</v>
      </c>
      <c r="I3" s="41" t="s">
        <v>155</v>
      </c>
    </row>
    <row r="4" spans="1:49" ht="30" x14ac:dyDescent="0.25">
      <c r="A4" s="2">
        <v>2</v>
      </c>
      <c r="B4" s="39" t="s">
        <v>131</v>
      </c>
      <c r="C4" s="39">
        <v>1</v>
      </c>
      <c r="D4" s="30" t="s">
        <v>128</v>
      </c>
      <c r="F4" s="2" t="s">
        <v>181</v>
      </c>
      <c r="G4" s="30">
        <v>1</v>
      </c>
      <c r="H4" s="47" t="s">
        <v>126</v>
      </c>
      <c r="I4" s="47">
        <v>1</v>
      </c>
    </row>
    <row r="5" spans="1:49" ht="30" x14ac:dyDescent="0.25">
      <c r="A5" s="2">
        <v>3</v>
      </c>
      <c r="B5" s="39" t="s">
        <v>132</v>
      </c>
      <c r="C5" s="39">
        <v>1</v>
      </c>
      <c r="F5" s="60" t="s">
        <v>182</v>
      </c>
      <c r="G5" s="30">
        <v>1</v>
      </c>
      <c r="H5" s="47" t="s">
        <v>104</v>
      </c>
      <c r="I5" s="47">
        <v>1</v>
      </c>
    </row>
    <row r="6" spans="1:49" x14ac:dyDescent="0.25">
      <c r="A6" s="2">
        <v>4</v>
      </c>
      <c r="B6" s="40" t="s">
        <v>133</v>
      </c>
      <c r="C6" s="40" t="s">
        <v>155</v>
      </c>
      <c r="F6" s="60" t="s">
        <v>183</v>
      </c>
      <c r="G6" s="30" t="s">
        <v>155</v>
      </c>
      <c r="H6" s="47" t="s">
        <v>107</v>
      </c>
      <c r="I6" s="47">
        <v>1</v>
      </c>
    </row>
    <row r="7" spans="1:49" x14ac:dyDescent="0.25">
      <c r="A7" s="2">
        <v>5</v>
      </c>
      <c r="B7" s="39" t="s">
        <v>134</v>
      </c>
      <c r="C7" s="39">
        <v>1</v>
      </c>
      <c r="F7" s="60" t="s">
        <v>184</v>
      </c>
      <c r="G7" s="30" t="s">
        <v>155</v>
      </c>
      <c r="H7" s="47" t="s">
        <v>147</v>
      </c>
      <c r="I7" s="47">
        <v>1</v>
      </c>
    </row>
    <row r="8" spans="1:49" ht="30" x14ac:dyDescent="0.25">
      <c r="A8" s="2">
        <v>6</v>
      </c>
      <c r="B8" s="40" t="s">
        <v>135</v>
      </c>
      <c r="C8" s="40" t="s">
        <v>155</v>
      </c>
      <c r="F8" s="60" t="s">
        <v>185</v>
      </c>
      <c r="G8" s="30" t="s">
        <v>155</v>
      </c>
      <c r="H8" s="47" t="s">
        <v>110</v>
      </c>
      <c r="I8" s="47">
        <v>1</v>
      </c>
    </row>
    <row r="9" spans="1:49" ht="30" x14ac:dyDescent="0.25">
      <c r="A9" s="2">
        <v>7</v>
      </c>
      <c r="B9" s="40" t="s">
        <v>142</v>
      </c>
      <c r="C9" s="40" t="s">
        <v>155</v>
      </c>
      <c r="F9" s="60" t="s">
        <v>186</v>
      </c>
      <c r="G9" s="30">
        <v>1</v>
      </c>
      <c r="H9" s="47" t="s">
        <v>113</v>
      </c>
      <c r="I9" s="47">
        <v>1</v>
      </c>
    </row>
    <row r="10" spans="1:49" ht="30" x14ac:dyDescent="0.25">
      <c r="A10" s="2">
        <v>8</v>
      </c>
      <c r="B10" s="39" t="s">
        <v>136</v>
      </c>
      <c r="C10" s="39">
        <v>1</v>
      </c>
      <c r="F10" s="60" t="s">
        <v>187</v>
      </c>
      <c r="G10" s="30">
        <v>1</v>
      </c>
      <c r="H10" s="40" t="s">
        <v>115</v>
      </c>
      <c r="I10" s="40" t="s">
        <v>155</v>
      </c>
    </row>
    <row r="11" spans="1:49" ht="30" x14ac:dyDescent="0.25">
      <c r="A11" s="2">
        <v>9</v>
      </c>
      <c r="B11" s="40" t="s">
        <v>115</v>
      </c>
      <c r="C11" s="40" t="s">
        <v>155</v>
      </c>
      <c r="F11" s="60" t="s">
        <v>188</v>
      </c>
      <c r="G11" s="30" t="s">
        <v>155</v>
      </c>
      <c r="H11" s="48" t="s">
        <v>148</v>
      </c>
      <c r="I11" s="48">
        <v>2</v>
      </c>
    </row>
    <row r="12" spans="1:49" ht="30" x14ac:dyDescent="0.25">
      <c r="A12" s="2">
        <v>10</v>
      </c>
      <c r="B12" s="40" t="s">
        <v>137</v>
      </c>
      <c r="C12" s="40" t="s">
        <v>155</v>
      </c>
      <c r="F12" s="60" t="s">
        <v>115</v>
      </c>
      <c r="G12" s="30" t="s">
        <v>155</v>
      </c>
      <c r="H12" s="48" t="s">
        <v>105</v>
      </c>
      <c r="I12" s="48">
        <v>2</v>
      </c>
    </row>
    <row r="13" spans="1:49" x14ac:dyDescent="0.25">
      <c r="A13" s="2">
        <v>11</v>
      </c>
      <c r="B13" s="39" t="s">
        <v>138</v>
      </c>
      <c r="C13" s="39">
        <v>1</v>
      </c>
      <c r="F13" s="60" t="s">
        <v>189</v>
      </c>
      <c r="G13" s="30" t="s">
        <v>155</v>
      </c>
      <c r="H13" s="30" t="s">
        <v>203</v>
      </c>
      <c r="I13" s="30">
        <v>2</v>
      </c>
    </row>
    <row r="14" spans="1:49" ht="30" x14ac:dyDescent="0.25">
      <c r="A14" s="2">
        <v>12</v>
      </c>
      <c r="B14" s="42" t="s">
        <v>139</v>
      </c>
      <c r="C14" s="42">
        <v>2</v>
      </c>
      <c r="F14" s="60" t="s">
        <v>190</v>
      </c>
      <c r="G14" s="30">
        <v>2</v>
      </c>
      <c r="H14" s="48" t="s">
        <v>149</v>
      </c>
      <c r="I14" s="48">
        <v>2</v>
      </c>
    </row>
    <row r="15" spans="1:49" ht="30" x14ac:dyDescent="0.25">
      <c r="A15" s="2">
        <v>13</v>
      </c>
      <c r="B15" s="42" t="s">
        <v>141</v>
      </c>
      <c r="C15" s="42">
        <v>2</v>
      </c>
      <c r="F15" s="60" t="s">
        <v>112</v>
      </c>
      <c r="G15" s="30">
        <v>2</v>
      </c>
      <c r="H15" s="48" t="s">
        <v>111</v>
      </c>
      <c r="I15" s="48">
        <v>2</v>
      </c>
    </row>
    <row r="16" spans="1:49" x14ac:dyDescent="0.25">
      <c r="A16" s="2">
        <v>14</v>
      </c>
      <c r="B16" s="42" t="s">
        <v>140</v>
      </c>
      <c r="C16" s="42">
        <v>2</v>
      </c>
      <c r="F16" s="60" t="s">
        <v>191</v>
      </c>
      <c r="G16" s="30">
        <v>2</v>
      </c>
      <c r="H16" s="39" t="s">
        <v>103</v>
      </c>
      <c r="I16" s="39">
        <v>3</v>
      </c>
    </row>
    <row r="17" spans="1:9" ht="45" x14ac:dyDescent="0.25">
      <c r="A17" s="2">
        <v>15</v>
      </c>
      <c r="B17" s="42" t="s">
        <v>143</v>
      </c>
      <c r="C17" s="42">
        <v>2</v>
      </c>
      <c r="F17" s="60" t="s">
        <v>192</v>
      </c>
      <c r="G17" s="30" t="s">
        <v>155</v>
      </c>
      <c r="H17" s="39" t="s">
        <v>152</v>
      </c>
      <c r="I17" s="39">
        <v>3</v>
      </c>
    </row>
    <row r="18" spans="1:9" ht="30" x14ac:dyDescent="0.25">
      <c r="A18" s="2">
        <v>16</v>
      </c>
      <c r="B18" s="40" t="s">
        <v>135</v>
      </c>
      <c r="C18" s="40" t="s">
        <v>155</v>
      </c>
      <c r="F18" s="60" t="s">
        <v>193</v>
      </c>
      <c r="G18" s="30">
        <v>2</v>
      </c>
      <c r="H18" s="39" t="s">
        <v>106</v>
      </c>
      <c r="I18" s="39">
        <v>3</v>
      </c>
    </row>
    <row r="19" spans="1:9" x14ac:dyDescent="0.25">
      <c r="A19" s="2">
        <v>17</v>
      </c>
      <c r="B19" s="40" t="s">
        <v>142</v>
      </c>
      <c r="C19" s="40" t="s">
        <v>155</v>
      </c>
      <c r="F19" s="60" t="s">
        <v>194</v>
      </c>
      <c r="H19" s="39" t="s">
        <v>108</v>
      </c>
      <c r="I19" s="39">
        <v>3</v>
      </c>
    </row>
    <row r="20" spans="1:9" ht="30" x14ac:dyDescent="0.25">
      <c r="A20" s="2">
        <v>18</v>
      </c>
      <c r="B20" s="42" t="s">
        <v>144</v>
      </c>
      <c r="C20" s="42">
        <v>2</v>
      </c>
      <c r="F20" s="60" t="s">
        <v>195</v>
      </c>
      <c r="H20" s="39" t="s">
        <v>109</v>
      </c>
      <c r="I20" s="39">
        <v>3</v>
      </c>
    </row>
    <row r="21" spans="1:9" ht="30" x14ac:dyDescent="0.25">
      <c r="A21" s="2">
        <v>19</v>
      </c>
      <c r="B21" s="42" t="s">
        <v>145</v>
      </c>
      <c r="C21" s="42">
        <v>2</v>
      </c>
      <c r="F21" s="60" t="s">
        <v>196</v>
      </c>
      <c r="H21" s="39" t="s">
        <v>112</v>
      </c>
      <c r="I21" s="39">
        <v>3</v>
      </c>
    </row>
    <row r="22" spans="1:9" ht="30" x14ac:dyDescent="0.25">
      <c r="A22" s="2">
        <v>20</v>
      </c>
      <c r="B22" s="42" t="s">
        <v>146</v>
      </c>
      <c r="C22" s="42">
        <v>2</v>
      </c>
      <c r="F22" s="60" t="s">
        <v>197</v>
      </c>
      <c r="H22" s="58" t="s">
        <v>176</v>
      </c>
      <c r="I22" s="58" t="s">
        <v>155</v>
      </c>
    </row>
    <row r="23" spans="1:9" x14ac:dyDescent="0.25">
      <c r="A23" s="2">
        <v>21</v>
      </c>
      <c r="B23" s="40" t="s">
        <v>115</v>
      </c>
      <c r="C23" s="40" t="s">
        <v>155</v>
      </c>
      <c r="F23" s="60" t="s">
        <v>198</v>
      </c>
      <c r="H23" s="58" t="s">
        <v>175</v>
      </c>
      <c r="I23" s="58" t="s">
        <v>155</v>
      </c>
    </row>
    <row r="24" spans="1:9" x14ac:dyDescent="0.25">
      <c r="A24" s="2">
        <v>22</v>
      </c>
      <c r="F24" s="60" t="s">
        <v>199</v>
      </c>
      <c r="H24" s="58" t="s">
        <v>154</v>
      </c>
      <c r="I24" s="58" t="s">
        <v>155</v>
      </c>
    </row>
    <row r="25" spans="1:9" x14ac:dyDescent="0.25">
      <c r="A25" s="2">
        <v>23</v>
      </c>
      <c r="F25" s="60" t="s">
        <v>137</v>
      </c>
      <c r="H25" s="58" t="s">
        <v>151</v>
      </c>
      <c r="I25" s="58" t="s">
        <v>155</v>
      </c>
    </row>
    <row r="26" spans="1:9" x14ac:dyDescent="0.25">
      <c r="A26" s="2">
        <v>24</v>
      </c>
      <c r="F26" s="60" t="s">
        <v>200</v>
      </c>
      <c r="H26" s="58" t="s">
        <v>100</v>
      </c>
      <c r="I26" s="58" t="s">
        <v>155</v>
      </c>
    </row>
    <row r="27" spans="1:9" x14ac:dyDescent="0.25">
      <c r="A27" s="2">
        <v>25</v>
      </c>
      <c r="F27" s="60" t="s">
        <v>201</v>
      </c>
      <c r="H27" s="59"/>
      <c r="I27" s="59"/>
    </row>
    <row r="28" spans="1:9" x14ac:dyDescent="0.25">
      <c r="A28" s="2">
        <v>26</v>
      </c>
      <c r="F28" s="60" t="s">
        <v>202</v>
      </c>
      <c r="H28" s="59"/>
      <c r="I28" s="59"/>
    </row>
    <row r="29" spans="1:9" x14ac:dyDescent="0.25">
      <c r="A29" s="2">
        <v>27</v>
      </c>
      <c r="H29" s="59"/>
      <c r="I29" s="59"/>
    </row>
    <row r="30" spans="1:9" x14ac:dyDescent="0.25">
      <c r="A30" s="2">
        <v>28</v>
      </c>
      <c r="H30" s="38"/>
      <c r="I30" s="49"/>
    </row>
  </sheetData>
  <conditionalFormatting sqref="H10">
    <cfRule type="containsText" dxfId="46" priority="1" operator="containsText" text="SRE">
      <formula>NOT(ISERROR(SEARCH("SRE",H10)))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EE9AE-FA65-41E2-B287-2CD925AD246B}">
  <dimension ref="A1:AM76"/>
  <sheetViews>
    <sheetView tabSelected="1" zoomScale="87" zoomScaleNormal="87" workbookViewId="0">
      <selection activeCell="G8" sqref="G8"/>
    </sheetView>
  </sheetViews>
  <sheetFormatPr baseColWidth="10" defaultColWidth="10.7109375" defaultRowHeight="15" x14ac:dyDescent="0.25"/>
  <cols>
    <col min="1" max="1" width="3.140625" bestFit="1" customWidth="1"/>
    <col min="2" max="2" width="3.42578125" bestFit="1" customWidth="1"/>
    <col min="3" max="3" width="12" bestFit="1" customWidth="1"/>
    <col min="4" max="4" width="13.140625" style="30" bestFit="1" customWidth="1"/>
    <col min="5" max="5" width="16.28515625" style="30" customWidth="1"/>
    <col min="6" max="6" width="23.85546875" style="30" bestFit="1" customWidth="1"/>
    <col min="7" max="7" width="12" style="30" bestFit="1" customWidth="1"/>
    <col min="8" max="8" width="25.28515625" style="30" bestFit="1" customWidth="1"/>
    <col min="9" max="9" width="14" style="60" customWidth="1"/>
    <col min="10" max="10" width="11" style="30" bestFit="1" customWidth="1"/>
    <col min="11" max="12" width="14.42578125" style="30" customWidth="1"/>
    <col min="13" max="13" width="7.7109375" style="30" bestFit="1" customWidth="1"/>
    <col min="14" max="14" width="11.85546875" style="30" customWidth="1"/>
    <col min="15" max="15" width="12" style="30" customWidth="1"/>
    <col min="16" max="16" width="7.7109375" style="30" bestFit="1" customWidth="1"/>
    <col min="17" max="17" width="11.85546875" style="30" customWidth="1"/>
    <col min="18" max="18" width="12" style="30" customWidth="1"/>
    <col min="19" max="19" width="7.7109375" style="30" bestFit="1" customWidth="1"/>
    <col min="20" max="20" width="12" style="30" customWidth="1"/>
    <col min="21" max="21" width="12.42578125" style="30" customWidth="1"/>
    <col min="22" max="22" width="3.140625" bestFit="1" customWidth="1"/>
    <col min="23" max="23" width="10.85546875" bestFit="1" customWidth="1"/>
    <col min="24" max="24" width="7" bestFit="1" customWidth="1"/>
  </cols>
  <sheetData>
    <row r="1" spans="1:28" x14ac:dyDescent="0.25">
      <c r="D1" s="55">
        <f>INDEX('Recap Rentrées'!D:D,MATCH(Pédagogie!A2,'Recap Rentrées'!C:C,0))</f>
        <v>43808</v>
      </c>
      <c r="E1" s="55">
        <f>INDEX('Recap Rentrées'!E:E,MATCH(Pédagogie!A2,'Recap Rentrées'!C:C,0))</f>
        <v>43493</v>
      </c>
    </row>
    <row r="2" spans="1:28" x14ac:dyDescent="0.25">
      <c r="A2">
        <v>1</v>
      </c>
      <c r="D2" s="30">
        <f>MONTH(D1)</f>
        <v>12</v>
      </c>
      <c r="K2" s="56"/>
      <c r="L2" s="56"/>
      <c r="M2" s="56"/>
      <c r="N2" s="56"/>
      <c r="O2" s="56"/>
    </row>
    <row r="3" spans="1:28" ht="26.25" x14ac:dyDescent="0.35">
      <c r="D3" s="30">
        <f>YEAR(D1)</f>
        <v>2019</v>
      </c>
      <c r="J3" s="68" t="str">
        <f>INDEX(Tableau2[PROMOTIONS],MATCH(Pédagogie!$A$2,Tableau2[Colonne1],0))</f>
        <v>A-1</v>
      </c>
      <c r="K3" s="68"/>
      <c r="L3" s="68"/>
      <c r="M3" s="68"/>
      <c r="N3" s="68"/>
      <c r="O3" s="68"/>
      <c r="P3" s="61"/>
    </row>
    <row r="4" spans="1:28" ht="26.25" x14ac:dyDescent="0.25">
      <c r="J4" s="69" t="str">
        <f>"Période du "&amp;TEXT(D1,"jj mmmm aaaa")&amp;" au "&amp;TEXT(E1,"jj mmmm aaaa")</f>
        <v>Période du 09 décembre 2019 au 28 janvier 2019</v>
      </c>
      <c r="K4" s="69"/>
      <c r="L4" s="69"/>
      <c r="M4" s="69"/>
      <c r="N4" s="69"/>
      <c r="O4" s="69"/>
    </row>
    <row r="7" spans="1:28" ht="18.75" x14ac:dyDescent="0.25">
      <c r="D7" s="52"/>
      <c r="E7" s="67" t="str">
        <f>CHOOSE(MONTH(D8),"Janvier","Février","Mars","Avril","Mai","Juin","Juillet","Aout","Septembre","Octobre","Novembre","Décembre")</f>
        <v>Décembre</v>
      </c>
      <c r="F7" s="67"/>
      <c r="G7" s="52"/>
      <c r="H7" s="70" t="e">
        <f>CHOOSE(MONTH(G8),"Janvier","Février","Mars","Avril","Mai","Juin","Juillet","Aout","Septembre","Octobre","Novembre","Décembre")</f>
        <v>#VALUE!</v>
      </c>
      <c r="I7" s="70"/>
      <c r="J7" s="52"/>
      <c r="K7" s="67" t="e">
        <f>CHOOSE(MONTH(J8),"Janvier","Février","Mars","Avril","Mai","Juin","Juillet","Aout","Septembre","Octobre","Novembre","Décembre")</f>
        <v>#VALUE!</v>
      </c>
      <c r="L7" s="67"/>
      <c r="M7" s="52"/>
      <c r="N7" s="67" t="e">
        <f>CHOOSE(MONTH(M8),"Janvier","Février","Mars","Avril","Mai","Juin","Juillet","Aout","Septembre","Octobre","Novembre","Décembre")</f>
        <v>#VALUE!</v>
      </c>
      <c r="O7" s="67"/>
      <c r="P7" s="52"/>
      <c r="Q7" s="67" t="e">
        <f>CHOOSE(MONTH(P8),"Janvier","Février","Mars","Avril","Mai","Juin","Juillet","Aout","Septembre","Octobre","Novembre","Décembre")</f>
        <v>#VALUE!</v>
      </c>
      <c r="R7" s="67"/>
      <c r="S7" s="52"/>
      <c r="T7" s="67" t="e">
        <f>CHOOSE(MONTH(S8),"Janvier","Février","Mars","Avril","Mai","Juin","Juillet","Aout","Septembre","Octobre","Novembre","Décembre")</f>
        <v>#VALUE!</v>
      </c>
      <c r="U7" s="67"/>
      <c r="X7" s="13"/>
      <c r="Y7" s="13"/>
    </row>
    <row r="8" spans="1:28" ht="36" x14ac:dyDescent="0.25">
      <c r="C8" s="9"/>
      <c r="D8" s="63">
        <f>IF(MONTH(DATE($D$3,$D$2,'Base de données'!$X4))&lt;&gt;$D$2,"",DATE($D$3,$D$2,'Base de données'!$X4))</f>
        <v>43800</v>
      </c>
      <c r="E8" s="53" t="str">
        <f>IFERROR(INDEX(Tableau1[Données],MATCH(Pédagogie!D8&amp;"|"&amp;$A$2,Tableau1[Clé],0)),"")</f>
        <v/>
      </c>
      <c r="F8" s="53" t="str">
        <f>IFERROR(INDEX(Tableau1[Données2],MATCH(Pédagogie!D8&amp;"|"&amp;$A$2,Tableau1[Clé],0)),"")</f>
        <v/>
      </c>
      <c r="G8" s="64" t="str">
        <f>IF(MONTH(DATE($D$3,$D$2+1,'Base de données'!$X4))&lt;&gt;$D$2+1,"",DATE($D$3,$D$2+1,'Base de données'!$X4))</f>
        <v/>
      </c>
      <c r="H8" s="53" t="str">
        <f>IFERROR(INDEX(Tableau1[Données],MATCH(Pédagogie!G8&amp;"|"&amp;$A$2,Tableau1[Clé],0)),"")</f>
        <v/>
      </c>
      <c r="I8" s="53" t="str">
        <f>IFERROR(INDEX(Tableau1[Données2],MATCH(Pédagogie!G8&amp;"|"&amp;$A$2,Tableau1[Clé],0)),"")</f>
        <v/>
      </c>
      <c r="J8" s="64" t="str">
        <f>IF(MONTH(DATE($D$3,$D$2+2,'Base de données'!$X4))&lt;&gt;$D$2+2,"",DATE($D$3,$D$2+2,'Base de données'!$X4))</f>
        <v/>
      </c>
      <c r="K8" s="53" t="str">
        <f>IFERROR(INDEX(Tableau1[Données],MATCH(Pédagogie!J8&amp;"|"&amp;$A$2,Tableau1[Clé],0)),"")</f>
        <v/>
      </c>
      <c r="L8" s="53" t="str">
        <f>IFERROR(INDEX(Tableau1[Données2],MATCH(Pédagogie!J8&amp;"|"&amp;$A$2,Tableau1[Clé],0)),"")</f>
        <v/>
      </c>
      <c r="M8" s="64" t="str">
        <f>IF(MONTH(DATE($D$3,$D$2+3,'Base de données'!$X4))&lt;&gt;$D$2+3,"",DATE($D$3,$D$2+3,'Base de données'!$X4))</f>
        <v/>
      </c>
      <c r="N8" s="53" t="str">
        <f>IFERROR(INDEX(Tableau1[Données],MATCH(Pédagogie!M8&amp;"|"&amp;$A$2,Tableau1[Clé],0)),"")</f>
        <v/>
      </c>
      <c r="O8" s="53" t="str">
        <f>IFERROR(INDEX(Tableau1[Données2],MATCH(Pédagogie!M8&amp;"|"&amp;$A$2,Tableau1[Clé],0)),"")</f>
        <v/>
      </c>
      <c r="P8" s="64" t="str">
        <f>IF(MONTH(DATE($D$3,$D$2+4,'Base de données'!$X4))&lt;&gt;$D$2+4,"",DATE($D$3,$D$2+4,'Base de données'!$X4))</f>
        <v/>
      </c>
      <c r="Q8" s="62" t="str">
        <f>IFERROR(INDEX(Tableau1[Données],MATCH(Pédagogie!P8&amp;"|"&amp;$A$2,Tableau1[Clé],0)),"")</f>
        <v/>
      </c>
      <c r="R8" s="62" t="str">
        <f>IFERROR(INDEX(Tableau1[Données2],MATCH(Pédagogie!P8&amp;"|"&amp;$A$2,Tableau1[Clé],0)),"")</f>
        <v/>
      </c>
      <c r="S8" s="64" t="str">
        <f>IF(MONTH(DATE($D$3,$D$2+5,'Base de données'!$X4))&lt;&gt;$D$2+5,"",DATE($D$3,$D$2+5,'Base de données'!$X4))</f>
        <v/>
      </c>
      <c r="T8" s="62" t="str">
        <f>IFERROR(INDEX(Tableau1[Données],MATCH(Pédagogie!S8&amp;"|"&amp;$A$2,Tableau1[Clé],0)),"")</f>
        <v/>
      </c>
      <c r="U8" s="62" t="str">
        <f>IFERROR(INDEX(Tableau1[Données2],MATCH(Pédagogie!S8&amp;"|"&amp;$A$2,Tableau1[Clé],0)),"")</f>
        <v/>
      </c>
      <c r="V8" s="9"/>
      <c r="W8" s="10"/>
      <c r="X8" s="8"/>
      <c r="Y8" s="51"/>
      <c r="AB8" s="1"/>
    </row>
    <row r="9" spans="1:28" s="44" customFormat="1" ht="24" x14ac:dyDescent="0.25">
      <c r="C9" s="45"/>
      <c r="D9" s="63">
        <f>IF(MONTH(DATE($D$3,$D$2,'Base de données'!$X5))&lt;&gt;$D$2,"",DATE($D$3,$D$2,'Base de données'!$X5))</f>
        <v>43801</v>
      </c>
      <c r="E9" s="53" t="str">
        <f>IFERROR(INDEX(Tableau1[Données],MATCH(Pédagogie!D9&amp;"|"&amp;$A$2,Tableau1[Clé],0)),"")</f>
        <v/>
      </c>
      <c r="F9" s="53" t="str">
        <f>IFERROR(INDEX(Tableau1[Données2],MATCH(Pédagogie!D9&amp;"|"&amp;$A$2,Tableau1[Clé],0)),"")</f>
        <v/>
      </c>
      <c r="G9" s="64" t="str">
        <f>IF(MONTH(DATE($D$3,$D$2+1,'Base de données'!$X5))&lt;&gt;$D$2+1,"",DATE($D$3,$D$2+1,'Base de données'!$X5))</f>
        <v/>
      </c>
      <c r="H9" s="53" t="str">
        <f>IFERROR(INDEX(Tableau1[Données],MATCH(Pédagogie!G9&amp;"|"&amp;$A$2,Tableau1[Clé],0)),"")</f>
        <v/>
      </c>
      <c r="I9" s="53" t="str">
        <f>IFERROR(INDEX(Tableau1[Données2],MATCH(Pédagogie!G9&amp;"|"&amp;$A$2,Tableau1[Clé],0)),"")</f>
        <v/>
      </c>
      <c r="J9" s="64" t="str">
        <f>IF(MONTH(DATE($D$3,$D$2+2,'Base de données'!$X5))&lt;&gt;$D$2+2,"",DATE($D$3,$D$2+2,'Base de données'!$X5))</f>
        <v/>
      </c>
      <c r="K9" s="53" t="str">
        <f>IFERROR(INDEX(Tableau1[Données],MATCH(Pédagogie!J9&amp;"|"&amp;$A$2,Tableau1[Clé],0)),"")</f>
        <v/>
      </c>
      <c r="L9" s="53" t="str">
        <f>IFERROR(INDEX(Tableau1[Données2],MATCH(Pédagogie!J9&amp;"|"&amp;$A$2,Tableau1[Clé],0)),"")</f>
        <v/>
      </c>
      <c r="M9" s="64" t="str">
        <f>IF(MONTH(DATE($D$3,$D$2+3,'Base de données'!$X5))&lt;&gt;$D$2+3,"",DATE($D$3,$D$2+3,'Base de données'!$X5))</f>
        <v/>
      </c>
      <c r="N9" s="53" t="str">
        <f>IFERROR(INDEX(Tableau1[Données],MATCH(Pédagogie!M9&amp;"|"&amp;$A$2,Tableau1[Clé],0)),"")</f>
        <v/>
      </c>
      <c r="O9" s="53" t="str">
        <f>IFERROR(INDEX(Tableau1[Données2],MATCH(Pédagogie!M9&amp;"|"&amp;$A$2,Tableau1[Clé],0)),"")</f>
        <v/>
      </c>
      <c r="P9" s="64" t="str">
        <f>IF(MONTH(DATE($D$3,$D$2+4,'Base de données'!$X5))&lt;&gt;$D$2+4,"",DATE($D$3,$D$2+4,'Base de données'!$X5))</f>
        <v/>
      </c>
      <c r="Q9" s="62" t="str">
        <f>IFERROR(INDEX(Tableau1[Données],MATCH(Pédagogie!P9&amp;"|"&amp;$A$2,Tableau1[Clé],0)),"")</f>
        <v/>
      </c>
      <c r="R9" s="62" t="str">
        <f>IFERROR(INDEX(Tableau1[Données2],MATCH(Pédagogie!P9&amp;"|"&amp;$A$2,Tableau1[Clé],0)),"")</f>
        <v/>
      </c>
      <c r="S9" s="64" t="str">
        <f>IF(MONTH(DATE($D$3,$D$2+5,'Base de données'!$X5))&lt;&gt;$D$2+5,"",DATE($D$3,$D$2+5,'Base de données'!$X5))</f>
        <v/>
      </c>
      <c r="T9" s="62" t="str">
        <f>IFERROR(INDEX(Tableau1[Données],MATCH(Pédagogie!S9&amp;"|"&amp;$A$2,Tableau1[Clé],0)),"")</f>
        <v/>
      </c>
      <c r="U9" s="62" t="str">
        <f>IFERROR(INDEX(Tableau1[Données2],MATCH(Pédagogie!S9&amp;"|"&amp;$A$2,Tableau1[Clé],0)),"")</f>
        <v/>
      </c>
      <c r="V9" s="45"/>
      <c r="W9" s="46"/>
      <c r="X9" s="50"/>
      <c r="Y9" s="46"/>
      <c r="AB9" s="43"/>
    </row>
    <row r="10" spans="1:28" s="44" customFormat="1" ht="48" x14ac:dyDescent="0.25">
      <c r="C10" s="45"/>
      <c r="D10" s="63">
        <f>IF(MONTH(DATE($D$3,$D$2,'Base de données'!$X6))&lt;&gt;$D$2,"",DATE($D$3,$D$2,'Base de données'!$X6))</f>
        <v>43802</v>
      </c>
      <c r="E10" s="53" t="str">
        <f>IFERROR(INDEX(Tableau1[Données],MATCH(Pédagogie!D10&amp;"|"&amp;$A$2,Tableau1[Clé],0)),"")</f>
        <v/>
      </c>
      <c r="F10" s="53" t="str">
        <f>IFERROR(INDEX(Tableau1[Données2],MATCH(Pédagogie!D10&amp;"|"&amp;$A$2,Tableau1[Clé],0)),"")</f>
        <v/>
      </c>
      <c r="G10" s="64" t="str">
        <f>IF(MONTH(DATE($D$3,$D$2+1,'Base de données'!$X6))&lt;&gt;$D$2+1,"",DATE($D$3,$D$2+1,'Base de données'!$X6))</f>
        <v/>
      </c>
      <c r="H10" s="53" t="str">
        <f>IFERROR(INDEX(Tableau1[Données],MATCH(Pédagogie!G10&amp;"|"&amp;$A$2,Tableau1[Clé],0)),"")</f>
        <v/>
      </c>
      <c r="I10" s="53" t="str">
        <f>IFERROR(INDEX(Tableau1[Données2],MATCH(Pédagogie!G10&amp;"|"&amp;$A$2,Tableau1[Clé],0)),"")</f>
        <v/>
      </c>
      <c r="J10" s="64" t="str">
        <f>IF(MONTH(DATE($D$3,$D$2+2,'Base de données'!$X6))&lt;&gt;$D$2+2,"",DATE($D$3,$D$2+2,'Base de données'!$X6))</f>
        <v/>
      </c>
      <c r="K10" s="53" t="str">
        <f>IFERROR(INDEX(Tableau1[Données],MATCH(Pédagogie!J10&amp;"|"&amp;$A$2,Tableau1[Clé],0)),"")</f>
        <v/>
      </c>
      <c r="L10" s="53" t="str">
        <f>IFERROR(INDEX(Tableau1[Données2],MATCH(Pédagogie!J10&amp;"|"&amp;$A$2,Tableau1[Clé],0)),"")</f>
        <v/>
      </c>
      <c r="M10" s="64" t="str">
        <f>IF(MONTH(DATE($D$3,$D$2+3,'Base de données'!$X6))&lt;&gt;$D$2+3,"",DATE($D$3,$D$2+3,'Base de données'!$X6))</f>
        <v/>
      </c>
      <c r="N10" s="53" t="str">
        <f>IFERROR(INDEX(Tableau1[Données],MATCH(Pédagogie!M10&amp;"|"&amp;$A$2,Tableau1[Clé],0)),"")</f>
        <v/>
      </c>
      <c r="O10" s="53" t="str">
        <f>IFERROR(INDEX(Tableau1[Données2],MATCH(Pédagogie!M10&amp;"|"&amp;$A$2,Tableau1[Clé],0)),"")</f>
        <v/>
      </c>
      <c r="P10" s="64" t="str">
        <f>IF(MONTH(DATE($D$3,$D$2+4,'Base de données'!$X6))&lt;&gt;$D$2+4,"",DATE($D$3,$D$2+4,'Base de données'!$X6))</f>
        <v/>
      </c>
      <c r="Q10" s="62" t="str">
        <f>IFERROR(INDEX(Tableau1[Données],MATCH(Pédagogie!P10&amp;"|"&amp;$A$2,Tableau1[Clé],0)),"")</f>
        <v/>
      </c>
      <c r="R10" s="62" t="str">
        <f>IFERROR(INDEX(Tableau1[Données2],MATCH(Pédagogie!P10&amp;"|"&amp;$A$2,Tableau1[Clé],0)),"")</f>
        <v/>
      </c>
      <c r="S10" s="64" t="str">
        <f>IF(MONTH(DATE($D$3,$D$2+5,'Base de données'!$X6))&lt;&gt;$D$2+5,"",DATE($D$3,$D$2+5,'Base de données'!$X6))</f>
        <v/>
      </c>
      <c r="T10" s="62" t="str">
        <f>IFERROR(INDEX(Tableau1[Données],MATCH(Pédagogie!S10&amp;"|"&amp;$A$2,Tableau1[Clé],0)),"")</f>
        <v/>
      </c>
      <c r="U10" s="62" t="str">
        <f>IFERROR(INDEX(Tableau1[Données2],MATCH(Pédagogie!S10&amp;"|"&amp;$A$2,Tableau1[Clé],0)),"")</f>
        <v/>
      </c>
      <c r="V10" s="45"/>
      <c r="W10" s="46"/>
      <c r="X10" s="50"/>
      <c r="Y10" s="46"/>
      <c r="AB10" s="43"/>
    </row>
    <row r="11" spans="1:28" s="44" customFormat="1" ht="22.5" customHeight="1" x14ac:dyDescent="0.25">
      <c r="C11" s="45"/>
      <c r="D11" s="63">
        <f>IF(MONTH(DATE($D$3,$D$2,'Base de données'!$X7))&lt;&gt;$D$2,"",DATE($D$3,$D$2,'Base de données'!$X7))</f>
        <v>43803</v>
      </c>
      <c r="E11" s="53" t="str">
        <f>IFERROR(INDEX(Tableau1[Données],MATCH(Pédagogie!D11&amp;"|"&amp;$A$2,Tableau1[Clé],0)),"")</f>
        <v/>
      </c>
      <c r="F11" s="53" t="str">
        <f>IFERROR(INDEX(Tableau1[Données2],MATCH(Pédagogie!D11&amp;"|"&amp;$A$2,Tableau1[Clé],0)),"")</f>
        <v/>
      </c>
      <c r="G11" s="64" t="str">
        <f>IF(MONTH(DATE($D$3,$D$2+1,'Base de données'!$X7))&lt;&gt;$D$2+1,"",DATE($D$3,$D$2+1,'Base de données'!$X7))</f>
        <v/>
      </c>
      <c r="H11" s="53" t="str">
        <f>IFERROR(INDEX(Tableau1[Données],MATCH(Pédagogie!G11&amp;"|"&amp;$A$2,Tableau1[Clé],0)),"")</f>
        <v/>
      </c>
      <c r="I11" s="53" t="str">
        <f>IFERROR(INDEX(Tableau1[Données2],MATCH(Pédagogie!G11&amp;"|"&amp;$A$2,Tableau1[Clé],0)),"")</f>
        <v/>
      </c>
      <c r="J11" s="64" t="str">
        <f>IF(MONTH(DATE($D$3,$D$2+2,'Base de données'!$X7))&lt;&gt;$D$2+2,"",DATE($D$3,$D$2+2,'Base de données'!$X7))</f>
        <v/>
      </c>
      <c r="K11" s="53" t="str">
        <f>IFERROR(INDEX(Tableau1[Données],MATCH(Pédagogie!J11&amp;"|"&amp;$A$2,Tableau1[Clé],0)),"")</f>
        <v/>
      </c>
      <c r="L11" s="53" t="str">
        <f>IFERROR(INDEX(Tableau1[Données2],MATCH(Pédagogie!J11&amp;"|"&amp;$A$2,Tableau1[Clé],0)),"")</f>
        <v/>
      </c>
      <c r="M11" s="64" t="str">
        <f>IF(MONTH(DATE($D$3,$D$2+3,'Base de données'!$X7))&lt;&gt;$D$2+3,"",DATE($D$3,$D$2+3,'Base de données'!$X7))</f>
        <v/>
      </c>
      <c r="N11" s="53" t="str">
        <f>IFERROR(INDEX(Tableau1[Données],MATCH(Pédagogie!M11&amp;"|"&amp;$A$2,Tableau1[Clé],0)),"")</f>
        <v/>
      </c>
      <c r="O11" s="53" t="str">
        <f>IFERROR(INDEX(Tableau1[Données2],MATCH(Pédagogie!M11&amp;"|"&amp;$A$2,Tableau1[Clé],0)),"")</f>
        <v/>
      </c>
      <c r="P11" s="64" t="str">
        <f>IF(MONTH(DATE($D$3,$D$2+4,'Base de données'!$X7))&lt;&gt;$D$2+4,"",DATE($D$3,$D$2+4,'Base de données'!$X7))</f>
        <v/>
      </c>
      <c r="Q11" s="62" t="str">
        <f>IFERROR(INDEX(Tableau1[Données],MATCH(Pédagogie!P11&amp;"|"&amp;$A$2,Tableau1[Clé],0)),"")</f>
        <v/>
      </c>
      <c r="R11" s="62" t="str">
        <f>IFERROR(INDEX(Tableau1[Données2],MATCH(Pédagogie!P11&amp;"|"&amp;$A$2,Tableau1[Clé],0)),"")</f>
        <v/>
      </c>
      <c r="S11" s="64" t="str">
        <f>IF(MONTH(DATE($D$3,$D$2+5,'Base de données'!$X7))&lt;&gt;$D$2+5,"",DATE($D$3,$D$2+5,'Base de données'!$X7))</f>
        <v/>
      </c>
      <c r="T11" s="62" t="str">
        <f>IFERROR(INDEX(Tableau1[Données],MATCH(Pédagogie!S11&amp;"|"&amp;$A$2,Tableau1[Clé],0)),"")</f>
        <v/>
      </c>
      <c r="U11" s="62" t="str">
        <f>IFERROR(INDEX(Tableau1[Données2],MATCH(Pédagogie!S11&amp;"|"&amp;$A$2,Tableau1[Clé],0)),"")</f>
        <v/>
      </c>
      <c r="V11" s="45"/>
      <c r="W11" s="46"/>
      <c r="X11" s="50"/>
      <c r="Y11" s="46"/>
      <c r="AB11" s="43"/>
    </row>
    <row r="12" spans="1:28" s="44" customFormat="1" ht="24" x14ac:dyDescent="0.25">
      <c r="C12" s="45"/>
      <c r="D12" s="63">
        <f>IF(MONTH(DATE($D$3,$D$2,'Base de données'!$X8))&lt;&gt;$D$2,"",DATE($D$3,$D$2,'Base de données'!$X8))</f>
        <v>43804</v>
      </c>
      <c r="E12" s="53" t="str">
        <f>IFERROR(INDEX(Tableau1[Données],MATCH(Pédagogie!D12&amp;"|"&amp;$A$2,Tableau1[Clé],0)),"")</f>
        <v/>
      </c>
      <c r="F12" s="53" t="str">
        <f>IFERROR(INDEX(Tableau1[Données2],MATCH(Pédagogie!D12&amp;"|"&amp;$A$2,Tableau1[Clé],0)),"")</f>
        <v/>
      </c>
      <c r="G12" s="64" t="str">
        <f>IF(MONTH(DATE($D$3,$D$2+1,'Base de données'!$X8))&lt;&gt;$D$2+1,"",DATE($D$3,$D$2+1,'Base de données'!$X8))</f>
        <v/>
      </c>
      <c r="H12" s="53" t="str">
        <f>IFERROR(INDEX(Tableau1[Données],MATCH(Pédagogie!G12&amp;"|"&amp;$A$2,Tableau1[Clé],0)),"")</f>
        <v/>
      </c>
      <c r="I12" s="53" t="str">
        <f>IFERROR(INDEX(Tableau1[Données2],MATCH(Pédagogie!G12&amp;"|"&amp;$A$2,Tableau1[Clé],0)),"")</f>
        <v/>
      </c>
      <c r="J12" s="64" t="str">
        <f>IF(MONTH(DATE($D$3,$D$2+2,'Base de données'!$X8))&lt;&gt;$D$2+2,"",DATE($D$3,$D$2+2,'Base de données'!$X8))</f>
        <v/>
      </c>
      <c r="K12" s="53" t="str">
        <f>IFERROR(INDEX(Tableau1[Données],MATCH(Pédagogie!J12&amp;"|"&amp;$A$2,Tableau1[Clé],0)),"")</f>
        <v/>
      </c>
      <c r="L12" s="53" t="str">
        <f>IFERROR(INDEX(Tableau1[Données2],MATCH(Pédagogie!J12&amp;"|"&amp;$A$2,Tableau1[Clé],0)),"")</f>
        <v/>
      </c>
      <c r="M12" s="64" t="str">
        <f>IF(MONTH(DATE($D$3,$D$2+3,'Base de données'!$X8))&lt;&gt;$D$2+3,"",DATE($D$3,$D$2+3,'Base de données'!$X8))</f>
        <v/>
      </c>
      <c r="N12" s="53" t="str">
        <f>IFERROR(INDEX(Tableau1[Données],MATCH(Pédagogie!M12&amp;"|"&amp;$A$2,Tableau1[Clé],0)),"")</f>
        <v/>
      </c>
      <c r="O12" s="53" t="str">
        <f>IFERROR(INDEX(Tableau1[Données2],MATCH(Pédagogie!M12&amp;"|"&amp;$A$2,Tableau1[Clé],0)),"")</f>
        <v/>
      </c>
      <c r="P12" s="64" t="str">
        <f>IF(MONTH(DATE($D$3,$D$2+4,'Base de données'!$X8))&lt;&gt;$D$2+4,"",DATE($D$3,$D$2+4,'Base de données'!$X8))</f>
        <v/>
      </c>
      <c r="Q12" s="62" t="str">
        <f>IFERROR(INDEX(Tableau1[Données],MATCH(Pédagogie!P12&amp;"|"&amp;$A$2,Tableau1[Clé],0)),"")</f>
        <v/>
      </c>
      <c r="R12" s="62" t="str">
        <f>IFERROR(INDEX(Tableau1[Données2],MATCH(Pédagogie!P12&amp;"|"&amp;$A$2,Tableau1[Clé],0)),"")</f>
        <v/>
      </c>
      <c r="S12" s="64" t="str">
        <f>IF(MONTH(DATE($D$3,$D$2+5,'Base de données'!$X8))&lt;&gt;$D$2+5,"",DATE($D$3,$D$2+5,'Base de données'!$X8))</f>
        <v/>
      </c>
      <c r="T12" s="62" t="str">
        <f>IFERROR(INDEX(Tableau1[Données],MATCH(Pédagogie!S12&amp;"|"&amp;$A$2,Tableau1[Clé],0)),"")</f>
        <v/>
      </c>
      <c r="U12" s="62" t="str">
        <f>IFERROR(INDEX(Tableau1[Données2],MATCH(Pédagogie!S12&amp;"|"&amp;$A$2,Tableau1[Clé],0)),"")</f>
        <v/>
      </c>
      <c r="V12" s="45"/>
      <c r="W12" s="46"/>
      <c r="X12" s="50"/>
      <c r="Y12" s="46"/>
      <c r="AB12" s="43"/>
    </row>
    <row r="13" spans="1:28" s="44" customFormat="1" ht="24" x14ac:dyDescent="0.25">
      <c r="C13" s="45"/>
      <c r="D13" s="63">
        <f>IF(MONTH(DATE($D$3,$D$2,'Base de données'!$X9))&lt;&gt;$D$2,"",DATE($D$3,$D$2,'Base de données'!$X9))</f>
        <v>43805</v>
      </c>
      <c r="E13" s="53" t="str">
        <f>IFERROR(INDEX(Tableau1[Données],MATCH(Pédagogie!D13&amp;"|"&amp;$A$2,Tableau1[Clé],0)),"")</f>
        <v/>
      </c>
      <c r="F13" s="53" t="str">
        <f>IFERROR(INDEX(Tableau1[Données2],MATCH(Pédagogie!D13&amp;"|"&amp;$A$2,Tableau1[Clé],0)),"")</f>
        <v/>
      </c>
      <c r="G13" s="64" t="str">
        <f>IF(MONTH(DATE($D$3,$D$2+1,'Base de données'!$X9))&lt;&gt;$D$2+1,"",DATE($D$3,$D$2+1,'Base de données'!$X9))</f>
        <v/>
      </c>
      <c r="H13" s="53" t="str">
        <f>IFERROR(INDEX(Tableau1[Données],MATCH(Pédagogie!G13&amp;"|"&amp;$A$2,Tableau1[Clé],0)),"")</f>
        <v/>
      </c>
      <c r="I13" s="53" t="str">
        <f>IFERROR(INDEX(Tableau1[Données2],MATCH(Pédagogie!G13&amp;"|"&amp;$A$2,Tableau1[Clé],0)),"")</f>
        <v/>
      </c>
      <c r="J13" s="64" t="str">
        <f>IF(MONTH(DATE($D$3,$D$2+2,'Base de données'!$X9))&lt;&gt;$D$2+2,"",DATE($D$3,$D$2+2,'Base de données'!$X9))</f>
        <v/>
      </c>
      <c r="K13" s="53" t="str">
        <f>IFERROR(INDEX(Tableau1[Données],MATCH(Pédagogie!J13&amp;"|"&amp;$A$2,Tableau1[Clé],0)),"")</f>
        <v/>
      </c>
      <c r="L13" s="53" t="str">
        <f>IFERROR(INDEX(Tableau1[Données2],MATCH(Pédagogie!J13&amp;"|"&amp;$A$2,Tableau1[Clé],0)),"")</f>
        <v/>
      </c>
      <c r="M13" s="64" t="str">
        <f>IF(MONTH(DATE($D$3,$D$2+3,'Base de données'!$X9))&lt;&gt;$D$2+3,"",DATE($D$3,$D$2+3,'Base de données'!$X9))</f>
        <v/>
      </c>
      <c r="N13" s="53" t="str">
        <f>IFERROR(INDEX(Tableau1[Données],MATCH(Pédagogie!M13&amp;"|"&amp;$A$2,Tableau1[Clé],0)),"")</f>
        <v/>
      </c>
      <c r="O13" s="53" t="str">
        <f>IFERROR(INDEX(Tableau1[Données2],MATCH(Pédagogie!M13&amp;"|"&amp;$A$2,Tableau1[Clé],0)),"")</f>
        <v/>
      </c>
      <c r="P13" s="64" t="str">
        <f>IF(MONTH(DATE($D$3,$D$2+4,'Base de données'!$X9))&lt;&gt;$D$2+4,"",DATE($D$3,$D$2+4,'Base de données'!$X9))</f>
        <v/>
      </c>
      <c r="Q13" s="62" t="str">
        <f>IFERROR(INDEX(Tableau1[Données],MATCH(Pédagogie!P13&amp;"|"&amp;$A$2,Tableau1[Clé],0)),"")</f>
        <v/>
      </c>
      <c r="R13" s="62" t="str">
        <f>IFERROR(INDEX(Tableau1[Données2],MATCH(Pédagogie!P13&amp;"|"&amp;$A$2,Tableau1[Clé],0)),"")</f>
        <v/>
      </c>
      <c r="S13" s="64" t="str">
        <f>IF(MONTH(DATE($D$3,$D$2+5,'Base de données'!$X9))&lt;&gt;$D$2+5,"",DATE($D$3,$D$2+5,'Base de données'!$X9))</f>
        <v/>
      </c>
      <c r="T13" s="62" t="str">
        <f>IFERROR(INDEX(Tableau1[Données],MATCH(Pédagogie!S13&amp;"|"&amp;$A$2,Tableau1[Clé],0)),"")</f>
        <v/>
      </c>
      <c r="U13" s="62" t="str">
        <f>IFERROR(INDEX(Tableau1[Données2],MATCH(Pédagogie!S13&amp;"|"&amp;$A$2,Tableau1[Clé],0)),"")</f>
        <v/>
      </c>
      <c r="V13" s="45"/>
      <c r="W13" s="46"/>
      <c r="X13" s="50"/>
      <c r="Y13" s="46"/>
      <c r="AB13" s="43"/>
    </row>
    <row r="14" spans="1:28" s="44" customFormat="1" ht="48" x14ac:dyDescent="0.25">
      <c r="C14" s="45"/>
      <c r="D14" s="63">
        <f>IF(MONTH(DATE($D$3,$D$2,'Base de données'!$X10))&lt;&gt;$D$2,"",DATE($D$3,$D$2,'Base de données'!$X10))</f>
        <v>43806</v>
      </c>
      <c r="E14" s="53" t="str">
        <f>IFERROR(INDEX(Tableau1[Données],MATCH(Pédagogie!D14&amp;"|"&amp;$A$2,Tableau1[Clé],0)),"")</f>
        <v/>
      </c>
      <c r="F14" s="53" t="str">
        <f>IFERROR(INDEX(Tableau1[Données2],MATCH(Pédagogie!D14&amp;"|"&amp;$A$2,Tableau1[Clé],0)),"")</f>
        <v/>
      </c>
      <c r="G14" s="64" t="str">
        <f>IF(MONTH(DATE($D$3,$D$2+1,'Base de données'!$X10))&lt;&gt;$D$2+1,"",DATE($D$3,$D$2+1,'Base de données'!$X10))</f>
        <v/>
      </c>
      <c r="H14" s="53" t="str">
        <f>IFERROR(INDEX(Tableau1[Données],MATCH(Pédagogie!G14&amp;"|"&amp;$A$2,Tableau1[Clé],0)),"")</f>
        <v/>
      </c>
      <c r="I14" s="53" t="str">
        <f>IFERROR(INDEX(Tableau1[Données2],MATCH(Pédagogie!G14&amp;"|"&amp;$A$2,Tableau1[Clé],0)),"")</f>
        <v/>
      </c>
      <c r="J14" s="64" t="str">
        <f>IF(MONTH(DATE($D$3,$D$2+2,'Base de données'!$X10))&lt;&gt;$D$2+2,"",DATE($D$3,$D$2+2,'Base de données'!$X10))</f>
        <v/>
      </c>
      <c r="K14" s="53" t="str">
        <f>IFERROR(INDEX(Tableau1[Données],MATCH(Pédagogie!J14&amp;"|"&amp;$A$2,Tableau1[Clé],0)),"")</f>
        <v/>
      </c>
      <c r="L14" s="53" t="str">
        <f>IFERROR(INDEX(Tableau1[Données2],MATCH(Pédagogie!J14&amp;"|"&amp;$A$2,Tableau1[Clé],0)),"")</f>
        <v/>
      </c>
      <c r="M14" s="64" t="str">
        <f>IF(MONTH(DATE($D$3,$D$2+3,'Base de données'!$X10))&lt;&gt;$D$2+3,"",DATE($D$3,$D$2+3,'Base de données'!$X10))</f>
        <v/>
      </c>
      <c r="N14" s="53" t="str">
        <f>IFERROR(INDEX(Tableau1[Données],MATCH(Pédagogie!M14&amp;"|"&amp;$A$2,Tableau1[Clé],0)),"")</f>
        <v/>
      </c>
      <c r="O14" s="53" t="str">
        <f>IFERROR(INDEX(Tableau1[Données2],MATCH(Pédagogie!M14&amp;"|"&amp;$A$2,Tableau1[Clé],0)),"")</f>
        <v/>
      </c>
      <c r="P14" s="64" t="str">
        <f>IF(MONTH(DATE($D$3,$D$2+4,'Base de données'!$X10))&lt;&gt;$D$2+4,"",DATE($D$3,$D$2+4,'Base de données'!$X10))</f>
        <v/>
      </c>
      <c r="Q14" s="62" t="str">
        <f>IFERROR(INDEX(Tableau1[Données],MATCH(Pédagogie!P14&amp;"|"&amp;$A$2,Tableau1[Clé],0)),"")</f>
        <v/>
      </c>
      <c r="R14" s="62" t="str">
        <f>IFERROR(INDEX(Tableau1[Données2],MATCH(Pédagogie!P14&amp;"|"&amp;$A$2,Tableau1[Clé],0)),"")</f>
        <v/>
      </c>
      <c r="S14" s="64" t="str">
        <f>IF(MONTH(DATE($D$3,$D$2+5,'Base de données'!$X10))&lt;&gt;$D$2+5,"",DATE($D$3,$D$2+5,'Base de données'!$X10))</f>
        <v/>
      </c>
      <c r="T14" s="62" t="str">
        <f>IFERROR(INDEX(Tableau1[Données],MATCH(Pédagogie!S14&amp;"|"&amp;$A$2,Tableau1[Clé],0)),"")</f>
        <v/>
      </c>
      <c r="U14" s="62" t="str">
        <f>IFERROR(INDEX(Tableau1[Données2],MATCH(Pédagogie!S14&amp;"|"&amp;$A$2,Tableau1[Clé],0)),"")</f>
        <v/>
      </c>
      <c r="V14" s="45"/>
      <c r="W14" s="46"/>
      <c r="X14" s="50"/>
      <c r="Y14" s="46"/>
      <c r="AB14" s="43"/>
    </row>
    <row r="15" spans="1:28" s="44" customFormat="1" ht="48" x14ac:dyDescent="0.25">
      <c r="C15" s="45"/>
      <c r="D15" s="63">
        <f>IF(MONTH(DATE($D$3,$D$2,'Base de données'!$X11))&lt;&gt;$D$2,"",DATE($D$3,$D$2,'Base de données'!$X11))</f>
        <v>43807</v>
      </c>
      <c r="E15" s="53" t="str">
        <f>IFERROR(INDEX(Tableau1[Données],MATCH(Pédagogie!D15&amp;"|"&amp;$A$2,Tableau1[Clé],0)),"")</f>
        <v/>
      </c>
      <c r="F15" s="53" t="str">
        <f>IFERROR(INDEX(Tableau1[Données2],MATCH(Pédagogie!D15&amp;"|"&amp;$A$2,Tableau1[Clé],0)),"")</f>
        <v/>
      </c>
      <c r="G15" s="64" t="str">
        <f>IF(MONTH(DATE($D$3,$D$2+1,'Base de données'!$X11))&lt;&gt;$D$2+1,"",DATE($D$3,$D$2+1,'Base de données'!$X11))</f>
        <v/>
      </c>
      <c r="H15" s="53" t="str">
        <f>IFERROR(INDEX(Tableau1[Données],MATCH(Pédagogie!G15&amp;"|"&amp;$A$2,Tableau1[Clé],0)),"")</f>
        <v/>
      </c>
      <c r="I15" s="53" t="str">
        <f>IFERROR(INDEX(Tableau1[Données2],MATCH(Pédagogie!G15&amp;"|"&amp;$A$2,Tableau1[Clé],0)),"")</f>
        <v/>
      </c>
      <c r="J15" s="64" t="str">
        <f>IF(MONTH(DATE($D$3,$D$2+2,'Base de données'!$X11))&lt;&gt;$D$2+2,"",DATE($D$3,$D$2+2,'Base de données'!$X11))</f>
        <v/>
      </c>
      <c r="K15" s="53" t="str">
        <f>IFERROR(INDEX(Tableau1[Données],MATCH(Pédagogie!J15&amp;"|"&amp;$A$2,Tableau1[Clé],0)),"")</f>
        <v/>
      </c>
      <c r="L15" s="53" t="str">
        <f>IFERROR(INDEX(Tableau1[Données2],MATCH(Pédagogie!J15&amp;"|"&amp;$A$2,Tableau1[Clé],0)),"")</f>
        <v/>
      </c>
      <c r="M15" s="64" t="str">
        <f>IF(MONTH(DATE($D$3,$D$2+3,'Base de données'!$X11))&lt;&gt;$D$2+3,"",DATE($D$3,$D$2+3,'Base de données'!$X11))</f>
        <v/>
      </c>
      <c r="N15" s="53" t="str">
        <f>IFERROR(INDEX(Tableau1[Données],MATCH(Pédagogie!M15&amp;"|"&amp;$A$2,Tableau1[Clé],0)),"")</f>
        <v/>
      </c>
      <c r="O15" s="53" t="str">
        <f>IFERROR(INDEX(Tableau1[Données2],MATCH(Pédagogie!M15&amp;"|"&amp;$A$2,Tableau1[Clé],0)),"")</f>
        <v/>
      </c>
      <c r="P15" s="64" t="str">
        <f>IF(MONTH(DATE($D$3,$D$2+4,'Base de données'!$X11))&lt;&gt;$D$2+4,"",DATE($D$3,$D$2+4,'Base de données'!$X11))</f>
        <v/>
      </c>
      <c r="Q15" s="62" t="str">
        <f>IFERROR(INDEX(Tableau1[Données],MATCH(Pédagogie!P15&amp;"|"&amp;$A$2,Tableau1[Clé],0)),"")</f>
        <v/>
      </c>
      <c r="R15" s="62" t="str">
        <f>IFERROR(INDEX(Tableau1[Données2],MATCH(Pédagogie!P15&amp;"|"&amp;$A$2,Tableau1[Clé],0)),"")</f>
        <v/>
      </c>
      <c r="S15" s="64" t="str">
        <f>IF(MONTH(DATE($D$3,$D$2+5,'Base de données'!$X11))&lt;&gt;$D$2+5,"",DATE($D$3,$D$2+5,'Base de données'!$X11))</f>
        <v/>
      </c>
      <c r="T15" s="62" t="str">
        <f>IFERROR(INDEX(Tableau1[Données],MATCH(Pédagogie!S15&amp;"|"&amp;$A$2,Tableau1[Clé],0)),"")</f>
        <v/>
      </c>
      <c r="U15" s="62" t="str">
        <f>IFERROR(INDEX(Tableau1[Données2],MATCH(Pédagogie!S15&amp;"|"&amp;$A$2,Tableau1[Clé],0)),"")</f>
        <v/>
      </c>
      <c r="V15" s="45"/>
      <c r="W15" s="46"/>
      <c r="X15" s="50"/>
      <c r="Y15" s="46"/>
      <c r="AB15" s="43"/>
    </row>
    <row r="16" spans="1:28" s="44" customFormat="1" ht="48" x14ac:dyDescent="0.25">
      <c r="C16" s="45"/>
      <c r="D16" s="63">
        <f>IF(MONTH(DATE($D$3,$D$2,'Base de données'!$X12))&lt;&gt;$D$2,"",DATE($D$3,$D$2,'Base de données'!$X12))</f>
        <v>43808</v>
      </c>
      <c r="E16" s="53" t="str">
        <f>IFERROR(INDEX(Tableau1[Données],MATCH(Pédagogie!D16&amp;"|"&amp;$A$2,Tableau1[Clé],0)),"")</f>
        <v>Présentation de la formation</v>
      </c>
      <c r="F16" s="53" t="str">
        <f>IFERROR(INDEX(Tableau1[Données2],MATCH(Pédagogie!D16&amp;"|"&amp;$A$2,Tableau1[Clé],0)),"")</f>
        <v>Présentation de la formation</v>
      </c>
      <c r="G16" s="64" t="str">
        <f>IF(MONTH(DATE($D$3,$D$2+1,'Base de données'!$X12))&lt;&gt;$D$2+1,"",DATE($D$3,$D$2+1,'Base de données'!$X12))</f>
        <v/>
      </c>
      <c r="H16" s="53" t="str">
        <f>IFERROR(INDEX(Tableau1[Données],MATCH(Pédagogie!G16&amp;"|"&amp;$A$2,Tableau1[Clé],0)),"")</f>
        <v/>
      </c>
      <c r="I16" s="53" t="str">
        <f>IFERROR(INDEX(Tableau1[Données2],MATCH(Pédagogie!G16&amp;"|"&amp;$A$2,Tableau1[Clé],0)),"")</f>
        <v/>
      </c>
      <c r="J16" s="64" t="str">
        <f>IF(MONTH(DATE($D$3,$D$2+2,'Base de données'!$X12))&lt;&gt;$D$2+2,"",DATE($D$3,$D$2+2,'Base de données'!$X12))</f>
        <v/>
      </c>
      <c r="K16" s="53" t="str">
        <f>IFERROR(INDEX(Tableau1[Données],MATCH(Pédagogie!J16&amp;"|"&amp;$A$2,Tableau1[Clé],0)),"")</f>
        <v/>
      </c>
      <c r="L16" s="53" t="str">
        <f>IFERROR(INDEX(Tableau1[Données2],MATCH(Pédagogie!J16&amp;"|"&amp;$A$2,Tableau1[Clé],0)),"")</f>
        <v/>
      </c>
      <c r="M16" s="64" t="str">
        <f>IF(MONTH(DATE($D$3,$D$2+3,'Base de données'!$X12))&lt;&gt;$D$2+3,"",DATE($D$3,$D$2+3,'Base de données'!$X12))</f>
        <v/>
      </c>
      <c r="N16" s="53" t="str">
        <f>IFERROR(INDEX(Tableau1[Données],MATCH(Pédagogie!M16&amp;"|"&amp;$A$2,Tableau1[Clé],0)),"")</f>
        <v/>
      </c>
      <c r="O16" s="53" t="str">
        <f>IFERROR(INDEX(Tableau1[Données2],MATCH(Pédagogie!M16&amp;"|"&amp;$A$2,Tableau1[Clé],0)),"")</f>
        <v/>
      </c>
      <c r="P16" s="64" t="str">
        <f>IF(MONTH(DATE($D$3,$D$2+4,'Base de données'!$X12))&lt;&gt;$D$2+4,"",DATE($D$3,$D$2+4,'Base de données'!$X12))</f>
        <v/>
      </c>
      <c r="Q16" s="62" t="str">
        <f>IFERROR(INDEX(Tableau1[Données],MATCH(Pédagogie!P16&amp;"|"&amp;$A$2,Tableau1[Clé],0)),"")</f>
        <v/>
      </c>
      <c r="R16" s="62" t="str">
        <f>IFERROR(INDEX(Tableau1[Données2],MATCH(Pédagogie!P16&amp;"|"&amp;$A$2,Tableau1[Clé],0)),"")</f>
        <v/>
      </c>
      <c r="S16" s="64" t="str">
        <f>IF(MONTH(DATE($D$3,$D$2+5,'Base de données'!$X12))&lt;&gt;$D$2+5,"",DATE($D$3,$D$2+5,'Base de données'!$X12))</f>
        <v/>
      </c>
      <c r="T16" s="62" t="str">
        <f>IFERROR(INDEX(Tableau1[Données],MATCH(Pédagogie!S16&amp;"|"&amp;$A$2,Tableau1[Clé],0)),"")</f>
        <v/>
      </c>
      <c r="U16" s="62" t="str">
        <f>IFERROR(INDEX(Tableau1[Données2],MATCH(Pédagogie!S16&amp;"|"&amp;$A$2,Tableau1[Clé],0)),"")</f>
        <v/>
      </c>
      <c r="V16" s="45"/>
      <c r="W16" s="46"/>
      <c r="X16" s="50"/>
      <c r="Y16" s="46"/>
      <c r="AB16" s="43"/>
    </row>
    <row r="17" spans="3:28" s="44" customFormat="1" ht="51" customHeight="1" x14ac:dyDescent="0.25">
      <c r="C17" s="45"/>
      <c r="D17" s="63">
        <f>IF(MONTH(DATE($D$3,$D$2,'Base de données'!$X13))&lt;&gt;$D$2,"",DATE($D$3,$D$2,'Base de données'!$X13))</f>
        <v>43809</v>
      </c>
      <c r="E17" s="53" t="str">
        <f>IFERROR(INDEX(Tableau1[Données],MATCH(Pédagogie!D17&amp;"|"&amp;$A$2,Tableau1[Clé],0)),"")</f>
        <v>Établir une relation professionnelle</v>
      </c>
      <c r="F17" s="53" t="str">
        <f>IFERROR(INDEX(Tableau1[Données2],MATCH(Pédagogie!D17&amp;"|"&amp;$A$2,Tableau1[Clé],0)),"")</f>
        <v>Établir une relation professionnelle</v>
      </c>
      <c r="G17" s="64" t="str">
        <f>IF(MONTH(DATE($D$3,$D$2+1,'Base de données'!$X13))&lt;&gt;$D$2+1,"",DATE($D$3,$D$2+1,'Base de données'!$X13))</f>
        <v/>
      </c>
      <c r="H17" s="53" t="str">
        <f>IFERROR(INDEX(Tableau1[Données],MATCH(Pédagogie!G17&amp;"|"&amp;$A$2,Tableau1[Clé],0)),"")</f>
        <v/>
      </c>
      <c r="I17" s="53" t="str">
        <f>IFERROR(INDEX(Tableau1[Données2],MATCH(Pédagogie!G17&amp;"|"&amp;$A$2,Tableau1[Clé],0)),"")</f>
        <v/>
      </c>
      <c r="J17" s="64" t="str">
        <f>IF(MONTH(DATE($D$3,$D$2+2,'Base de données'!$X13))&lt;&gt;$D$2+2,"",DATE($D$3,$D$2+2,'Base de données'!$X13))</f>
        <v/>
      </c>
      <c r="K17" s="53" t="str">
        <f>IFERROR(INDEX(Tableau1[Données],MATCH(Pédagogie!J17&amp;"|"&amp;$A$2,Tableau1[Clé],0)),"")</f>
        <v/>
      </c>
      <c r="L17" s="53" t="str">
        <f>IFERROR(INDEX(Tableau1[Données2],MATCH(Pédagogie!J17&amp;"|"&amp;$A$2,Tableau1[Clé],0)),"")</f>
        <v/>
      </c>
      <c r="M17" s="64" t="str">
        <f>IF(MONTH(DATE($D$3,$D$2+3,'Base de données'!$X13))&lt;&gt;$D$2+3,"",DATE($D$3,$D$2+3,'Base de données'!$X13))</f>
        <v/>
      </c>
      <c r="N17" s="53" t="str">
        <f>IFERROR(INDEX(Tableau1[Données],MATCH(Pédagogie!M17&amp;"|"&amp;$A$2,Tableau1[Clé],0)),"")</f>
        <v/>
      </c>
      <c r="O17" s="53" t="str">
        <f>IFERROR(INDEX(Tableau1[Données2],MATCH(Pédagogie!M17&amp;"|"&amp;$A$2,Tableau1[Clé],0)),"")</f>
        <v/>
      </c>
      <c r="P17" s="64" t="str">
        <f>IF(MONTH(DATE($D$3,$D$2+4,'Base de données'!$X13))&lt;&gt;$D$2+4,"",DATE($D$3,$D$2+4,'Base de données'!$X13))</f>
        <v/>
      </c>
      <c r="Q17" s="62" t="str">
        <f>IFERROR(INDEX(Tableau1[Données],MATCH(Pédagogie!P17&amp;"|"&amp;$A$2,Tableau1[Clé],0)),"")</f>
        <v/>
      </c>
      <c r="R17" s="62" t="str">
        <f>IFERROR(INDEX(Tableau1[Données2],MATCH(Pédagogie!P17&amp;"|"&amp;$A$2,Tableau1[Clé],0)),"")</f>
        <v/>
      </c>
      <c r="S17" s="64" t="str">
        <f>IF(MONTH(DATE($D$3,$D$2+5,'Base de données'!$X13))&lt;&gt;$D$2+5,"",DATE($D$3,$D$2+5,'Base de données'!$X13))</f>
        <v/>
      </c>
      <c r="T17" s="62" t="str">
        <f>IFERROR(INDEX(Tableau1[Données],MATCH(Pédagogie!S17&amp;"|"&amp;$A$2,Tableau1[Clé],0)),"")</f>
        <v/>
      </c>
      <c r="U17" s="62" t="str">
        <f>IFERROR(INDEX(Tableau1[Données2],MATCH(Pédagogie!S17&amp;"|"&amp;$A$2,Tableau1[Clé],0)),"")</f>
        <v/>
      </c>
      <c r="V17" s="45"/>
      <c r="W17" s="46"/>
      <c r="X17" s="50"/>
      <c r="Y17" s="46"/>
      <c r="AB17" s="43"/>
    </row>
    <row r="18" spans="3:28" s="44" customFormat="1" ht="53.25" customHeight="1" x14ac:dyDescent="0.25">
      <c r="C18" s="45"/>
      <c r="D18" s="63">
        <f>IF(MONTH(DATE($D$3,$D$2,'Base de données'!$X14))&lt;&gt;$D$2,"",DATE($D$3,$D$2,'Base de données'!$X14))</f>
        <v>43810</v>
      </c>
      <c r="E18" s="53" t="str">
        <f>IFERROR(INDEX(Tableau1[Données],MATCH(Pédagogie!D18&amp;"|"&amp;$A$2,Tableau1[Clé],0)),"")</f>
        <v>Établir une relation professionnelle</v>
      </c>
      <c r="F18" s="53" t="str">
        <f>IFERROR(INDEX(Tableau1[Données2],MATCH(Pédagogie!D18&amp;"|"&amp;$A$2,Tableau1[Clé],0)),"")</f>
        <v>Établir une relation professionnelle</v>
      </c>
      <c r="G18" s="64" t="str">
        <f>IF(MONTH(DATE($D$3,$D$2+1,'Base de données'!$X14))&lt;&gt;$D$2+1,"",DATE($D$3,$D$2+1,'Base de données'!$X14))</f>
        <v/>
      </c>
      <c r="H18" s="53" t="str">
        <f>IFERROR(INDEX(Tableau1[Données],MATCH(Pédagogie!G18&amp;"|"&amp;$A$2,Tableau1[Clé],0)),"")</f>
        <v/>
      </c>
      <c r="I18" s="53" t="str">
        <f>IFERROR(INDEX(Tableau1[Données2],MATCH(Pédagogie!G18&amp;"|"&amp;$A$2,Tableau1[Clé],0)),"")</f>
        <v/>
      </c>
      <c r="J18" s="64" t="str">
        <f>IF(MONTH(DATE($D$3,$D$2+2,'Base de données'!$X14))&lt;&gt;$D$2+2,"",DATE($D$3,$D$2+2,'Base de données'!$X14))</f>
        <v/>
      </c>
      <c r="K18" s="53" t="str">
        <f>IFERROR(INDEX(Tableau1[Données],MATCH(Pédagogie!J18&amp;"|"&amp;$A$2,Tableau1[Clé],0)),"")</f>
        <v/>
      </c>
      <c r="L18" s="53" t="str">
        <f>IFERROR(INDEX(Tableau1[Données2],MATCH(Pédagogie!J18&amp;"|"&amp;$A$2,Tableau1[Clé],0)),"")</f>
        <v/>
      </c>
      <c r="M18" s="64" t="str">
        <f>IF(MONTH(DATE($D$3,$D$2+3,'Base de données'!$X14))&lt;&gt;$D$2+3,"",DATE($D$3,$D$2+3,'Base de données'!$X14))</f>
        <v/>
      </c>
      <c r="N18" s="53" t="str">
        <f>IFERROR(INDEX(Tableau1[Données],MATCH(Pédagogie!M18&amp;"|"&amp;$A$2,Tableau1[Clé],0)),"")</f>
        <v/>
      </c>
      <c r="O18" s="53" t="str">
        <f>IFERROR(INDEX(Tableau1[Données2],MATCH(Pédagogie!M18&amp;"|"&amp;$A$2,Tableau1[Clé],0)),"")</f>
        <v/>
      </c>
      <c r="P18" s="64" t="str">
        <f>IF(MONTH(DATE($D$3,$D$2+4,'Base de données'!$X14))&lt;&gt;$D$2+4,"",DATE($D$3,$D$2+4,'Base de données'!$X14))</f>
        <v/>
      </c>
      <c r="Q18" s="62" t="str">
        <f>IFERROR(INDEX(Tableau1[Données],MATCH(Pédagogie!P18&amp;"|"&amp;$A$2,Tableau1[Clé],0)),"")</f>
        <v/>
      </c>
      <c r="R18" s="62" t="str">
        <f>IFERROR(INDEX(Tableau1[Données2],MATCH(Pédagogie!P18&amp;"|"&amp;$A$2,Tableau1[Clé],0)),"")</f>
        <v/>
      </c>
      <c r="S18" s="64" t="str">
        <f>IF(MONTH(DATE($D$3,$D$2+5,'Base de données'!$X14))&lt;&gt;$D$2+5,"",DATE($D$3,$D$2+5,'Base de données'!$X14))</f>
        <v/>
      </c>
      <c r="T18" s="62" t="str">
        <f>IFERROR(INDEX(Tableau1[Données],MATCH(Pédagogie!S18&amp;"|"&amp;$A$2,Tableau1[Clé],0)),"")</f>
        <v/>
      </c>
      <c r="U18" s="62" t="str">
        <f>IFERROR(INDEX(Tableau1[Données2],MATCH(Pédagogie!S18&amp;"|"&amp;$A$2,Tableau1[Clé],0)),"")</f>
        <v/>
      </c>
      <c r="V18" s="45"/>
      <c r="W18" s="46"/>
      <c r="X18" s="50"/>
      <c r="Y18" s="46"/>
      <c r="AB18" s="43"/>
    </row>
    <row r="19" spans="3:28" s="44" customFormat="1" ht="24" x14ac:dyDescent="0.25">
      <c r="C19" s="45"/>
      <c r="D19" s="63">
        <f>IF(MONTH(DATE($D$3,$D$2,'Base de données'!$X15))&lt;&gt;$D$2,"",DATE($D$3,$D$2,'Base de données'!$X15))</f>
        <v>43811</v>
      </c>
      <c r="E19" s="53" t="str">
        <f>IFERROR(INDEX(Tableau1[Données],MATCH(Pédagogie!D19&amp;"|"&amp;$A$2,Tableau1[Clé],0)),"")</f>
        <v>Établir une relation professionnelle</v>
      </c>
      <c r="F19" s="53" t="str">
        <f>IFERROR(INDEX(Tableau1[Données2],MATCH(Pédagogie!D19&amp;"|"&amp;$A$2,Tableau1[Clé],0)),"")</f>
        <v>Établir une relation professionnelle</v>
      </c>
      <c r="G19" s="64" t="str">
        <f>IF(MONTH(DATE($D$3,$D$2+1,'Base de données'!$X15))&lt;&gt;$D$2+1,"",DATE($D$3,$D$2+1,'Base de données'!$X15))</f>
        <v/>
      </c>
      <c r="H19" s="53" t="str">
        <f>IFERROR(INDEX(Tableau1[Données],MATCH(Pédagogie!G19&amp;"|"&amp;$A$2,Tableau1[Clé],0)),"")</f>
        <v/>
      </c>
      <c r="I19" s="53" t="str">
        <f>IFERROR(INDEX(Tableau1[Données2],MATCH(Pédagogie!G19&amp;"|"&amp;$A$2,Tableau1[Clé],0)),"")</f>
        <v/>
      </c>
      <c r="J19" s="64" t="str">
        <f>IF(MONTH(DATE($D$3,$D$2+2,'Base de données'!$X15))&lt;&gt;$D$2+2,"",DATE($D$3,$D$2+2,'Base de données'!$X15))</f>
        <v/>
      </c>
      <c r="K19" s="53" t="str">
        <f>IFERROR(INDEX(Tableau1[Données],MATCH(Pédagogie!J19&amp;"|"&amp;$A$2,Tableau1[Clé],0)),"")</f>
        <v/>
      </c>
      <c r="L19" s="53" t="str">
        <f>IFERROR(INDEX(Tableau1[Données2],MATCH(Pédagogie!J19&amp;"|"&amp;$A$2,Tableau1[Clé],0)),"")</f>
        <v/>
      </c>
      <c r="M19" s="64" t="str">
        <f>IF(MONTH(DATE($D$3,$D$2+3,'Base de données'!$X15))&lt;&gt;$D$2+3,"",DATE($D$3,$D$2+3,'Base de données'!$X15))</f>
        <v/>
      </c>
      <c r="N19" s="53" t="str">
        <f>IFERROR(INDEX(Tableau1[Données],MATCH(Pédagogie!M19&amp;"|"&amp;$A$2,Tableau1[Clé],0)),"")</f>
        <v/>
      </c>
      <c r="O19" s="53" t="str">
        <f>IFERROR(INDEX(Tableau1[Données2],MATCH(Pédagogie!M19&amp;"|"&amp;$A$2,Tableau1[Clé],0)),"")</f>
        <v/>
      </c>
      <c r="P19" s="64" t="str">
        <f>IF(MONTH(DATE($D$3,$D$2+4,'Base de données'!$X15))&lt;&gt;$D$2+4,"",DATE($D$3,$D$2+4,'Base de données'!$X15))</f>
        <v/>
      </c>
      <c r="Q19" s="62" t="str">
        <f>IFERROR(INDEX(Tableau1[Données],MATCH(Pédagogie!P19&amp;"|"&amp;$A$2,Tableau1[Clé],0)),"")</f>
        <v/>
      </c>
      <c r="R19" s="62" t="str">
        <f>IFERROR(INDEX(Tableau1[Données2],MATCH(Pédagogie!P19&amp;"|"&amp;$A$2,Tableau1[Clé],0)),"")</f>
        <v/>
      </c>
      <c r="S19" s="64" t="str">
        <f>IF(MONTH(DATE($D$3,$D$2+5,'Base de données'!$X15))&lt;&gt;$D$2+5,"",DATE($D$3,$D$2+5,'Base de données'!$X15))</f>
        <v/>
      </c>
      <c r="T19" s="62" t="str">
        <f>IFERROR(INDEX(Tableau1[Données],MATCH(Pédagogie!S19&amp;"|"&amp;$A$2,Tableau1[Clé],0)),"")</f>
        <v/>
      </c>
      <c r="U19" s="62" t="str">
        <f>IFERROR(INDEX(Tableau1[Données2],MATCH(Pédagogie!S19&amp;"|"&amp;$A$2,Tableau1[Clé],0)),"")</f>
        <v/>
      </c>
      <c r="V19" s="45"/>
      <c r="W19" s="46"/>
      <c r="X19" s="50"/>
      <c r="Y19" s="46"/>
      <c r="AB19" s="43"/>
    </row>
    <row r="20" spans="3:28" s="44" customFormat="1" ht="24" x14ac:dyDescent="0.25">
      <c r="C20" s="45"/>
      <c r="D20" s="63">
        <f>IF(MONTH(DATE($D$3,$D$2,'Base de données'!$X16))&lt;&gt;$D$2,"",DATE($D$3,$D$2,'Base de données'!$X16))</f>
        <v>43812</v>
      </c>
      <c r="E20" s="53" t="str">
        <f>IFERROR(INDEX(Tableau1[Données],MATCH(Pédagogie!D20&amp;"|"&amp;$A$2,Tableau1[Clé],0)),"")</f>
        <v>Prévention des risques professionnels PA</v>
      </c>
      <c r="F20" s="53" t="str">
        <f>IFERROR(INDEX(Tableau1[Données2],MATCH(Pédagogie!D20&amp;"|"&amp;$A$2,Tableau1[Clé],0)),"")</f>
        <v>Prévention des risques professionnels PA</v>
      </c>
      <c r="G20" s="64" t="str">
        <f>IF(MONTH(DATE($D$3,$D$2+1,'Base de données'!$X16))&lt;&gt;$D$2+1,"",DATE($D$3,$D$2+1,'Base de données'!$X16))</f>
        <v/>
      </c>
      <c r="H20" s="53" t="str">
        <f>IFERROR(INDEX(Tableau1[Données],MATCH(Pédagogie!G20&amp;"|"&amp;$A$2,Tableau1[Clé],0)),"")</f>
        <v/>
      </c>
      <c r="I20" s="53" t="str">
        <f>IFERROR(INDEX(Tableau1[Données2],MATCH(Pédagogie!G20&amp;"|"&amp;$A$2,Tableau1[Clé],0)),"")</f>
        <v/>
      </c>
      <c r="J20" s="64" t="str">
        <f>IF(MONTH(DATE($D$3,$D$2+2,'Base de données'!$X16))&lt;&gt;$D$2+2,"",DATE($D$3,$D$2+2,'Base de données'!$X16))</f>
        <v/>
      </c>
      <c r="K20" s="53" t="str">
        <f>IFERROR(INDEX(Tableau1[Données],MATCH(Pédagogie!J20&amp;"|"&amp;$A$2,Tableau1[Clé],0)),"")</f>
        <v/>
      </c>
      <c r="L20" s="53" t="str">
        <f>IFERROR(INDEX(Tableau1[Données2],MATCH(Pédagogie!J20&amp;"|"&amp;$A$2,Tableau1[Clé],0)),"")</f>
        <v/>
      </c>
      <c r="M20" s="64" t="str">
        <f>IF(MONTH(DATE($D$3,$D$2+3,'Base de données'!$X16))&lt;&gt;$D$2+3,"",DATE($D$3,$D$2+3,'Base de données'!$X16))</f>
        <v/>
      </c>
      <c r="N20" s="53" t="str">
        <f>IFERROR(INDEX(Tableau1[Données],MATCH(Pédagogie!M20&amp;"|"&amp;$A$2,Tableau1[Clé],0)),"")</f>
        <v/>
      </c>
      <c r="O20" s="53" t="str">
        <f>IFERROR(INDEX(Tableau1[Données2],MATCH(Pédagogie!M20&amp;"|"&amp;$A$2,Tableau1[Clé],0)),"")</f>
        <v/>
      </c>
      <c r="P20" s="64" t="str">
        <f>IF(MONTH(DATE($D$3,$D$2+4,'Base de données'!$X16))&lt;&gt;$D$2+4,"",DATE($D$3,$D$2+4,'Base de données'!$X16))</f>
        <v/>
      </c>
      <c r="Q20" s="62" t="str">
        <f>IFERROR(INDEX(Tableau1[Données],MATCH(Pédagogie!P20&amp;"|"&amp;$A$2,Tableau1[Clé],0)),"")</f>
        <v/>
      </c>
      <c r="R20" s="62" t="str">
        <f>IFERROR(INDEX(Tableau1[Données2],MATCH(Pédagogie!P20&amp;"|"&amp;$A$2,Tableau1[Clé],0)),"")</f>
        <v/>
      </c>
      <c r="S20" s="64" t="str">
        <f>IF(MONTH(DATE($D$3,$D$2+5,'Base de données'!$X16))&lt;&gt;$D$2+5,"",DATE($D$3,$D$2+5,'Base de données'!$X16))</f>
        <v/>
      </c>
      <c r="T20" s="62" t="str">
        <f>IFERROR(INDEX(Tableau1[Données],MATCH(Pédagogie!S20&amp;"|"&amp;$A$2,Tableau1[Clé],0)),"")</f>
        <v/>
      </c>
      <c r="U20" s="62" t="str">
        <f>IFERROR(INDEX(Tableau1[Données2],MATCH(Pédagogie!S20&amp;"|"&amp;$A$2,Tableau1[Clé],0)),"")</f>
        <v/>
      </c>
      <c r="V20" s="45"/>
      <c r="W20" s="46"/>
      <c r="X20" s="50"/>
      <c r="Y20" s="46"/>
      <c r="AB20" s="43"/>
    </row>
    <row r="21" spans="3:28" s="44" customFormat="1" ht="36" x14ac:dyDescent="0.25">
      <c r="C21" s="45"/>
      <c r="D21" s="63">
        <f>IF(MONTH(DATE($D$3,$D$2,'Base de données'!$X17))&lt;&gt;$D$2,"",DATE($D$3,$D$2,'Base de données'!$X17))</f>
        <v>43813</v>
      </c>
      <c r="E21" s="53" t="str">
        <f>IFERROR(INDEX(Tableau1[Données],MATCH(Pédagogie!D21&amp;"|"&amp;$A$2,Tableau1[Clé],0)),"")</f>
        <v>Prévention des risques professionnels PA</v>
      </c>
      <c r="F21" s="53" t="str">
        <f>IFERROR(INDEX(Tableau1[Données2],MATCH(Pédagogie!D21&amp;"|"&amp;$A$2,Tableau1[Clé],0)),"")</f>
        <v>Prévention des risques professionnels PA</v>
      </c>
      <c r="G21" s="64" t="str">
        <f>IF(MONTH(DATE($D$3,$D$2+1,'Base de données'!$X17))&lt;&gt;$D$2+1,"",DATE($D$3,$D$2+1,'Base de données'!$X17))</f>
        <v/>
      </c>
      <c r="H21" s="53" t="str">
        <f>IFERROR(INDEX(Tableau1[Données],MATCH(Pédagogie!G21&amp;"|"&amp;$A$2,Tableau1[Clé],0)),"")</f>
        <v/>
      </c>
      <c r="I21" s="53" t="str">
        <f>IFERROR(INDEX(Tableau1[Données2],MATCH(Pédagogie!G21&amp;"|"&amp;$A$2,Tableau1[Clé],0)),"")</f>
        <v/>
      </c>
      <c r="J21" s="64" t="str">
        <f>IF(MONTH(DATE($D$3,$D$2+2,'Base de données'!$X17))&lt;&gt;$D$2+2,"",DATE($D$3,$D$2+2,'Base de données'!$X17))</f>
        <v/>
      </c>
      <c r="K21" s="53" t="str">
        <f>IFERROR(INDEX(Tableau1[Données],MATCH(Pédagogie!J21&amp;"|"&amp;$A$2,Tableau1[Clé],0)),"")</f>
        <v/>
      </c>
      <c r="L21" s="53" t="str">
        <f>IFERROR(INDEX(Tableau1[Données2],MATCH(Pédagogie!J21&amp;"|"&amp;$A$2,Tableau1[Clé],0)),"")</f>
        <v/>
      </c>
      <c r="M21" s="64" t="str">
        <f>IF(MONTH(DATE($D$3,$D$2+3,'Base de données'!$X17))&lt;&gt;$D$2+3,"",DATE($D$3,$D$2+3,'Base de données'!$X17))</f>
        <v/>
      </c>
      <c r="N21" s="53" t="str">
        <f>IFERROR(INDEX(Tableau1[Données],MATCH(Pédagogie!M21&amp;"|"&amp;$A$2,Tableau1[Clé],0)),"")</f>
        <v/>
      </c>
      <c r="O21" s="53" t="str">
        <f>IFERROR(INDEX(Tableau1[Données2],MATCH(Pédagogie!M21&amp;"|"&amp;$A$2,Tableau1[Clé],0)),"")</f>
        <v/>
      </c>
      <c r="P21" s="64" t="str">
        <f>IF(MONTH(DATE($D$3,$D$2+4,'Base de données'!$X17))&lt;&gt;$D$2+4,"",DATE($D$3,$D$2+4,'Base de données'!$X17))</f>
        <v/>
      </c>
      <c r="Q21" s="62" t="str">
        <f>IFERROR(INDEX(Tableau1[Données],MATCH(Pédagogie!P21&amp;"|"&amp;$A$2,Tableau1[Clé],0)),"")</f>
        <v/>
      </c>
      <c r="R21" s="62" t="str">
        <f>IFERROR(INDEX(Tableau1[Données2],MATCH(Pédagogie!P21&amp;"|"&amp;$A$2,Tableau1[Clé],0)),"")</f>
        <v/>
      </c>
      <c r="S21" s="64" t="str">
        <f>IF(MONTH(DATE($D$3,$D$2+5,'Base de données'!$X17))&lt;&gt;$D$2+5,"",DATE($D$3,$D$2+5,'Base de données'!$X17))</f>
        <v/>
      </c>
      <c r="T21" s="62" t="str">
        <f>IFERROR(INDEX(Tableau1[Données],MATCH(Pédagogie!S21&amp;"|"&amp;$A$2,Tableau1[Clé],0)),"")</f>
        <v/>
      </c>
      <c r="U21" s="62" t="str">
        <f>IFERROR(INDEX(Tableau1[Données2],MATCH(Pédagogie!S21&amp;"|"&amp;$A$2,Tableau1[Clé],0)),"")</f>
        <v/>
      </c>
      <c r="V21" s="45"/>
      <c r="W21" s="46"/>
      <c r="X21" s="50"/>
      <c r="Y21" s="46"/>
      <c r="AB21" s="43"/>
    </row>
    <row r="22" spans="3:28" s="44" customFormat="1" ht="36" x14ac:dyDescent="0.25">
      <c r="C22" s="45"/>
      <c r="D22" s="63">
        <f>IF(MONTH(DATE($D$3,$D$2,'Base de données'!$X18))&lt;&gt;$D$2,"",DATE($D$3,$D$2,'Base de données'!$X18))</f>
        <v>43814</v>
      </c>
      <c r="E22" s="53" t="str">
        <f>IFERROR(INDEX(Tableau1[Données],MATCH(Pédagogie!D22&amp;"|"&amp;$A$2,Tableau1[Clé],0)),"")</f>
        <v>Situation d'urgence</v>
      </c>
      <c r="F22" s="53" t="str">
        <f>IFERROR(INDEX(Tableau1[Données2],MATCH(Pédagogie!D22&amp;"|"&amp;$A$2,Tableau1[Clé],0)),"")</f>
        <v>Situation d'urgence</v>
      </c>
      <c r="G22" s="64" t="str">
        <f>IF(MONTH(DATE($D$3,$D$2+1,'Base de données'!$X18))&lt;&gt;$D$2+1,"",DATE($D$3,$D$2+1,'Base de données'!$X18))</f>
        <v/>
      </c>
      <c r="H22" s="53" t="str">
        <f>IFERROR(INDEX(Tableau1[Données],MATCH(Pédagogie!G22&amp;"|"&amp;$A$2,Tableau1[Clé],0)),"")</f>
        <v/>
      </c>
      <c r="I22" s="53" t="str">
        <f>IFERROR(INDEX(Tableau1[Données2],MATCH(Pédagogie!G22&amp;"|"&amp;$A$2,Tableau1[Clé],0)),"")</f>
        <v/>
      </c>
      <c r="J22" s="64" t="str">
        <f>IF(MONTH(DATE($D$3,$D$2+2,'Base de données'!$X18))&lt;&gt;$D$2+2,"",DATE($D$3,$D$2+2,'Base de données'!$X18))</f>
        <v/>
      </c>
      <c r="K22" s="53" t="str">
        <f>IFERROR(INDEX(Tableau1[Données],MATCH(Pédagogie!J22&amp;"|"&amp;$A$2,Tableau1[Clé],0)),"")</f>
        <v/>
      </c>
      <c r="L22" s="53" t="str">
        <f>IFERROR(INDEX(Tableau1[Données2],MATCH(Pédagogie!J22&amp;"|"&amp;$A$2,Tableau1[Clé],0)),"")</f>
        <v/>
      </c>
      <c r="M22" s="64" t="str">
        <f>IF(MONTH(DATE($D$3,$D$2+3,'Base de données'!$X18))&lt;&gt;$D$2+3,"",DATE($D$3,$D$2+3,'Base de données'!$X18))</f>
        <v/>
      </c>
      <c r="N22" s="53" t="str">
        <f>IFERROR(INDEX(Tableau1[Données],MATCH(Pédagogie!M22&amp;"|"&amp;$A$2,Tableau1[Clé],0)),"")</f>
        <v/>
      </c>
      <c r="O22" s="53" t="str">
        <f>IFERROR(INDEX(Tableau1[Données2],MATCH(Pédagogie!M22&amp;"|"&amp;$A$2,Tableau1[Clé],0)),"")</f>
        <v/>
      </c>
      <c r="P22" s="64" t="str">
        <f>IF(MONTH(DATE($D$3,$D$2+4,'Base de données'!$X18))&lt;&gt;$D$2+4,"",DATE($D$3,$D$2+4,'Base de données'!$X18))</f>
        <v/>
      </c>
      <c r="Q22" s="62" t="str">
        <f>IFERROR(INDEX(Tableau1[Données],MATCH(Pédagogie!P22&amp;"|"&amp;$A$2,Tableau1[Clé],0)),"")</f>
        <v/>
      </c>
      <c r="R22" s="62" t="str">
        <f>IFERROR(INDEX(Tableau1[Données2],MATCH(Pédagogie!P22&amp;"|"&amp;$A$2,Tableau1[Clé],0)),"")</f>
        <v/>
      </c>
      <c r="S22" s="64" t="str">
        <f>IF(MONTH(DATE($D$3,$D$2+5,'Base de données'!$X18))&lt;&gt;$D$2+5,"",DATE($D$3,$D$2+5,'Base de données'!$X18))</f>
        <v/>
      </c>
      <c r="T22" s="62" t="str">
        <f>IFERROR(INDEX(Tableau1[Données],MATCH(Pédagogie!S22&amp;"|"&amp;$A$2,Tableau1[Clé],0)),"")</f>
        <v/>
      </c>
      <c r="U22" s="62" t="str">
        <f>IFERROR(INDEX(Tableau1[Données2],MATCH(Pédagogie!S22&amp;"|"&amp;$A$2,Tableau1[Clé],0)),"")</f>
        <v/>
      </c>
      <c r="V22" s="45"/>
      <c r="W22" s="46"/>
      <c r="X22" s="50"/>
      <c r="Y22" s="46"/>
      <c r="AB22" s="43"/>
    </row>
    <row r="23" spans="3:28" s="44" customFormat="1" x14ac:dyDescent="0.25">
      <c r="C23" s="45"/>
      <c r="D23" s="63">
        <f>IF(MONTH(DATE($D$3,$D$2,'Base de données'!$X19))&lt;&gt;$D$2,"",DATE($D$3,$D$2,'Base de données'!$X19))</f>
        <v>43815</v>
      </c>
      <c r="E23" s="53" t="str">
        <f>IFERROR(INDEX(Tableau1[Données],MATCH(Pédagogie!D23&amp;"|"&amp;$A$2,Tableau1[Clé],0)),"")</f>
        <v>Situation d'urgence</v>
      </c>
      <c r="F23" s="53" t="str">
        <f>IFERROR(INDEX(Tableau1[Données2],MATCH(Pédagogie!D23&amp;"|"&amp;$A$2,Tableau1[Clé],0)),"")</f>
        <v>Situation d'urgence</v>
      </c>
      <c r="G23" s="64" t="str">
        <f>IF(MONTH(DATE($D$3,$D$2+1,'Base de données'!$X19))&lt;&gt;$D$2+1,"",DATE($D$3,$D$2+1,'Base de données'!$X19))</f>
        <v/>
      </c>
      <c r="H23" s="53" t="str">
        <f>IFERROR(INDEX(Tableau1[Données],MATCH(Pédagogie!G23&amp;"|"&amp;$A$2,Tableau1[Clé],0)),"")</f>
        <v/>
      </c>
      <c r="I23" s="53" t="str">
        <f>IFERROR(INDEX(Tableau1[Données2],MATCH(Pédagogie!G23&amp;"|"&amp;$A$2,Tableau1[Clé],0)),"")</f>
        <v/>
      </c>
      <c r="J23" s="64" t="str">
        <f>IF(MONTH(DATE($D$3,$D$2+2,'Base de données'!$X19))&lt;&gt;$D$2+2,"",DATE($D$3,$D$2+2,'Base de données'!$X19))</f>
        <v/>
      </c>
      <c r="K23" s="53" t="str">
        <f>IFERROR(INDEX(Tableau1[Données],MATCH(Pédagogie!J23&amp;"|"&amp;$A$2,Tableau1[Clé],0)),"")</f>
        <v/>
      </c>
      <c r="L23" s="53" t="str">
        <f>IFERROR(INDEX(Tableau1[Données2],MATCH(Pédagogie!J23&amp;"|"&amp;$A$2,Tableau1[Clé],0)),"")</f>
        <v/>
      </c>
      <c r="M23" s="64" t="str">
        <f>IF(MONTH(DATE($D$3,$D$2+3,'Base de données'!$X19))&lt;&gt;$D$2+3,"",DATE($D$3,$D$2+3,'Base de données'!$X19))</f>
        <v/>
      </c>
      <c r="N23" s="53" t="str">
        <f>IFERROR(INDEX(Tableau1[Données],MATCH(Pédagogie!M23&amp;"|"&amp;$A$2,Tableau1[Clé],0)),"")</f>
        <v/>
      </c>
      <c r="O23" s="53" t="str">
        <f>IFERROR(INDEX(Tableau1[Données2],MATCH(Pédagogie!M23&amp;"|"&amp;$A$2,Tableau1[Clé],0)),"")</f>
        <v/>
      </c>
      <c r="P23" s="64" t="str">
        <f>IF(MONTH(DATE($D$3,$D$2+4,'Base de données'!$X19))&lt;&gt;$D$2+4,"",DATE($D$3,$D$2+4,'Base de données'!$X19))</f>
        <v/>
      </c>
      <c r="Q23" s="62" t="str">
        <f>IFERROR(INDEX(Tableau1[Données],MATCH(Pédagogie!P23&amp;"|"&amp;$A$2,Tableau1[Clé],0)),"")</f>
        <v/>
      </c>
      <c r="R23" s="62" t="str">
        <f>IFERROR(INDEX(Tableau1[Données2],MATCH(Pédagogie!P23&amp;"|"&amp;$A$2,Tableau1[Clé],0)),"")</f>
        <v/>
      </c>
      <c r="S23" s="64" t="str">
        <f>IF(MONTH(DATE($D$3,$D$2+5,'Base de données'!$X19))&lt;&gt;$D$2+5,"",DATE($D$3,$D$2+5,'Base de données'!$X19))</f>
        <v/>
      </c>
      <c r="T23" s="62" t="str">
        <f>IFERROR(INDEX(Tableau1[Données],MATCH(Pédagogie!S23&amp;"|"&amp;$A$2,Tableau1[Clé],0)),"")</f>
        <v/>
      </c>
      <c r="U23" s="62" t="str">
        <f>IFERROR(INDEX(Tableau1[Données2],MATCH(Pédagogie!S23&amp;"|"&amp;$A$2,Tableau1[Clé],0)),"")</f>
        <v/>
      </c>
      <c r="V23" s="45"/>
      <c r="W23" s="46"/>
      <c r="X23" s="50"/>
      <c r="Y23" s="46"/>
      <c r="AB23" s="43"/>
    </row>
    <row r="24" spans="3:28" s="44" customFormat="1" x14ac:dyDescent="0.25">
      <c r="C24" s="45"/>
      <c r="D24" s="63">
        <f>IF(MONTH(DATE($D$3,$D$2,'Base de données'!$X20))&lt;&gt;$D$2,"",DATE($D$3,$D$2,'Base de données'!$X20))</f>
        <v>43816</v>
      </c>
      <c r="E24" s="53" t="str">
        <f>IFERROR(INDEX(Tableau1[Données],MATCH(Pédagogie!D24&amp;"|"&amp;$A$2,Tableau1[Clé],0)),"")</f>
        <v>Situation d'urgence</v>
      </c>
      <c r="F24" s="53" t="str">
        <f>IFERROR(INDEX(Tableau1[Données2],MATCH(Pédagogie!D24&amp;"|"&amp;$A$2,Tableau1[Clé],0)),"")</f>
        <v>Situation d'urgence</v>
      </c>
      <c r="G24" s="64" t="str">
        <f>IF(MONTH(DATE($D$3,$D$2+1,'Base de données'!$X20))&lt;&gt;$D$2+1,"",DATE($D$3,$D$2+1,'Base de données'!$X20))</f>
        <v/>
      </c>
      <c r="H24" s="53" t="str">
        <f>IFERROR(INDEX(Tableau1[Données],MATCH(Pédagogie!G24&amp;"|"&amp;$A$2,Tableau1[Clé],0)),"")</f>
        <v/>
      </c>
      <c r="I24" s="53" t="str">
        <f>IFERROR(INDEX(Tableau1[Données2],MATCH(Pédagogie!G24&amp;"|"&amp;$A$2,Tableau1[Clé],0)),"")</f>
        <v/>
      </c>
      <c r="J24" s="64" t="str">
        <f>IF(MONTH(DATE($D$3,$D$2+2,'Base de données'!$X20))&lt;&gt;$D$2+2,"",DATE($D$3,$D$2+2,'Base de données'!$X20))</f>
        <v/>
      </c>
      <c r="K24" s="53" t="str">
        <f>IFERROR(INDEX(Tableau1[Données],MATCH(Pédagogie!J24&amp;"|"&amp;$A$2,Tableau1[Clé],0)),"")</f>
        <v/>
      </c>
      <c r="L24" s="53" t="str">
        <f>IFERROR(INDEX(Tableau1[Données2],MATCH(Pédagogie!J24&amp;"|"&amp;$A$2,Tableau1[Clé],0)),"")</f>
        <v/>
      </c>
      <c r="M24" s="64" t="str">
        <f>IF(MONTH(DATE($D$3,$D$2+3,'Base de données'!$X20))&lt;&gt;$D$2+3,"",DATE($D$3,$D$2+3,'Base de données'!$X20))</f>
        <v/>
      </c>
      <c r="N24" s="53" t="str">
        <f>IFERROR(INDEX(Tableau1[Données],MATCH(Pédagogie!M24&amp;"|"&amp;$A$2,Tableau1[Clé],0)),"")</f>
        <v/>
      </c>
      <c r="O24" s="53" t="str">
        <f>IFERROR(INDEX(Tableau1[Données2],MATCH(Pédagogie!M24&amp;"|"&amp;$A$2,Tableau1[Clé],0)),"")</f>
        <v/>
      </c>
      <c r="P24" s="64" t="str">
        <f>IF(MONTH(DATE($D$3,$D$2+4,'Base de données'!$X20))&lt;&gt;$D$2+4,"",DATE($D$3,$D$2+4,'Base de données'!$X20))</f>
        <v/>
      </c>
      <c r="Q24" s="62" t="str">
        <f>IFERROR(INDEX(Tableau1[Données],MATCH(Pédagogie!P24&amp;"|"&amp;$A$2,Tableau1[Clé],0)),"")</f>
        <v/>
      </c>
      <c r="R24" s="62" t="str">
        <f>IFERROR(INDEX(Tableau1[Données2],MATCH(Pédagogie!P24&amp;"|"&amp;$A$2,Tableau1[Clé],0)),"")</f>
        <v/>
      </c>
      <c r="S24" s="64" t="str">
        <f>IF(MONTH(DATE($D$3,$D$2+5,'Base de données'!$X20))&lt;&gt;$D$2+5,"",DATE($D$3,$D$2+5,'Base de données'!$X20))</f>
        <v/>
      </c>
      <c r="T24" s="62" t="str">
        <f>IFERROR(INDEX(Tableau1[Données],MATCH(Pédagogie!S24&amp;"|"&amp;$A$2,Tableau1[Clé],0)),"")</f>
        <v/>
      </c>
      <c r="U24" s="62" t="str">
        <f>IFERROR(INDEX(Tableau1[Données2],MATCH(Pédagogie!S24&amp;"|"&amp;$A$2,Tableau1[Clé],0)),"")</f>
        <v/>
      </c>
      <c r="V24" s="45"/>
      <c r="W24" s="46"/>
      <c r="X24" s="50"/>
      <c r="Y24" s="46"/>
      <c r="AB24" s="43"/>
    </row>
    <row r="25" spans="3:28" s="44" customFormat="1" ht="51" customHeight="1" x14ac:dyDescent="0.25">
      <c r="C25" s="45"/>
      <c r="D25" s="63">
        <f>IF(MONTH(DATE($D$3,$D$2,'Base de données'!$X21))&lt;&gt;$D$2,"",DATE($D$3,$D$2,'Base de données'!$X21))</f>
        <v>43817</v>
      </c>
      <c r="E25" s="53" t="str">
        <f>IFERROR(INDEX(Tableau1[Données],MATCH(Pédagogie!D25&amp;"|"&amp;$A$2,Tableau1[Clé],0)),"")</f>
        <v>Situation d'urgence</v>
      </c>
      <c r="F25" s="53" t="str">
        <f>IFERROR(INDEX(Tableau1[Données2],MATCH(Pédagogie!D25&amp;"|"&amp;$A$2,Tableau1[Clé],0)),"")</f>
        <v>Situation d'urgence</v>
      </c>
      <c r="G25" s="64" t="str">
        <f>IF(MONTH(DATE($D$3,$D$2+1,'Base de données'!$X21))&lt;&gt;$D$2+1,"",DATE($D$3,$D$2+1,'Base de données'!$X21))</f>
        <v/>
      </c>
      <c r="H25" s="53" t="str">
        <f>IFERROR(INDEX(Tableau1[Données],MATCH(Pédagogie!G25&amp;"|"&amp;$A$2,Tableau1[Clé],0)),"")</f>
        <v/>
      </c>
      <c r="I25" s="53" t="str">
        <f>IFERROR(INDEX(Tableau1[Données2],MATCH(Pédagogie!G25&amp;"|"&amp;$A$2,Tableau1[Clé],0)),"")</f>
        <v/>
      </c>
      <c r="J25" s="64" t="str">
        <f>IF(MONTH(DATE($D$3,$D$2+2,'Base de données'!$X21))&lt;&gt;$D$2+2,"",DATE($D$3,$D$2+2,'Base de données'!$X21))</f>
        <v/>
      </c>
      <c r="K25" s="53" t="str">
        <f>IFERROR(INDEX(Tableau1[Données],MATCH(Pédagogie!J25&amp;"|"&amp;$A$2,Tableau1[Clé],0)),"")</f>
        <v/>
      </c>
      <c r="L25" s="53" t="str">
        <f>IFERROR(INDEX(Tableau1[Données2],MATCH(Pédagogie!J25&amp;"|"&amp;$A$2,Tableau1[Clé],0)),"")</f>
        <v/>
      </c>
      <c r="M25" s="64" t="str">
        <f>IF(MONTH(DATE($D$3,$D$2+3,'Base de données'!$X21))&lt;&gt;$D$2+3,"",DATE($D$3,$D$2+3,'Base de données'!$X21))</f>
        <v/>
      </c>
      <c r="N25" s="53" t="str">
        <f>IFERROR(INDEX(Tableau1[Données],MATCH(Pédagogie!M25&amp;"|"&amp;$A$2,Tableau1[Clé],0)),"")</f>
        <v/>
      </c>
      <c r="O25" s="53" t="str">
        <f>IFERROR(INDEX(Tableau1[Données2],MATCH(Pédagogie!M25&amp;"|"&amp;$A$2,Tableau1[Clé],0)),"")</f>
        <v/>
      </c>
      <c r="P25" s="64" t="str">
        <f>IF(MONTH(DATE($D$3,$D$2+4,'Base de données'!$X21))&lt;&gt;$D$2+4,"",DATE($D$3,$D$2+4,'Base de données'!$X21))</f>
        <v/>
      </c>
      <c r="Q25" s="62" t="str">
        <f>IFERROR(INDEX(Tableau1[Données],MATCH(Pédagogie!P25&amp;"|"&amp;$A$2,Tableau1[Clé],0)),"")</f>
        <v/>
      </c>
      <c r="R25" s="62" t="str">
        <f>IFERROR(INDEX(Tableau1[Données2],MATCH(Pédagogie!P25&amp;"|"&amp;$A$2,Tableau1[Clé],0)),"")</f>
        <v/>
      </c>
      <c r="S25" s="64" t="str">
        <f>IF(MONTH(DATE($D$3,$D$2+5,'Base de données'!$X21))&lt;&gt;$D$2+5,"",DATE($D$3,$D$2+5,'Base de données'!$X21))</f>
        <v/>
      </c>
      <c r="T25" s="62" t="str">
        <f>IFERROR(INDEX(Tableau1[Données],MATCH(Pédagogie!S25&amp;"|"&amp;$A$2,Tableau1[Clé],0)),"")</f>
        <v/>
      </c>
      <c r="U25" s="62" t="str">
        <f>IFERROR(INDEX(Tableau1[Données2],MATCH(Pédagogie!S25&amp;"|"&amp;$A$2,Tableau1[Clé],0)),"")</f>
        <v/>
      </c>
      <c r="V25" s="45"/>
      <c r="W25" s="46"/>
      <c r="X25" s="50"/>
      <c r="Y25" s="46"/>
      <c r="AB25" s="43"/>
    </row>
    <row r="26" spans="3:28" s="44" customFormat="1" ht="46.5" customHeight="1" x14ac:dyDescent="0.25">
      <c r="C26" s="45"/>
      <c r="D26" s="63">
        <f>IF(MONTH(DATE($D$3,$D$2,'Base de données'!$X22))&lt;&gt;$D$2,"",DATE($D$3,$D$2,'Base de données'!$X22))</f>
        <v>43818</v>
      </c>
      <c r="E26" s="53" t="str">
        <f>IFERROR(INDEX(Tableau1[Données],MATCH(Pédagogie!D26&amp;"|"&amp;$A$2,Tableau1[Clé],0)),"")</f>
        <v>Toilette et déplacement</v>
      </c>
      <c r="F26" s="53" t="str">
        <f>IFERROR(INDEX(Tableau1[Données2],MATCH(Pédagogie!D26&amp;"|"&amp;$A$2,Tableau1[Clé],0)),"")</f>
        <v>Toilette et déplacement</v>
      </c>
      <c r="G26" s="64" t="str">
        <f>IF(MONTH(DATE($D$3,$D$2+1,'Base de données'!$X22))&lt;&gt;$D$2+1,"",DATE($D$3,$D$2+1,'Base de données'!$X22))</f>
        <v/>
      </c>
      <c r="H26" s="53" t="str">
        <f>IFERROR(INDEX(Tableau1[Données],MATCH(Pédagogie!G26&amp;"|"&amp;$A$2,Tableau1[Clé],0)),"")</f>
        <v/>
      </c>
      <c r="I26" s="53" t="str">
        <f>IFERROR(INDEX(Tableau1[Données2],MATCH(Pédagogie!G26&amp;"|"&amp;$A$2,Tableau1[Clé],0)),"")</f>
        <v/>
      </c>
      <c r="J26" s="64" t="str">
        <f>IF(MONTH(DATE($D$3,$D$2+2,'Base de données'!$X22))&lt;&gt;$D$2+2,"",DATE($D$3,$D$2+2,'Base de données'!$X22))</f>
        <v/>
      </c>
      <c r="K26" s="53" t="str">
        <f>IFERROR(INDEX(Tableau1[Données],MATCH(Pédagogie!J26&amp;"|"&amp;$A$2,Tableau1[Clé],0)),"")</f>
        <v/>
      </c>
      <c r="L26" s="53" t="str">
        <f>IFERROR(INDEX(Tableau1[Données2],MATCH(Pédagogie!J26&amp;"|"&amp;$A$2,Tableau1[Clé],0)),"")</f>
        <v/>
      </c>
      <c r="M26" s="64" t="str">
        <f>IF(MONTH(DATE($D$3,$D$2+3,'Base de données'!$X22))&lt;&gt;$D$2+3,"",DATE($D$3,$D$2+3,'Base de données'!$X22))</f>
        <v/>
      </c>
      <c r="N26" s="53" t="str">
        <f>IFERROR(INDEX(Tableau1[Données],MATCH(Pédagogie!M26&amp;"|"&amp;$A$2,Tableau1[Clé],0)),"")</f>
        <v/>
      </c>
      <c r="O26" s="53" t="str">
        <f>IFERROR(INDEX(Tableau1[Données2],MATCH(Pédagogie!M26&amp;"|"&amp;$A$2,Tableau1[Clé],0)),"")</f>
        <v/>
      </c>
      <c r="P26" s="64" t="str">
        <f>IF(MONTH(DATE($D$3,$D$2+4,'Base de données'!$X22))&lt;&gt;$D$2+4,"",DATE($D$3,$D$2+4,'Base de données'!$X22))</f>
        <v/>
      </c>
      <c r="Q26" s="62" t="str">
        <f>IFERROR(INDEX(Tableau1[Données],MATCH(Pédagogie!P26&amp;"|"&amp;$A$2,Tableau1[Clé],0)),"")</f>
        <v/>
      </c>
      <c r="R26" s="62" t="str">
        <f>IFERROR(INDEX(Tableau1[Données2],MATCH(Pédagogie!P26&amp;"|"&amp;$A$2,Tableau1[Clé],0)),"")</f>
        <v/>
      </c>
      <c r="S26" s="64" t="str">
        <f>IF(MONTH(DATE($D$3,$D$2+5,'Base de données'!$X22))&lt;&gt;$D$2+5,"",DATE($D$3,$D$2+5,'Base de données'!$X22))</f>
        <v/>
      </c>
      <c r="T26" s="62" t="str">
        <f>IFERROR(INDEX(Tableau1[Données],MATCH(Pédagogie!S26&amp;"|"&amp;$A$2,Tableau1[Clé],0)),"")</f>
        <v/>
      </c>
      <c r="U26" s="62" t="str">
        <f>IFERROR(INDEX(Tableau1[Données2],MATCH(Pédagogie!S26&amp;"|"&amp;$A$2,Tableau1[Clé],0)),"")</f>
        <v/>
      </c>
      <c r="V26" s="45"/>
      <c r="W26" s="46"/>
      <c r="X26" s="50"/>
      <c r="Y26" s="46"/>
      <c r="AB26" s="43"/>
    </row>
    <row r="27" spans="3:28" s="44" customFormat="1" ht="47.25" customHeight="1" x14ac:dyDescent="0.25">
      <c r="C27" s="45"/>
      <c r="D27" s="63">
        <f>IF(MONTH(DATE($D$3,$D$2,'Base de données'!$X23))&lt;&gt;$D$2,"",DATE($D$3,$D$2,'Base de données'!$X23))</f>
        <v>43819</v>
      </c>
      <c r="E27" s="53" t="str">
        <f>IFERROR(INDEX(Tableau1[Données],MATCH(Pédagogie!D27&amp;"|"&amp;$A$2,Tableau1[Clé],0)),"")</f>
        <v>Toilette et déplacement</v>
      </c>
      <c r="F27" s="53" t="str">
        <f>IFERROR(INDEX(Tableau1[Données2],MATCH(Pédagogie!D27&amp;"|"&amp;$A$2,Tableau1[Clé],0)),"")</f>
        <v>Toilette et déplacement</v>
      </c>
      <c r="G27" s="64" t="str">
        <f>IF(MONTH(DATE($D$3,$D$2+1,'Base de données'!$X23))&lt;&gt;$D$2+1,"",DATE($D$3,$D$2+1,'Base de données'!$X23))</f>
        <v/>
      </c>
      <c r="H27" s="53" t="str">
        <f>IFERROR(INDEX(Tableau1[Données],MATCH(Pédagogie!G27&amp;"|"&amp;$A$2,Tableau1[Clé],0)),"")</f>
        <v/>
      </c>
      <c r="I27" s="53" t="str">
        <f>IFERROR(INDEX(Tableau1[Données2],MATCH(Pédagogie!G27&amp;"|"&amp;$A$2,Tableau1[Clé],0)),"")</f>
        <v/>
      </c>
      <c r="J27" s="64" t="str">
        <f>IF(MONTH(DATE($D$3,$D$2+2,'Base de données'!$X23))&lt;&gt;$D$2+2,"",DATE($D$3,$D$2+2,'Base de données'!$X23))</f>
        <v/>
      </c>
      <c r="K27" s="53" t="str">
        <f>IFERROR(INDEX(Tableau1[Données],MATCH(Pédagogie!J27&amp;"|"&amp;$A$2,Tableau1[Clé],0)),"")</f>
        <v/>
      </c>
      <c r="L27" s="53" t="str">
        <f>IFERROR(INDEX(Tableau1[Données2],MATCH(Pédagogie!J27&amp;"|"&amp;$A$2,Tableau1[Clé],0)),"")</f>
        <v/>
      </c>
      <c r="M27" s="64" t="str">
        <f>IF(MONTH(DATE($D$3,$D$2+3,'Base de données'!$X23))&lt;&gt;$D$2+3,"",DATE($D$3,$D$2+3,'Base de données'!$X23))</f>
        <v/>
      </c>
      <c r="N27" s="53" t="str">
        <f>IFERROR(INDEX(Tableau1[Données],MATCH(Pédagogie!M27&amp;"|"&amp;$A$2,Tableau1[Clé],0)),"")</f>
        <v/>
      </c>
      <c r="O27" s="53" t="str">
        <f>IFERROR(INDEX(Tableau1[Données2],MATCH(Pédagogie!M27&amp;"|"&amp;$A$2,Tableau1[Clé],0)),"")</f>
        <v/>
      </c>
      <c r="P27" s="64" t="str">
        <f>IF(MONTH(DATE($D$3,$D$2+4,'Base de données'!$X23))&lt;&gt;$D$2+4,"",DATE($D$3,$D$2+4,'Base de données'!$X23))</f>
        <v/>
      </c>
      <c r="Q27" s="62" t="str">
        <f>IFERROR(INDEX(Tableau1[Données],MATCH(Pédagogie!P27&amp;"|"&amp;$A$2,Tableau1[Clé],0)),"")</f>
        <v/>
      </c>
      <c r="R27" s="62" t="str">
        <f>IFERROR(INDEX(Tableau1[Données2],MATCH(Pédagogie!P27&amp;"|"&amp;$A$2,Tableau1[Clé],0)),"")</f>
        <v/>
      </c>
      <c r="S27" s="64" t="str">
        <f>IF(MONTH(DATE($D$3,$D$2+5,'Base de données'!$X23))&lt;&gt;$D$2+5,"",DATE($D$3,$D$2+5,'Base de données'!$X23))</f>
        <v/>
      </c>
      <c r="T27" s="62" t="str">
        <f>IFERROR(INDEX(Tableau1[Données],MATCH(Pédagogie!S27&amp;"|"&amp;$A$2,Tableau1[Clé],0)),"")</f>
        <v/>
      </c>
      <c r="U27" s="62" t="str">
        <f>IFERROR(INDEX(Tableau1[Données2],MATCH(Pédagogie!S27&amp;"|"&amp;$A$2,Tableau1[Clé],0)),"")</f>
        <v/>
      </c>
      <c r="V27" s="45"/>
      <c r="W27" s="46"/>
      <c r="X27" s="50"/>
      <c r="Y27" s="46"/>
      <c r="AB27" s="43"/>
    </row>
    <row r="28" spans="3:28" s="44" customFormat="1" ht="51" customHeight="1" x14ac:dyDescent="0.25">
      <c r="C28" s="45"/>
      <c r="D28" s="63">
        <f>IF(MONTH(DATE($D$3,$D$2,'Base de données'!$X24))&lt;&gt;$D$2,"",DATE($D$3,$D$2,'Base de données'!$X24))</f>
        <v>43820</v>
      </c>
      <c r="E28" s="53" t="str">
        <f>IFERROR(INDEX(Tableau1[Données],MATCH(Pédagogie!D28&amp;"|"&amp;$A$2,Tableau1[Clé],0)),"")</f>
        <v>Toilette et déplacement</v>
      </c>
      <c r="F28" s="53" t="str">
        <f>IFERROR(INDEX(Tableau1[Données2],MATCH(Pédagogie!D28&amp;"|"&amp;$A$2,Tableau1[Clé],0)),"")</f>
        <v>Toilette et déplacement</v>
      </c>
      <c r="G28" s="64" t="str">
        <f>IF(MONTH(DATE($D$3,$D$2+1,'Base de données'!$X24))&lt;&gt;$D$2+1,"",DATE($D$3,$D$2+1,'Base de données'!$X24))</f>
        <v/>
      </c>
      <c r="H28" s="53" t="str">
        <f>IFERROR(INDEX(Tableau1[Données],MATCH(Pédagogie!G28&amp;"|"&amp;$A$2,Tableau1[Clé],0)),"")</f>
        <v/>
      </c>
      <c r="I28" s="53" t="str">
        <f>IFERROR(INDEX(Tableau1[Données2],MATCH(Pédagogie!G28&amp;"|"&amp;$A$2,Tableau1[Clé],0)),"")</f>
        <v/>
      </c>
      <c r="J28" s="64" t="str">
        <f>IF(MONTH(DATE($D$3,$D$2+2,'Base de données'!$X24))&lt;&gt;$D$2+2,"",DATE($D$3,$D$2+2,'Base de données'!$X24))</f>
        <v/>
      </c>
      <c r="K28" s="53" t="str">
        <f>IFERROR(INDEX(Tableau1[Données],MATCH(Pédagogie!J28&amp;"|"&amp;$A$2,Tableau1[Clé],0)),"")</f>
        <v/>
      </c>
      <c r="L28" s="53" t="str">
        <f>IFERROR(INDEX(Tableau1[Données2],MATCH(Pédagogie!J28&amp;"|"&amp;$A$2,Tableau1[Clé],0)),"")</f>
        <v/>
      </c>
      <c r="M28" s="64" t="str">
        <f>IF(MONTH(DATE($D$3,$D$2+3,'Base de données'!$X24))&lt;&gt;$D$2+3,"",DATE($D$3,$D$2+3,'Base de données'!$X24))</f>
        <v/>
      </c>
      <c r="N28" s="53" t="str">
        <f>IFERROR(INDEX(Tableau1[Données],MATCH(Pédagogie!M28&amp;"|"&amp;$A$2,Tableau1[Clé],0)),"")</f>
        <v/>
      </c>
      <c r="O28" s="53" t="str">
        <f>IFERROR(INDEX(Tableau1[Données2],MATCH(Pédagogie!M28&amp;"|"&amp;$A$2,Tableau1[Clé],0)),"")</f>
        <v/>
      </c>
      <c r="P28" s="64" t="str">
        <f>IF(MONTH(DATE($D$3,$D$2+4,'Base de données'!$X24))&lt;&gt;$D$2+4,"",DATE($D$3,$D$2+4,'Base de données'!$X24))</f>
        <v/>
      </c>
      <c r="Q28" s="62" t="str">
        <f>IFERROR(INDEX(Tableau1[Données],MATCH(Pédagogie!P28&amp;"|"&amp;$A$2,Tableau1[Clé],0)),"")</f>
        <v/>
      </c>
      <c r="R28" s="62" t="str">
        <f>IFERROR(INDEX(Tableau1[Données2],MATCH(Pédagogie!P28&amp;"|"&amp;$A$2,Tableau1[Clé],0)),"")</f>
        <v/>
      </c>
      <c r="S28" s="64" t="str">
        <f>IF(MONTH(DATE($D$3,$D$2+5,'Base de données'!$X24))&lt;&gt;$D$2+5,"",DATE($D$3,$D$2+5,'Base de données'!$X24))</f>
        <v/>
      </c>
      <c r="T28" s="62" t="str">
        <f>IFERROR(INDEX(Tableau1[Données],MATCH(Pédagogie!S28&amp;"|"&amp;$A$2,Tableau1[Clé],0)),"")</f>
        <v/>
      </c>
      <c r="U28" s="62" t="str">
        <f>IFERROR(INDEX(Tableau1[Données2],MATCH(Pédagogie!S28&amp;"|"&amp;$A$2,Tableau1[Clé],0)),"")</f>
        <v/>
      </c>
      <c r="V28" s="45"/>
      <c r="W28" s="46"/>
      <c r="X28" s="50"/>
      <c r="Y28" s="46"/>
      <c r="AB28" s="43"/>
    </row>
    <row r="29" spans="3:28" s="44" customFormat="1" ht="51" customHeight="1" x14ac:dyDescent="0.25">
      <c r="C29" s="45"/>
      <c r="D29" s="63">
        <f>IF(MONTH(DATE($D$3,$D$2,'Base de données'!$X25))&lt;&gt;$D$2,"",DATE($D$3,$D$2,'Base de données'!$X25))</f>
        <v>43821</v>
      </c>
      <c r="E29" s="53" t="str">
        <f>IFERROR(INDEX(Tableau1[Données],MATCH(Pédagogie!D29&amp;"|"&amp;$A$2,Tableau1[Clé],0)),"")</f>
        <v>Toilette et déplacement</v>
      </c>
      <c r="F29" s="53" t="str">
        <f>IFERROR(INDEX(Tableau1[Données2],MATCH(Pédagogie!D29&amp;"|"&amp;$A$2,Tableau1[Clé],0)),"")</f>
        <v>Toilette et déplacement</v>
      </c>
      <c r="G29" s="64" t="str">
        <f>IF(MONTH(DATE($D$3,$D$2+1,'Base de données'!$X25))&lt;&gt;$D$2+1,"",DATE($D$3,$D$2+1,'Base de données'!$X25))</f>
        <v/>
      </c>
      <c r="H29" s="53" t="str">
        <f>IFERROR(INDEX(Tableau1[Données],MATCH(Pédagogie!G29&amp;"|"&amp;$A$2,Tableau1[Clé],0)),"")</f>
        <v/>
      </c>
      <c r="I29" s="53" t="str">
        <f>IFERROR(INDEX(Tableau1[Données2],MATCH(Pédagogie!G29&amp;"|"&amp;$A$2,Tableau1[Clé],0)),"")</f>
        <v/>
      </c>
      <c r="J29" s="64" t="str">
        <f>IF(MONTH(DATE($D$3,$D$2+2,'Base de données'!$X25))&lt;&gt;$D$2+2,"",DATE($D$3,$D$2+2,'Base de données'!$X25))</f>
        <v/>
      </c>
      <c r="K29" s="53" t="str">
        <f>IFERROR(INDEX(Tableau1[Données],MATCH(Pédagogie!J29&amp;"|"&amp;$A$2,Tableau1[Clé],0)),"")</f>
        <v/>
      </c>
      <c r="L29" s="53" t="str">
        <f>IFERROR(INDEX(Tableau1[Données2],MATCH(Pédagogie!J29&amp;"|"&amp;$A$2,Tableau1[Clé],0)),"")</f>
        <v/>
      </c>
      <c r="M29" s="64" t="str">
        <f>IF(MONTH(DATE($D$3,$D$2+3,'Base de données'!$X25))&lt;&gt;$D$2+3,"",DATE($D$3,$D$2+3,'Base de données'!$X25))</f>
        <v/>
      </c>
      <c r="N29" s="53" t="str">
        <f>IFERROR(INDEX(Tableau1[Données],MATCH(Pédagogie!M29&amp;"|"&amp;$A$2,Tableau1[Clé],0)),"")</f>
        <v/>
      </c>
      <c r="O29" s="53" t="str">
        <f>IFERROR(INDEX(Tableau1[Données2],MATCH(Pédagogie!M29&amp;"|"&amp;$A$2,Tableau1[Clé],0)),"")</f>
        <v/>
      </c>
      <c r="P29" s="64" t="str">
        <f>IF(MONTH(DATE($D$3,$D$2+4,'Base de données'!$X25))&lt;&gt;$D$2+4,"",DATE($D$3,$D$2+4,'Base de données'!$X25))</f>
        <v/>
      </c>
      <c r="Q29" s="62" t="str">
        <f>IFERROR(INDEX(Tableau1[Données],MATCH(Pédagogie!P29&amp;"|"&amp;$A$2,Tableau1[Clé],0)),"")</f>
        <v/>
      </c>
      <c r="R29" s="62" t="str">
        <f>IFERROR(INDEX(Tableau1[Données2],MATCH(Pédagogie!P29&amp;"|"&amp;$A$2,Tableau1[Clé],0)),"")</f>
        <v/>
      </c>
      <c r="S29" s="64" t="str">
        <f>IF(MONTH(DATE($D$3,$D$2+5,'Base de données'!$X25))&lt;&gt;$D$2+5,"",DATE($D$3,$D$2+5,'Base de données'!$X25))</f>
        <v/>
      </c>
      <c r="T29" s="62" t="str">
        <f>IFERROR(INDEX(Tableau1[Données],MATCH(Pédagogie!S29&amp;"|"&amp;$A$2,Tableau1[Clé],0)),"")</f>
        <v/>
      </c>
      <c r="U29" s="62" t="str">
        <f>IFERROR(INDEX(Tableau1[Données2],MATCH(Pédagogie!S29&amp;"|"&amp;$A$2,Tableau1[Clé],0)),"")</f>
        <v/>
      </c>
      <c r="V29" s="45"/>
      <c r="W29" s="46"/>
      <c r="X29" s="50"/>
      <c r="Y29" s="46"/>
      <c r="AB29" s="43"/>
    </row>
    <row r="30" spans="3:28" s="44" customFormat="1" x14ac:dyDescent="0.25">
      <c r="C30" s="45"/>
      <c r="D30" s="63">
        <f>IF(MONTH(DATE($D$3,$D$2,'Base de données'!$X26))&lt;&gt;$D$2,"",DATE($D$3,$D$2,'Base de données'!$X26))</f>
        <v>43822</v>
      </c>
      <c r="E30" s="53" t="str">
        <f>IFERROR(INDEX(Tableau1[Données],MATCH(Pédagogie!D30&amp;"|"&amp;$A$2,Tableau1[Clé],0)),"")</f>
        <v>Contribuer à l'autonomie de la personne</v>
      </c>
      <c r="F30" s="53" t="str">
        <f>IFERROR(INDEX(Tableau1[Données2],MATCH(Pédagogie!D30&amp;"|"&amp;$A$2,Tableau1[Clé],0)),"")</f>
        <v>Contribuer à l'autonomie de la personne</v>
      </c>
      <c r="G30" s="64" t="str">
        <f>IF(MONTH(DATE($D$3,$D$2+1,'Base de données'!$X26))&lt;&gt;$D$2+1,"",DATE($D$3,$D$2+1,'Base de données'!$X26))</f>
        <v/>
      </c>
      <c r="H30" s="53" t="str">
        <f>IFERROR(INDEX(Tableau1[Données],MATCH(Pédagogie!G30&amp;"|"&amp;$A$2,Tableau1[Clé],0)),"")</f>
        <v/>
      </c>
      <c r="I30" s="53" t="str">
        <f>IFERROR(INDEX(Tableau1[Données2],MATCH(Pédagogie!G30&amp;"|"&amp;$A$2,Tableau1[Clé],0)),"")</f>
        <v/>
      </c>
      <c r="J30" s="64" t="str">
        <f>IF(MONTH(DATE($D$3,$D$2+2,'Base de données'!$X26))&lt;&gt;$D$2+2,"",DATE($D$3,$D$2+2,'Base de données'!$X26))</f>
        <v/>
      </c>
      <c r="K30" s="53" t="str">
        <f>IFERROR(INDEX(Tableau1[Données],MATCH(Pédagogie!J30&amp;"|"&amp;$A$2,Tableau1[Clé],0)),"")</f>
        <v/>
      </c>
      <c r="L30" s="53" t="str">
        <f>IFERROR(INDEX(Tableau1[Données2],MATCH(Pédagogie!J30&amp;"|"&amp;$A$2,Tableau1[Clé],0)),"")</f>
        <v/>
      </c>
      <c r="M30" s="64" t="str">
        <f>IF(MONTH(DATE($D$3,$D$2+3,'Base de données'!$X26))&lt;&gt;$D$2+3,"",DATE($D$3,$D$2+3,'Base de données'!$X26))</f>
        <v/>
      </c>
      <c r="N30" s="53" t="str">
        <f>IFERROR(INDEX(Tableau1[Données],MATCH(Pédagogie!M30&amp;"|"&amp;$A$2,Tableau1[Clé],0)),"")</f>
        <v/>
      </c>
      <c r="O30" s="53" t="str">
        <f>IFERROR(INDEX(Tableau1[Données2],MATCH(Pédagogie!M30&amp;"|"&amp;$A$2,Tableau1[Clé],0)),"")</f>
        <v/>
      </c>
      <c r="P30" s="64" t="str">
        <f>IF(MONTH(DATE($D$3,$D$2+4,'Base de données'!$X26))&lt;&gt;$D$2+4,"",DATE($D$3,$D$2+4,'Base de données'!$X26))</f>
        <v/>
      </c>
      <c r="Q30" s="62" t="str">
        <f>IFERROR(INDEX(Tableau1[Données],MATCH(Pédagogie!P30&amp;"|"&amp;$A$2,Tableau1[Clé],0)),"")</f>
        <v/>
      </c>
      <c r="R30" s="62" t="str">
        <f>IFERROR(INDEX(Tableau1[Données2],MATCH(Pédagogie!P30&amp;"|"&amp;$A$2,Tableau1[Clé],0)),"")</f>
        <v/>
      </c>
      <c r="S30" s="64" t="str">
        <f>IF(MONTH(DATE($D$3,$D$2+5,'Base de données'!$X26))&lt;&gt;$D$2+5,"",DATE($D$3,$D$2+5,'Base de données'!$X26))</f>
        <v/>
      </c>
      <c r="T30" s="62" t="str">
        <f>IFERROR(INDEX(Tableau1[Données],MATCH(Pédagogie!S30&amp;"|"&amp;$A$2,Tableau1[Clé],0)),"")</f>
        <v/>
      </c>
      <c r="U30" s="62" t="str">
        <f>IFERROR(INDEX(Tableau1[Données2],MATCH(Pédagogie!S30&amp;"|"&amp;$A$2,Tableau1[Clé],0)),"")</f>
        <v/>
      </c>
      <c r="V30" s="45"/>
      <c r="W30" s="46"/>
      <c r="X30" s="50"/>
      <c r="Y30" s="46"/>
      <c r="AB30" s="43"/>
    </row>
    <row r="31" spans="3:28" s="44" customFormat="1" x14ac:dyDescent="0.25">
      <c r="C31" s="45"/>
      <c r="D31" s="63">
        <f>IF(MONTH(DATE($D$3,$D$2,'Base de données'!$X27))&lt;&gt;$D$2,"",DATE($D$3,$D$2,'Base de données'!$X27))</f>
        <v>43823</v>
      </c>
      <c r="E31" s="53" t="str">
        <f>IFERROR(INDEX(Tableau1[Données],MATCH(Pédagogie!D31&amp;"|"&amp;$A$2,Tableau1[Clé],0)),"")</f>
        <v>Contribuer à l'autonomie de la personne</v>
      </c>
      <c r="F31" s="53" t="str">
        <f>IFERROR(INDEX(Tableau1[Données2],MATCH(Pédagogie!D31&amp;"|"&amp;$A$2,Tableau1[Clé],0)),"")</f>
        <v>Contribuer à l'autonomie de la personne</v>
      </c>
      <c r="G31" s="64" t="str">
        <f>IF(MONTH(DATE($D$3,$D$2+1,'Base de données'!$X27))&lt;&gt;$D$2+1,"",DATE($D$3,$D$2+1,'Base de données'!$X27))</f>
        <v/>
      </c>
      <c r="H31" s="53" t="str">
        <f>IFERROR(INDEX(Tableau1[Données],MATCH(Pédagogie!G31&amp;"|"&amp;$A$2,Tableau1[Clé],0)),"")</f>
        <v/>
      </c>
      <c r="I31" s="53" t="str">
        <f>IFERROR(INDEX(Tableau1[Données2],MATCH(Pédagogie!G31&amp;"|"&amp;$A$2,Tableau1[Clé],0)),"")</f>
        <v/>
      </c>
      <c r="J31" s="64" t="str">
        <f>IF(MONTH(DATE($D$3,$D$2+2,'Base de données'!$X27))&lt;&gt;$D$2+2,"",DATE($D$3,$D$2+2,'Base de données'!$X27))</f>
        <v/>
      </c>
      <c r="K31" s="53" t="str">
        <f>IFERROR(INDEX(Tableau1[Données],MATCH(Pédagogie!J31&amp;"|"&amp;$A$2,Tableau1[Clé],0)),"")</f>
        <v/>
      </c>
      <c r="L31" s="53" t="str">
        <f>IFERROR(INDEX(Tableau1[Données2],MATCH(Pédagogie!J31&amp;"|"&amp;$A$2,Tableau1[Clé],0)),"")</f>
        <v/>
      </c>
      <c r="M31" s="64" t="str">
        <f>IF(MONTH(DATE($D$3,$D$2+3,'Base de données'!$X27))&lt;&gt;$D$2+3,"",DATE($D$3,$D$2+3,'Base de données'!$X27))</f>
        <v/>
      </c>
      <c r="N31" s="53" t="str">
        <f>IFERROR(INDEX(Tableau1[Données],MATCH(Pédagogie!M31&amp;"|"&amp;$A$2,Tableau1[Clé],0)),"")</f>
        <v/>
      </c>
      <c r="O31" s="53" t="str">
        <f>IFERROR(INDEX(Tableau1[Données2],MATCH(Pédagogie!M31&amp;"|"&amp;$A$2,Tableau1[Clé],0)),"")</f>
        <v/>
      </c>
      <c r="P31" s="64" t="str">
        <f>IF(MONTH(DATE($D$3,$D$2+4,'Base de données'!$X27))&lt;&gt;$D$2+4,"",DATE($D$3,$D$2+4,'Base de données'!$X27))</f>
        <v/>
      </c>
      <c r="Q31" s="62" t="str">
        <f>IFERROR(INDEX(Tableau1[Données],MATCH(Pédagogie!P31&amp;"|"&amp;$A$2,Tableau1[Clé],0)),"")</f>
        <v/>
      </c>
      <c r="R31" s="62" t="str">
        <f>IFERROR(INDEX(Tableau1[Données2],MATCH(Pédagogie!P31&amp;"|"&amp;$A$2,Tableau1[Clé],0)),"")</f>
        <v/>
      </c>
      <c r="S31" s="64" t="str">
        <f>IF(MONTH(DATE($D$3,$D$2+5,'Base de données'!$X27))&lt;&gt;$D$2+5,"",DATE($D$3,$D$2+5,'Base de données'!$X27))</f>
        <v/>
      </c>
      <c r="T31" s="62" t="str">
        <f>IFERROR(INDEX(Tableau1[Données],MATCH(Pédagogie!S31&amp;"|"&amp;$A$2,Tableau1[Clé],0)),"")</f>
        <v/>
      </c>
      <c r="U31" s="62" t="str">
        <f>IFERROR(INDEX(Tableau1[Données2],MATCH(Pédagogie!S31&amp;"|"&amp;$A$2,Tableau1[Clé],0)),"")</f>
        <v/>
      </c>
      <c r="V31" s="45"/>
      <c r="W31" s="46"/>
      <c r="X31" s="50"/>
      <c r="Y31" s="46"/>
      <c r="AB31" s="43"/>
    </row>
    <row r="32" spans="3:28" s="44" customFormat="1" x14ac:dyDescent="0.25">
      <c r="C32" s="45"/>
      <c r="D32" s="63">
        <f>IF(MONTH(DATE($D$3,$D$2,'Base de données'!$X28))&lt;&gt;$D$2,"",DATE($D$3,$D$2,'Base de données'!$X28))</f>
        <v>43824</v>
      </c>
      <c r="E32" s="53" t="str">
        <f>IFERROR(INDEX(Tableau1[Données],MATCH(Pédagogie!D32&amp;"|"&amp;$A$2,Tableau1[Clé],0)),"")</f>
        <v>Contribuer à l'autonomie de la personne</v>
      </c>
      <c r="F32" s="53" t="str">
        <f>IFERROR(INDEX(Tableau1[Données2],MATCH(Pédagogie!D32&amp;"|"&amp;$A$2,Tableau1[Clé],0)),"")</f>
        <v>Contribuer à l'autonomie de la personne</v>
      </c>
      <c r="G32" s="64" t="str">
        <f>IF(MONTH(DATE($D$3,$D$2+1,'Base de données'!$X28))&lt;&gt;$D$2+1,"",DATE($D$3,$D$2+1,'Base de données'!$X28))</f>
        <v/>
      </c>
      <c r="H32" s="53" t="str">
        <f>IFERROR(INDEX(Tableau1[Données],MATCH(Pédagogie!G32&amp;"|"&amp;$A$2,Tableau1[Clé],0)),"")</f>
        <v/>
      </c>
      <c r="I32" s="53" t="str">
        <f>IFERROR(INDEX(Tableau1[Données2],MATCH(Pédagogie!G32&amp;"|"&amp;$A$2,Tableau1[Clé],0)),"")</f>
        <v/>
      </c>
      <c r="J32" s="64" t="str">
        <f>IF(MONTH(DATE($D$3,$D$2+2,'Base de données'!$X28))&lt;&gt;$D$2+2,"",DATE($D$3,$D$2+2,'Base de données'!$X28))</f>
        <v/>
      </c>
      <c r="K32" s="53" t="str">
        <f>IFERROR(INDEX(Tableau1[Données],MATCH(Pédagogie!J32&amp;"|"&amp;$A$2,Tableau1[Clé],0)),"")</f>
        <v/>
      </c>
      <c r="L32" s="53" t="str">
        <f>IFERROR(INDEX(Tableau1[Données2],MATCH(Pédagogie!J32&amp;"|"&amp;$A$2,Tableau1[Clé],0)),"")</f>
        <v/>
      </c>
      <c r="M32" s="64" t="str">
        <f>IF(MONTH(DATE($D$3,$D$2+3,'Base de données'!$X28))&lt;&gt;$D$2+3,"",DATE($D$3,$D$2+3,'Base de données'!$X28))</f>
        <v/>
      </c>
      <c r="N32" s="53" t="str">
        <f>IFERROR(INDEX(Tableau1[Données],MATCH(Pédagogie!M32&amp;"|"&amp;$A$2,Tableau1[Clé],0)),"")</f>
        <v/>
      </c>
      <c r="O32" s="53" t="str">
        <f>IFERROR(INDEX(Tableau1[Données2],MATCH(Pédagogie!M32&amp;"|"&amp;$A$2,Tableau1[Clé],0)),"")</f>
        <v/>
      </c>
      <c r="P32" s="64" t="str">
        <f>IF(MONTH(DATE($D$3,$D$2+4,'Base de données'!$X28))&lt;&gt;$D$2+4,"",DATE($D$3,$D$2+4,'Base de données'!$X28))</f>
        <v/>
      </c>
      <c r="Q32" s="62" t="str">
        <f>IFERROR(INDEX(Tableau1[Données],MATCH(Pédagogie!P32&amp;"|"&amp;$A$2,Tableau1[Clé],0)),"")</f>
        <v/>
      </c>
      <c r="R32" s="62" t="str">
        <f>IFERROR(INDEX(Tableau1[Données2],MATCH(Pédagogie!P32&amp;"|"&amp;$A$2,Tableau1[Clé],0)),"")</f>
        <v/>
      </c>
      <c r="S32" s="64" t="str">
        <f>IF(MONTH(DATE($D$3,$D$2+5,'Base de données'!$X28))&lt;&gt;$D$2+5,"",DATE($D$3,$D$2+5,'Base de données'!$X28))</f>
        <v/>
      </c>
      <c r="T32" s="62" t="str">
        <f>IFERROR(INDEX(Tableau1[Données],MATCH(Pédagogie!S32&amp;"|"&amp;$A$2,Tableau1[Clé],0)),"")</f>
        <v/>
      </c>
      <c r="U32" s="62" t="str">
        <f>IFERROR(INDEX(Tableau1[Données2],MATCH(Pédagogie!S32&amp;"|"&amp;$A$2,Tableau1[Clé],0)),"")</f>
        <v/>
      </c>
      <c r="V32" s="45"/>
      <c r="W32" s="46"/>
      <c r="X32" s="50"/>
      <c r="Y32" s="46"/>
      <c r="AB32" s="43"/>
    </row>
    <row r="33" spans="2:39" s="44" customFormat="1" ht="49.5" customHeight="1" x14ac:dyDescent="0.25">
      <c r="C33" s="45"/>
      <c r="D33" s="63">
        <f>IF(MONTH(DATE($D$3,$D$2,'Base de données'!$X29))&lt;&gt;$D$2,"",DATE($D$3,$D$2,'Base de données'!$X29))</f>
        <v>43825</v>
      </c>
      <c r="E33" s="53" t="str">
        <f>IFERROR(INDEX(Tableau1[Données],MATCH(Pédagogie!D33&amp;"|"&amp;$A$2,Tableau1[Clé],0)),"")</f>
        <v>Distanciel</v>
      </c>
      <c r="F33" s="53" t="str">
        <f>IFERROR(INDEX(Tableau1[Données2],MATCH(Pédagogie!D33&amp;"|"&amp;$A$2,Tableau1[Clé],0)),"")</f>
        <v>Distanciel</v>
      </c>
      <c r="G33" s="64" t="str">
        <f>IF(MONTH(DATE($D$3,$D$2+1,'Base de données'!$X29))&lt;&gt;$D$2+1,"",DATE($D$3,$D$2+1,'Base de données'!$X29))</f>
        <v/>
      </c>
      <c r="H33" s="53" t="str">
        <f>IFERROR(INDEX(Tableau1[Données],MATCH(Pédagogie!G33&amp;"|"&amp;$A$2,Tableau1[Clé],0)),"")</f>
        <v/>
      </c>
      <c r="I33" s="53" t="str">
        <f>IFERROR(INDEX(Tableau1[Données2],MATCH(Pédagogie!G33&amp;"|"&amp;$A$2,Tableau1[Clé],0)),"")</f>
        <v/>
      </c>
      <c r="J33" s="64" t="str">
        <f>IF(MONTH(DATE($D$3,$D$2+2,'Base de données'!$X29))&lt;&gt;$D$2+2,"",DATE($D$3,$D$2+2,'Base de données'!$X29))</f>
        <v/>
      </c>
      <c r="K33" s="53" t="str">
        <f>IFERROR(INDEX(Tableau1[Données],MATCH(Pédagogie!J33&amp;"|"&amp;$A$2,Tableau1[Clé],0)),"")</f>
        <v/>
      </c>
      <c r="L33" s="53" t="str">
        <f>IFERROR(INDEX(Tableau1[Données2],MATCH(Pédagogie!J33&amp;"|"&amp;$A$2,Tableau1[Clé],0)),"")</f>
        <v/>
      </c>
      <c r="M33" s="64" t="str">
        <f>IF(MONTH(DATE($D$3,$D$2+3,'Base de données'!$X29))&lt;&gt;$D$2+3,"",DATE($D$3,$D$2+3,'Base de données'!$X29))</f>
        <v/>
      </c>
      <c r="N33" s="53" t="str">
        <f>IFERROR(INDEX(Tableau1[Données],MATCH(Pédagogie!M33&amp;"|"&amp;$A$2,Tableau1[Clé],0)),"")</f>
        <v/>
      </c>
      <c r="O33" s="53" t="str">
        <f>IFERROR(INDEX(Tableau1[Données2],MATCH(Pédagogie!M33&amp;"|"&amp;$A$2,Tableau1[Clé],0)),"")</f>
        <v/>
      </c>
      <c r="P33" s="64" t="str">
        <f>IF(MONTH(DATE($D$3,$D$2+4,'Base de données'!$X29))&lt;&gt;$D$2+4,"",DATE($D$3,$D$2+4,'Base de données'!$X29))</f>
        <v/>
      </c>
      <c r="Q33" s="62" t="str">
        <f>IFERROR(INDEX(Tableau1[Données],MATCH(Pédagogie!P33&amp;"|"&amp;$A$2,Tableau1[Clé],0)),"")</f>
        <v/>
      </c>
      <c r="R33" s="62" t="str">
        <f>IFERROR(INDEX(Tableau1[Données2],MATCH(Pédagogie!P33&amp;"|"&amp;$A$2,Tableau1[Clé],0)),"")</f>
        <v/>
      </c>
      <c r="S33" s="64" t="str">
        <f>IF(MONTH(DATE($D$3,$D$2+5,'Base de données'!$X29))&lt;&gt;$D$2+5,"",DATE($D$3,$D$2+5,'Base de données'!$X29))</f>
        <v/>
      </c>
      <c r="T33" s="62" t="str">
        <f>IFERROR(INDEX(Tableau1[Données],MATCH(Pédagogie!S33&amp;"|"&amp;$A$2,Tableau1[Clé],0)),"")</f>
        <v/>
      </c>
      <c r="U33" s="62" t="str">
        <f>IFERROR(INDEX(Tableau1[Données2],MATCH(Pédagogie!S33&amp;"|"&amp;$A$2,Tableau1[Clé],0)),"")</f>
        <v/>
      </c>
      <c r="V33" s="45"/>
      <c r="W33" s="46"/>
      <c r="X33" s="50"/>
      <c r="Y33" s="46"/>
      <c r="AB33" s="43"/>
    </row>
    <row r="34" spans="2:39" s="44" customFormat="1" x14ac:dyDescent="0.25">
      <c r="C34" s="45"/>
      <c r="D34" s="63">
        <f>IF(MONTH(DATE($D$3,$D$2,'Base de données'!$X30))&lt;&gt;$D$2,"",DATE($D$3,$D$2,'Base de données'!$X30))</f>
        <v>43826</v>
      </c>
      <c r="E34" s="53" t="str">
        <f>IFERROR(INDEX(Tableau1[Données],MATCH(Pédagogie!D34&amp;"|"&amp;$A$2,Tableau1[Clé],0)),"")</f>
        <v>Courses et repas</v>
      </c>
      <c r="F34" s="53" t="str">
        <f>IFERROR(INDEX(Tableau1[Données2],MATCH(Pédagogie!D34&amp;"|"&amp;$A$2,Tableau1[Clé],0)),"")</f>
        <v>Courses et repas</v>
      </c>
      <c r="G34" s="64" t="str">
        <f>IF(MONTH(DATE($D$3,$D$2+1,'Base de données'!$X30))&lt;&gt;$D$2+1,"",DATE($D$3,$D$2+1,'Base de données'!$X30))</f>
        <v/>
      </c>
      <c r="H34" s="53" t="str">
        <f>IFERROR(INDEX(Tableau1[Données],MATCH(Pédagogie!G34&amp;"|"&amp;$A$2,Tableau1[Clé],0)),"")</f>
        <v/>
      </c>
      <c r="I34" s="53" t="str">
        <f>IFERROR(INDEX(Tableau1[Données2],MATCH(Pédagogie!G34&amp;"|"&amp;$A$2,Tableau1[Clé],0)),"")</f>
        <v/>
      </c>
      <c r="J34" s="64" t="str">
        <f>IF(MONTH(DATE($D$3,$D$2+2,'Base de données'!$X30))&lt;&gt;$D$2+2,"",DATE($D$3,$D$2+2,'Base de données'!$X30))</f>
        <v/>
      </c>
      <c r="K34" s="53" t="str">
        <f>IFERROR(INDEX(Tableau1[Données],MATCH(Pédagogie!J34&amp;"|"&amp;$A$2,Tableau1[Clé],0)),"")</f>
        <v/>
      </c>
      <c r="L34" s="53" t="str">
        <f>IFERROR(INDEX(Tableau1[Données2],MATCH(Pédagogie!J34&amp;"|"&amp;$A$2,Tableau1[Clé],0)),"")</f>
        <v/>
      </c>
      <c r="M34" s="64" t="str">
        <f>IF(MONTH(DATE($D$3,$D$2+3,'Base de données'!$X30))&lt;&gt;$D$2+3,"",DATE($D$3,$D$2+3,'Base de données'!$X30))</f>
        <v/>
      </c>
      <c r="N34" s="53" t="str">
        <f>IFERROR(INDEX(Tableau1[Données],MATCH(Pédagogie!M34&amp;"|"&amp;$A$2,Tableau1[Clé],0)),"")</f>
        <v/>
      </c>
      <c r="O34" s="53" t="str">
        <f>IFERROR(INDEX(Tableau1[Données2],MATCH(Pédagogie!M34&amp;"|"&amp;$A$2,Tableau1[Clé],0)),"")</f>
        <v/>
      </c>
      <c r="P34" s="64" t="str">
        <f>IF(MONTH(DATE($D$3,$D$2+4,'Base de données'!$X30))&lt;&gt;$D$2+4,"",DATE($D$3,$D$2+4,'Base de données'!$X30))</f>
        <v/>
      </c>
      <c r="Q34" s="62" t="str">
        <f>IFERROR(INDEX(Tableau1[Données],MATCH(Pédagogie!P34&amp;"|"&amp;$A$2,Tableau1[Clé],0)),"")</f>
        <v/>
      </c>
      <c r="R34" s="62" t="str">
        <f>IFERROR(INDEX(Tableau1[Données2],MATCH(Pédagogie!P34&amp;"|"&amp;$A$2,Tableau1[Clé],0)),"")</f>
        <v/>
      </c>
      <c r="S34" s="64" t="str">
        <f>IF(MONTH(DATE($D$3,$D$2+5,'Base de données'!$X30))&lt;&gt;$D$2+5,"",DATE($D$3,$D$2+5,'Base de données'!$X30))</f>
        <v/>
      </c>
      <c r="T34" s="62" t="str">
        <f>IFERROR(INDEX(Tableau1[Données],MATCH(Pédagogie!S34&amp;"|"&amp;$A$2,Tableau1[Clé],0)),"")</f>
        <v/>
      </c>
      <c r="U34" s="62" t="str">
        <f>IFERROR(INDEX(Tableau1[Données2],MATCH(Pédagogie!S34&amp;"|"&amp;$A$2,Tableau1[Clé],0)),"")</f>
        <v/>
      </c>
      <c r="V34" s="45"/>
      <c r="W34" s="46"/>
      <c r="X34" s="50"/>
      <c r="Y34" s="46"/>
      <c r="AB34" s="43"/>
    </row>
    <row r="35" spans="2:39" s="44" customFormat="1" x14ac:dyDescent="0.25">
      <c r="C35" s="45"/>
      <c r="D35" s="63">
        <f>IF(MONTH(DATE($D$3,$D$2,'Base de données'!$X31))&lt;&gt;$D$2,"",DATE($D$3,$D$2,'Base de données'!$X31))</f>
        <v>43827</v>
      </c>
      <c r="E35" s="53" t="str">
        <f>IFERROR(INDEX(Tableau1[Données],MATCH(Pédagogie!D35&amp;"|"&amp;$A$2,Tableau1[Clé],0)),"")</f>
        <v>Courses et repas</v>
      </c>
      <c r="F35" s="53" t="str">
        <f>IFERROR(INDEX(Tableau1[Données2],MATCH(Pédagogie!D35&amp;"|"&amp;$A$2,Tableau1[Clé],0)),"")</f>
        <v>SRE</v>
      </c>
      <c r="G35" s="64" t="str">
        <f>IF(MONTH(DATE($D$3,$D$2+1,'Base de données'!$X31))&lt;&gt;$D$2+1,"",DATE($D$3,$D$2+1,'Base de données'!$X31))</f>
        <v/>
      </c>
      <c r="H35" s="53" t="str">
        <f>IFERROR(INDEX(Tableau1[Données],MATCH(Pédagogie!G35&amp;"|"&amp;$A$2,Tableau1[Clé],0)),"")</f>
        <v/>
      </c>
      <c r="I35" s="53" t="str">
        <f>IFERROR(INDEX(Tableau1[Données2],MATCH(Pédagogie!G35&amp;"|"&amp;$A$2,Tableau1[Clé],0)),"")</f>
        <v/>
      </c>
      <c r="J35" s="64" t="str">
        <f>IF(MONTH(DATE($D$3,$D$2+2,'Base de données'!$X31))&lt;&gt;$D$2+2,"",DATE($D$3,$D$2+2,'Base de données'!$X31))</f>
        <v/>
      </c>
      <c r="K35" s="53" t="str">
        <f>IFERROR(INDEX(Tableau1[Données],MATCH(Pédagogie!J35&amp;"|"&amp;$A$2,Tableau1[Clé],0)),"")</f>
        <v/>
      </c>
      <c r="L35" s="53" t="str">
        <f>IFERROR(INDEX(Tableau1[Données2],MATCH(Pédagogie!J35&amp;"|"&amp;$A$2,Tableau1[Clé],0)),"")</f>
        <v/>
      </c>
      <c r="M35" s="64" t="str">
        <f>IF(MONTH(DATE($D$3,$D$2+3,'Base de données'!$X31))&lt;&gt;$D$2+3,"",DATE($D$3,$D$2+3,'Base de données'!$X31))</f>
        <v/>
      </c>
      <c r="N35" s="53" t="str">
        <f>IFERROR(INDEX(Tableau1[Données],MATCH(Pédagogie!M35&amp;"|"&amp;$A$2,Tableau1[Clé],0)),"")</f>
        <v/>
      </c>
      <c r="O35" s="53" t="str">
        <f>IFERROR(INDEX(Tableau1[Données2],MATCH(Pédagogie!M35&amp;"|"&amp;$A$2,Tableau1[Clé],0)),"")</f>
        <v/>
      </c>
      <c r="P35" s="64" t="str">
        <f>IF(MONTH(DATE($D$3,$D$2+4,'Base de données'!$X31))&lt;&gt;$D$2+4,"",DATE($D$3,$D$2+4,'Base de données'!$X31))</f>
        <v/>
      </c>
      <c r="Q35" s="62" t="str">
        <f>IFERROR(INDEX(Tableau1[Données],MATCH(Pédagogie!P35&amp;"|"&amp;$A$2,Tableau1[Clé],0)),"")</f>
        <v/>
      </c>
      <c r="R35" s="62" t="str">
        <f>IFERROR(INDEX(Tableau1[Données2],MATCH(Pédagogie!P35&amp;"|"&amp;$A$2,Tableau1[Clé],0)),"")</f>
        <v/>
      </c>
      <c r="S35" s="64" t="str">
        <f>IF(MONTH(DATE($D$3,$D$2+5,'Base de données'!$X31))&lt;&gt;$D$2+5,"",DATE($D$3,$D$2+5,'Base de données'!$X31))</f>
        <v/>
      </c>
      <c r="T35" s="62" t="str">
        <f>IFERROR(INDEX(Tableau1[Données],MATCH(Pédagogie!S35&amp;"|"&amp;$A$2,Tableau1[Clé],0)),"")</f>
        <v/>
      </c>
      <c r="U35" s="62" t="str">
        <f>IFERROR(INDEX(Tableau1[Données2],MATCH(Pédagogie!S35&amp;"|"&amp;$A$2,Tableau1[Clé],0)),"")</f>
        <v/>
      </c>
      <c r="V35" s="45"/>
      <c r="W35" s="46"/>
      <c r="X35" s="50"/>
      <c r="Y35" s="46"/>
      <c r="AB35" s="43"/>
    </row>
    <row r="36" spans="2:39" s="44" customFormat="1" x14ac:dyDescent="0.25">
      <c r="C36" s="45"/>
      <c r="D36" s="63">
        <f>IF(MONTH(DATE($D$3,$D$2,'Base de données'!$X32))&lt;&gt;$D$2,"",DATE($D$3,$D$2,'Base de données'!$X32))</f>
        <v>43828</v>
      </c>
      <c r="E36" s="53" t="str">
        <f>IFERROR(INDEX(Tableau1[Données],MATCH(Pédagogie!D36&amp;"|"&amp;$A$2,Tableau1[Clé],0)),"")</f>
        <v>Courses et repas</v>
      </c>
      <c r="F36" s="53" t="str">
        <f>IFERROR(INDEX(Tableau1[Données2],MATCH(Pédagogie!D36&amp;"|"&amp;$A$2,Tableau1[Clé],0)),"")</f>
        <v>Courses et repas</v>
      </c>
      <c r="G36" s="64" t="str">
        <f>IF(MONTH(DATE($D$3,$D$2+1,'Base de données'!$X32))&lt;&gt;$D$2+1,"",DATE($D$3,$D$2+1,'Base de données'!$X32))</f>
        <v/>
      </c>
      <c r="H36" s="53" t="str">
        <f>IFERROR(INDEX(Tableau1[Données],MATCH(Pédagogie!G36&amp;"|"&amp;$A$2,Tableau1[Clé],0)),"")</f>
        <v/>
      </c>
      <c r="I36" s="53" t="str">
        <f>IFERROR(INDEX(Tableau1[Données2],MATCH(Pédagogie!G36&amp;"|"&amp;$A$2,Tableau1[Clé],0)),"")</f>
        <v/>
      </c>
      <c r="J36" s="64" t="str">
        <f>IF(MONTH(DATE($D$3,$D$2+2,'Base de données'!$X32))&lt;&gt;$D$2+2,"",DATE($D$3,$D$2+2,'Base de données'!$X32))</f>
        <v/>
      </c>
      <c r="K36" s="53" t="str">
        <f>IFERROR(INDEX(Tableau1[Données],MATCH(Pédagogie!J36&amp;"|"&amp;$A$2,Tableau1[Clé],0)),"")</f>
        <v/>
      </c>
      <c r="L36" s="53" t="str">
        <f>IFERROR(INDEX(Tableau1[Données2],MATCH(Pédagogie!J36&amp;"|"&amp;$A$2,Tableau1[Clé],0)),"")</f>
        <v/>
      </c>
      <c r="M36" s="64" t="str">
        <f>IF(MONTH(DATE($D$3,$D$2+3,'Base de données'!$X32))&lt;&gt;$D$2+3,"",DATE($D$3,$D$2+3,'Base de données'!$X32))</f>
        <v/>
      </c>
      <c r="N36" s="53" t="str">
        <f>IFERROR(INDEX(Tableau1[Données],MATCH(Pédagogie!M36&amp;"|"&amp;$A$2,Tableau1[Clé],0)),"")</f>
        <v/>
      </c>
      <c r="O36" s="53" t="str">
        <f>IFERROR(INDEX(Tableau1[Données2],MATCH(Pédagogie!M36&amp;"|"&amp;$A$2,Tableau1[Clé],0)),"")</f>
        <v/>
      </c>
      <c r="P36" s="64" t="str">
        <f>IF(MONTH(DATE($D$3,$D$2+4,'Base de données'!$X32))&lt;&gt;$D$2+4,"",DATE($D$3,$D$2+4,'Base de données'!$X32))</f>
        <v/>
      </c>
      <c r="Q36" s="62" t="str">
        <f>IFERROR(INDEX(Tableau1[Données],MATCH(Pédagogie!P36&amp;"|"&amp;$A$2,Tableau1[Clé],0)),"")</f>
        <v/>
      </c>
      <c r="R36" s="62" t="str">
        <f>IFERROR(INDEX(Tableau1[Données2],MATCH(Pédagogie!P36&amp;"|"&amp;$A$2,Tableau1[Clé],0)),"")</f>
        <v/>
      </c>
      <c r="S36" s="64" t="str">
        <f>IF(MONTH(DATE($D$3,$D$2+5,'Base de données'!$X32))&lt;&gt;$D$2+5,"",DATE($D$3,$D$2+5,'Base de données'!$X32))</f>
        <v/>
      </c>
      <c r="T36" s="62" t="str">
        <f>IFERROR(INDEX(Tableau1[Données],MATCH(Pédagogie!S36&amp;"|"&amp;$A$2,Tableau1[Clé],0)),"")</f>
        <v/>
      </c>
      <c r="U36" s="62" t="str">
        <f>IFERROR(INDEX(Tableau1[Données2],MATCH(Pédagogie!S36&amp;"|"&amp;$A$2,Tableau1[Clé],0)),"")</f>
        <v/>
      </c>
      <c r="V36" s="45"/>
      <c r="W36" s="46"/>
      <c r="X36" s="50"/>
      <c r="Y36" s="46"/>
      <c r="AB36" s="43"/>
    </row>
    <row r="37" spans="2:39" s="44" customFormat="1" x14ac:dyDescent="0.25">
      <c r="C37" s="45"/>
      <c r="D37" s="63">
        <f>IF(MONTH(DATE($D$3,$D$2,'Base de données'!$X33))&lt;&gt;$D$2,"",DATE($D$3,$D$2,'Base de données'!$X33))</f>
        <v>43829</v>
      </c>
      <c r="E37" s="53" t="str">
        <f>IFERROR(INDEX(Tableau1[Données],MATCH(Pédagogie!D37&amp;"|"&amp;$A$2,Tableau1[Clé],0)),"")</f>
        <v>Courses et repas</v>
      </c>
      <c r="F37" s="53" t="str">
        <f>IFERROR(INDEX(Tableau1[Données2],MATCH(Pédagogie!D37&amp;"|"&amp;$A$2,Tableau1[Clé],0)),"")</f>
        <v>Courses et repas</v>
      </c>
      <c r="G37" s="64" t="str">
        <f>IF(MONTH(DATE($D$3,$D$2+1,'Base de données'!$X33))&lt;&gt;$D$2+1,"",DATE($D$3,$D$2+1,'Base de données'!$X33))</f>
        <v/>
      </c>
      <c r="H37" s="53" t="str">
        <f>IFERROR(INDEX(Tableau1[Données],MATCH(Pédagogie!G37&amp;"|"&amp;$A$2,Tableau1[Clé],0)),"")</f>
        <v/>
      </c>
      <c r="I37" s="53" t="str">
        <f>IFERROR(INDEX(Tableau1[Données2],MATCH(Pédagogie!G37&amp;"|"&amp;$A$2,Tableau1[Clé],0)),"")</f>
        <v/>
      </c>
      <c r="J37" s="64" t="str">
        <f>IF(MONTH(DATE($D$3,$D$2+2,'Base de données'!$X33))&lt;&gt;$D$2+2,"",DATE($D$3,$D$2+2,'Base de données'!$X33))</f>
        <v/>
      </c>
      <c r="K37" s="53" t="str">
        <f>IFERROR(INDEX(Tableau1[Données],MATCH(Pédagogie!J37&amp;"|"&amp;$A$2,Tableau1[Clé],0)),"")</f>
        <v/>
      </c>
      <c r="L37" s="53" t="str">
        <f>IFERROR(INDEX(Tableau1[Données2],MATCH(Pédagogie!J37&amp;"|"&amp;$A$2,Tableau1[Clé],0)),"")</f>
        <v/>
      </c>
      <c r="M37" s="64" t="str">
        <f>IF(MONTH(DATE($D$3,$D$2+3,'Base de données'!$X33))&lt;&gt;$D$2+3,"",DATE($D$3,$D$2+3,'Base de données'!$X33))</f>
        <v/>
      </c>
      <c r="N37" s="53" t="str">
        <f>IFERROR(INDEX(Tableau1[Données],MATCH(Pédagogie!M37&amp;"|"&amp;$A$2,Tableau1[Clé],0)),"")</f>
        <v/>
      </c>
      <c r="O37" s="53" t="str">
        <f>IFERROR(INDEX(Tableau1[Données2],MATCH(Pédagogie!M37&amp;"|"&amp;$A$2,Tableau1[Clé],0)),"")</f>
        <v/>
      </c>
      <c r="P37" s="64" t="str">
        <f>IF(MONTH(DATE($D$3,$D$2+4,'Base de données'!$X33))&lt;&gt;$D$2+4,"",DATE($D$3,$D$2+4,'Base de données'!$X33))</f>
        <v/>
      </c>
      <c r="Q37" s="62" t="str">
        <f>IFERROR(INDEX(Tableau1[Données],MATCH(Pédagogie!P37&amp;"|"&amp;$A$2,Tableau1[Clé],0)),"")</f>
        <v/>
      </c>
      <c r="R37" s="62" t="str">
        <f>IFERROR(INDEX(Tableau1[Données2],MATCH(Pédagogie!P37&amp;"|"&amp;$A$2,Tableau1[Clé],0)),"")</f>
        <v/>
      </c>
      <c r="S37" s="64" t="str">
        <f>IF(MONTH(DATE($D$3,$D$2+5,'Base de données'!$X33))&lt;&gt;$D$2+5,"",DATE($D$3,$D$2+5,'Base de données'!$X33))</f>
        <v/>
      </c>
      <c r="T37" s="62" t="str">
        <f>IFERROR(INDEX(Tableau1[Données],MATCH(Pédagogie!S37&amp;"|"&amp;$A$2,Tableau1[Clé],0)),"")</f>
        <v/>
      </c>
      <c r="U37" s="62" t="str">
        <f>IFERROR(INDEX(Tableau1[Données2],MATCH(Pédagogie!S37&amp;"|"&amp;$A$2,Tableau1[Clé],0)),"")</f>
        <v/>
      </c>
      <c r="V37" s="45"/>
      <c r="W37" s="46"/>
      <c r="X37" s="50"/>
      <c r="Y37" s="46"/>
      <c r="AB37" s="43"/>
    </row>
    <row r="38" spans="2:39" s="44" customFormat="1" x14ac:dyDescent="0.25">
      <c r="C38" s="45"/>
      <c r="D38" s="63">
        <f>IF(MONTH(DATE($D$3,$D$2,'Base de données'!$X34))&lt;&gt;$D$2,"",DATE($D$3,$D$2,'Base de données'!$X34))</f>
        <v>43830</v>
      </c>
      <c r="E38" s="53" t="str">
        <f>IFERROR(INDEX(Tableau1[Données],MATCH(Pédagogie!D38&amp;"|"&amp;$A$2,Tableau1[Clé],0)),"")</f>
        <v>Courses et repas</v>
      </c>
      <c r="F38" s="53" t="str">
        <f>IFERROR(INDEX(Tableau1[Données2],MATCH(Pédagogie!D38&amp;"|"&amp;$A$2,Tableau1[Clé],0)),"")</f>
        <v>Courses et repas</v>
      </c>
      <c r="G38" s="64" t="str">
        <f>IF(MONTH(DATE($D$3,$D$2+1,'Base de données'!$X34))&lt;&gt;$D$2+1,"",DATE($D$3,$D$2+1,'Base de données'!$X34))</f>
        <v/>
      </c>
      <c r="H38" s="53" t="str">
        <f>IFERROR(INDEX(Tableau1[Données],MATCH(Pédagogie!G38&amp;"|"&amp;$A$2,Tableau1[Clé],0)),"")</f>
        <v/>
      </c>
      <c r="I38" s="53" t="str">
        <f>IFERROR(INDEX(Tableau1[Données2],MATCH(Pédagogie!G38&amp;"|"&amp;$A$2,Tableau1[Clé],0)),"")</f>
        <v/>
      </c>
      <c r="J38" s="64" t="str">
        <f>IF(MONTH(DATE($D$3,$D$2+2,'Base de données'!$X34))&lt;&gt;$D$2+2,"",DATE($D$3,$D$2+2,'Base de données'!$X34))</f>
        <v/>
      </c>
      <c r="K38" s="53" t="str">
        <f>IFERROR(INDEX(Tableau1[Données],MATCH(Pédagogie!J38&amp;"|"&amp;$A$2,Tableau1[Clé],0)),"")</f>
        <v/>
      </c>
      <c r="L38" s="53" t="str">
        <f>IFERROR(INDEX(Tableau1[Données2],MATCH(Pédagogie!J38&amp;"|"&amp;$A$2,Tableau1[Clé],0)),"")</f>
        <v/>
      </c>
      <c r="M38" s="64" t="str">
        <f>IF(MONTH(DATE($D$3,$D$2+3,'Base de données'!$X34))&lt;&gt;$D$2+3,"",DATE($D$3,$D$2+3,'Base de données'!$X34))</f>
        <v/>
      </c>
      <c r="N38" s="53" t="str">
        <f>IFERROR(INDEX(Tableau1[Données],MATCH(Pédagogie!M38&amp;"|"&amp;$A$2,Tableau1[Clé],0)),"")</f>
        <v/>
      </c>
      <c r="O38" s="53" t="str">
        <f>IFERROR(INDEX(Tableau1[Données2],MATCH(Pédagogie!M38&amp;"|"&amp;$A$2,Tableau1[Clé],0)),"")</f>
        <v/>
      </c>
      <c r="P38" s="64" t="str">
        <f>IF(MONTH(DATE($D$3,$D$2+4,'Base de données'!$X34))&lt;&gt;$D$2+4,"",DATE($D$3,$D$2+4,'Base de données'!$X34))</f>
        <v/>
      </c>
      <c r="Q38" s="62" t="str">
        <f>IFERROR(INDEX(Tableau1[Données],MATCH(Pédagogie!P38&amp;"|"&amp;$A$2,Tableau1[Clé],0)),"")</f>
        <v/>
      </c>
      <c r="R38" s="62" t="str">
        <f>IFERROR(INDEX(Tableau1[Données2],MATCH(Pédagogie!P38&amp;"|"&amp;$A$2,Tableau1[Clé],0)),"")</f>
        <v/>
      </c>
      <c r="S38" s="64" t="str">
        <f>IF(MONTH(DATE($D$3,$D$2+5,'Base de données'!$X34))&lt;&gt;$D$2+5,"",DATE($D$3,$D$2+5,'Base de données'!$X34))</f>
        <v/>
      </c>
      <c r="T38" s="62" t="str">
        <f>IFERROR(INDEX(Tableau1[Données],MATCH(Pédagogie!S38&amp;"|"&amp;$A$2,Tableau1[Clé],0)),"")</f>
        <v/>
      </c>
      <c r="U38" s="62" t="str">
        <f>IFERROR(INDEX(Tableau1[Données2],MATCH(Pédagogie!S38&amp;"|"&amp;$A$2,Tableau1[Clé],0)),"")</f>
        <v/>
      </c>
      <c r="V38" s="45"/>
      <c r="W38" s="46"/>
      <c r="X38" s="50"/>
      <c r="Y38" s="46"/>
      <c r="AB38" s="43"/>
    </row>
    <row r="39" spans="2:39" x14ac:dyDescent="0.25">
      <c r="B39" s="7"/>
      <c r="C39" s="8"/>
      <c r="D39" s="56"/>
      <c r="E39" s="56"/>
      <c r="F39" s="56"/>
      <c r="G39" s="56"/>
      <c r="H39" s="56"/>
      <c r="I39" s="57"/>
      <c r="J39" s="56"/>
      <c r="K39" s="56"/>
      <c r="L39" s="56"/>
      <c r="M39" s="56"/>
      <c r="X39" s="13"/>
      <c r="Y39" s="13"/>
    </row>
    <row r="40" spans="2:39" x14ac:dyDescent="0.25">
      <c r="C40" s="8"/>
      <c r="D40" s="56"/>
      <c r="E40" s="56"/>
      <c r="F40" s="56"/>
      <c r="G40" s="56"/>
      <c r="H40" s="56"/>
      <c r="I40" s="57"/>
      <c r="J40" s="56"/>
      <c r="K40" s="56"/>
      <c r="L40" s="56"/>
      <c r="M40" s="56"/>
    </row>
    <row r="41" spans="2:39" ht="45" x14ac:dyDescent="0.25">
      <c r="D41" s="54" t="s">
        <v>102</v>
      </c>
      <c r="E41" s="52" t="e">
        <f>E43+G43+I43+J42+G42+I42</f>
        <v>#N/A</v>
      </c>
      <c r="F41" s="52" t="s">
        <v>100</v>
      </c>
      <c r="G41" s="52">
        <f>COUNTIF(E8:AB38,"distanciel")*7</f>
        <v>14</v>
      </c>
      <c r="H41" s="54" t="s">
        <v>101</v>
      </c>
      <c r="I41" s="54" t="e">
        <f>E41-G41</f>
        <v>#N/A</v>
      </c>
      <c r="J41" s="52" t="s">
        <v>155</v>
      </c>
      <c r="L41" s="56"/>
      <c r="M41" s="56"/>
      <c r="N41" s="56"/>
      <c r="Y41" s="2"/>
      <c r="Z41" s="66"/>
      <c r="AA41" s="2"/>
      <c r="AB41" s="2"/>
      <c r="AC41" s="2"/>
      <c r="AD41" s="66"/>
      <c r="AE41" s="2"/>
      <c r="AF41" s="2"/>
      <c r="AG41" s="2"/>
      <c r="AH41" s="66"/>
      <c r="AI41" s="2"/>
      <c r="AJ41" s="2"/>
      <c r="AK41" s="2"/>
      <c r="AL41" s="2"/>
      <c r="AM41" s="2"/>
    </row>
    <row r="42" spans="2:39" x14ac:dyDescent="0.25">
      <c r="D42" s="52" t="s">
        <v>119</v>
      </c>
      <c r="E42" s="52" t="e">
        <f>E41-G42-I42</f>
        <v>#N/A</v>
      </c>
      <c r="F42" s="52" t="s">
        <v>153</v>
      </c>
      <c r="G42" s="52">
        <f>COUNTIF(E8:AB38,"Stage")*3.5</f>
        <v>0</v>
      </c>
      <c r="H42" s="54" t="s">
        <v>67</v>
      </c>
      <c r="I42" s="54">
        <f>COUNTIF(E8:AB38,"Titre")*3.5</f>
        <v>0</v>
      </c>
      <c r="J42" s="52" t="e">
        <f>IF(E47="Transverse",F47,0)+IF(E48="Transverse",F48,0)+IF(E49="Transverse",F49,0)+IF(E50="Transverse",F50,0)+IF(E51="Transverse",F51,0)+IF(E52="Transverse",F52,0)+IF(E53="Transverse",F53,0)+IF(E54="Transverse",F54,0)+IF(E55="Transverse",F55,0)+IF(E56="Transverse",F56,0)+IF(E57="Transverse",F57,0)+IF(E58="Transverse",F58,0)+IF(E59="Transverse",F59,0)+IF(E60="Transverse",F60,0)+IF(E61="Transverse",F61,0)+IF(E62="Transverse",F62,0)+IF(E63="Transverse",F63,0)+IF(E64="Transverse",F65,0)+IF(E65="Transverse",F65,0)+IF(E66="Transverse",F66,0)+IF(E67="Transverse",F67,0)+IF(E68="Transverse",F68,0)+IF(E69="Transverse",F69,0)+IF(E70="Transverse",F70,0)+IF(E71="Transverse",F71,0)+IF(E72="Transverse",F72,0)+IF(E73="Transverse",F73,0)</f>
        <v>#N/A</v>
      </c>
      <c r="L42" s="56"/>
      <c r="M42" s="56"/>
      <c r="N42" s="56"/>
      <c r="Y42" s="2"/>
      <c r="Z42" s="66"/>
      <c r="AA42" s="2"/>
      <c r="AB42" s="2"/>
      <c r="AC42" s="2"/>
      <c r="AD42" s="66"/>
      <c r="AE42" s="2"/>
      <c r="AF42" s="2"/>
      <c r="AG42" s="2"/>
      <c r="AH42" s="66"/>
      <c r="AI42" s="2"/>
      <c r="AJ42" s="2"/>
      <c r="AK42" s="2"/>
      <c r="AL42" s="2"/>
      <c r="AM42" s="2"/>
    </row>
    <row r="43" spans="2:39" x14ac:dyDescent="0.25">
      <c r="D43" s="52" t="s">
        <v>123</v>
      </c>
      <c r="E43" s="52" t="e">
        <f>IF(E47=1,F47,0)+IF(E48=1,F48,0)+IF(E49=1,F49,0)+IF(E50=1,F50,0)+IF(E51=1,F51,0)+IF(E52=1,F52,0)+IF(E53=1,F53,0)+IF(E54=1,F54,0)+IF(E55=1,F55,0)+IF(E56=1,F56,0)+IF(E56=1,F56,0)+IF(E57=1,F57,0)+IF(E58=1,F58,0)+IF(E59=1,F59,0)+IF(E60=1,F60,0)+IF(E61=1,F61,0)+IF(E62=1,F62,0)+IF(E63=1,F63,0)+IF(E64=1,F64,0)+IF(E65=1,F65,0)+IF(E66=1,F66,0)+IF(E67=1,F67,0)+IF(E68=1,F68,0)+IF(E69=1,F69,0)+IF(E70=1,F70,0)+IF(E71=1,F71,0)+IF(E71=1,F71,0)+IF(E72=1,F72,0)+IF(E73=1,F73,0)</f>
        <v>#N/A</v>
      </c>
      <c r="F43" s="52" t="s">
        <v>124</v>
      </c>
      <c r="G43" s="52" t="e">
        <f>IF(E47=2,F47,0)+IF(E48=2,F48,0)+IF(E49=2,F49,0)+IF(E50=2,F50,0)+IF(E51=2,F51,0)+IF(E52=2,F52,0)+IF(E53=2,F53,0)+IF(E54=2,F54,0)+IF(E55=2,F55,0)+IF(E56=2,F56,0)+IF(E57=2,F57,0)+IF(E58=2,F58,0)+IF(E59=2,F59,0)+IF(E60=2,F60,0)+IF(E61=2,F61,0)+IF(E62=2,F62,0)+IF(E63=2,F63,0)+IF(E64=2,F64,0)+IF(E65=2,F65,0)+IF(E66=2,F66,0)+IF(E67=2,F67,0)+IF(E68=2,F68,0)+IF(E69=2,F69,0)+IF(E70=2,F70,0)+IF(E71=2,F71,0)+IF(E72=2,F72,0)+IF(E73=2,F73,0)</f>
        <v>#N/A</v>
      </c>
      <c r="H43" s="54" t="s">
        <v>125</v>
      </c>
      <c r="I43" s="52" t="e">
        <f>IF(E47=3,F47,0)+IF(E48=3,F48,0)+IF(E49=3,F49,0)+IF(E50=3,F50,0)+IF(E51=3,F51,0)+IF(E52=3,F52,0)+IF(E53=3,F53,0)+IF(E54=3,F54,0)+IF(E55=3,F55,0)+IF(E56=3,F56,0)+IF(E57=3,F57,0)+IF(E58=3,F58,0)+IF(E59=3,F59,0)+IF(E60=3,F60,0)+IF(E61=3,F61,0)+IF(E62=3,F62,0)+IF(E63=3,F63,0)+IF(E64=3,F64,0)+IF(E65=3,F65,0)+IF(E66=3,F66,0)+IF(E67=3,F67,0)+IF(E68=3,F68,0)+IF(E69=3,F69,0)+IF(E70=3,F70,0)+IF(E71=3,F71,0)+IF(E72=3,F72,0)+IF(E73=3,F73,0)</f>
        <v>#N/A</v>
      </c>
      <c r="L43" s="56"/>
      <c r="M43" s="56"/>
      <c r="N43" s="56"/>
      <c r="Y43" s="2"/>
      <c r="Z43" s="66"/>
      <c r="AA43" s="2"/>
      <c r="AB43" s="2"/>
      <c r="AC43" s="2"/>
      <c r="AD43" s="66"/>
      <c r="AE43" s="2"/>
      <c r="AF43" s="2"/>
      <c r="AG43" s="2"/>
      <c r="AH43" s="66"/>
      <c r="AI43" s="2"/>
      <c r="AJ43" s="2"/>
      <c r="AK43" s="2"/>
      <c r="AL43" s="2"/>
      <c r="AM43" s="2"/>
    </row>
    <row r="44" spans="2:39" x14ac:dyDescent="0.25">
      <c r="I44" s="30"/>
      <c r="J44" s="60"/>
      <c r="K44" s="60"/>
      <c r="Y44" s="2"/>
      <c r="Z44" s="66"/>
      <c r="AA44" s="2"/>
      <c r="AB44" s="2"/>
      <c r="AC44" s="2"/>
      <c r="AD44" s="66"/>
      <c r="AE44" s="2"/>
      <c r="AF44" s="2"/>
      <c r="AG44" s="2"/>
      <c r="AH44" s="66"/>
      <c r="AI44" s="2"/>
      <c r="AJ44" s="2"/>
      <c r="AK44" s="2"/>
      <c r="AL44" s="2"/>
      <c r="AM44" s="2"/>
    </row>
    <row r="45" spans="2:39" x14ac:dyDescent="0.25">
      <c r="I45" s="30"/>
      <c r="J45" s="60"/>
      <c r="K45" s="60"/>
      <c r="Y45" s="2"/>
      <c r="Z45" s="66"/>
      <c r="AA45" s="2"/>
      <c r="AB45" s="2"/>
      <c r="AC45" s="2"/>
      <c r="AD45" s="66"/>
      <c r="AE45" s="2"/>
      <c r="AF45" s="2"/>
      <c r="AG45" s="2"/>
      <c r="AH45" s="66"/>
      <c r="AI45" s="2"/>
      <c r="AJ45" s="2"/>
      <c r="AK45" s="2"/>
      <c r="AL45" s="2"/>
      <c r="AM45" s="2"/>
    </row>
    <row r="46" spans="2:39" x14ac:dyDescent="0.25">
      <c r="D46" s="28" t="str">
        <f>INDEX('Recap Rentrées'!$A:$A,MATCH($J$3,'Recap Rentrées'!$B:$B,0))</f>
        <v>A</v>
      </c>
      <c r="E46" s="28" t="str">
        <f>INDEX('Recap Rentrées'!$A:$A,MATCH($J$3,'Recap Rentrées'!$B:$B,0))</f>
        <v>A</v>
      </c>
      <c r="F46" s="28" t="s">
        <v>122</v>
      </c>
      <c r="I46" s="30"/>
      <c r="J46" s="60"/>
      <c r="K46" s="60"/>
      <c r="Y46" s="2"/>
      <c r="Z46" s="66"/>
      <c r="AA46" s="2"/>
      <c r="AB46" s="2"/>
      <c r="AC46" s="2"/>
      <c r="AD46" s="66"/>
      <c r="AE46" s="2"/>
      <c r="AF46" s="2"/>
      <c r="AG46" s="2"/>
      <c r="AH46" s="66"/>
      <c r="AI46" s="2"/>
      <c r="AJ46" s="2"/>
      <c r="AK46" s="2"/>
      <c r="AL46" s="2"/>
      <c r="AM46" s="2"/>
    </row>
    <row r="47" spans="2:39" ht="45" x14ac:dyDescent="0.25">
      <c r="D47" s="54" t="e">
        <f>_xlfn.SWITCH($D$46,Programmes!$B$2,Programmes!B3,Programmes!$D$2,Programmes!D3,Programmes!$F$2,Programmes!F3,Programmes!$H$2,Programmes!H3,Programmes!$J$2,Programmes!J3,Programmes!$L$2,Programmes!L3,Programmes!$N$2,Programmes!N3,Programmes!$P$2,Programmes!P3,Programmes!$R$2,Programmes!R3,Programmes!$T$2,Programmes!T3,Programmes!$V$2,Programmes!V3,Programmes!$X$2,Programmes!X3,Programmes!$Z$2,Programmes!Z3,Programmes!$AB$2,Programmes!AB3,Programmes!$AD$2,Programmes!AD3,Programmes!$AF$2,Programmes!AF3,Programmes!$AH$2,Programmes!AH3,Programmes!$AJ$2,Programmes!AJ3,Programmes!$AL$2,Programmes!AL3,Programmes!$AN$2,Programmes!AN3,Programmes!$AP$2,Programmes!AP3,Programmes!$AR$2,Programmes!AR3,Programmes!$AT$2,Programmes!AT3,Programmes!$AV$2,Programmes!AV3)</f>
        <v>#N/A</v>
      </c>
      <c r="E47" s="52" t="e">
        <f>_xlfn.SWITCH($E$46,Programmes!$C$2,Programmes!C3,Programmes!$E$2,Programmes!E3,Programmes!$G$2,Programmes!G3,Programmes!$I$2,Programmes!I3,Programmes!$K$2,Programmes!K3,Programmes!$M$2,Programmes!M3,Programmes!$O$2,Programmes!O3,Programmes!$Q$2,Programmes!Q3,Programmes!$S$2,Programmes!S3,Programmes!$U$2,Programmes!U3,Programmes!$W$2,Programmes!W3,Programmes!$Y$2,Programmes!Y3,Programmes!$AA$2,Programmes!AA3,Programmes!$AC$2,Programmes!AC3,Programmes!$AE$2,Programmes!AE3,Programmes!$AG$2,Programmes!AG3,Programmes!$AI$2,Programmes!AI3,Programmes!$AK$2,Programmes!AK3,Programmes!$AM$2,Programmes!AM3,Programmes!$AO$2,Programmes!AO3,Programmes!$AQ$2,Programmes!AQ3,Programmes!$AS$2,Programmes!AS3,Programmes!$AU$2,Programmes!AU3,Programmes!$AW$2,Programmes!AW3)</f>
        <v>#N/A</v>
      </c>
      <c r="F47" s="52">
        <f t="shared" ref="F47:F73" si="0">COUNTIF($E$8:$AB$38,$D47)*3.5</f>
        <v>0</v>
      </c>
      <c r="I47" s="30"/>
      <c r="J47" s="60"/>
      <c r="K47" s="60"/>
      <c r="Y47" s="2"/>
      <c r="Z47" s="66"/>
      <c r="AA47" s="2"/>
      <c r="AB47" s="2"/>
      <c r="AC47" s="2"/>
      <c r="AD47" s="66"/>
      <c r="AE47" s="2"/>
      <c r="AF47" s="2"/>
      <c r="AG47" s="2"/>
      <c r="AH47" s="2"/>
      <c r="AI47" s="2"/>
      <c r="AJ47" s="2"/>
      <c r="AK47" s="2"/>
      <c r="AL47" s="2"/>
      <c r="AM47" s="2"/>
    </row>
    <row r="48" spans="2:39" ht="60" x14ac:dyDescent="0.25">
      <c r="D48" s="54" t="e">
        <f>_xlfn.SWITCH($D$46,Programmes!$B$2,Programmes!B4,Programmes!$D$2,Programmes!D4,Programmes!$F$2,Programmes!F4,Programmes!$H$2,Programmes!H4,Programmes!$J$2,Programmes!J4,Programmes!$L$2,Programmes!L4,Programmes!$N$2,Programmes!N4,Programmes!$P$2,Programmes!P4,Programmes!$R$2,Programmes!R4,Programmes!$T$2,Programmes!T4,Programmes!$V$2,Programmes!V4,Programmes!$X$2,Programmes!X4,Programmes!$Z$2,Programmes!Z4,Programmes!$AB$2,Programmes!AB4,Programmes!$AD$2,Programmes!AD4,Programmes!$AF$2,Programmes!AF4,Programmes!$AH$2,Programmes!AH4,Programmes!$AJ$2,Programmes!AJ4,Programmes!$AL$2,Programmes!AL4,Programmes!$AN$2,Programmes!AN4,Programmes!$AP$2,Programmes!AP4,Programmes!$AR$2,Programmes!AR4,Programmes!$AT$2,Programmes!AT4,Programmes!$AV$2,Programmes!AV4)</f>
        <v>#N/A</v>
      </c>
      <c r="E48" s="52" t="e">
        <f>_xlfn.SWITCH($E$46,Programmes!$C$2,Programmes!C4,Programmes!$E$2,Programmes!E4,Programmes!$G$2,Programmes!G4,Programmes!$I$2,Programmes!I4,Programmes!$K$2,Programmes!K4,Programmes!$M$2,Programmes!M4,Programmes!$O$2,Programmes!O4,Programmes!$Q$2,Programmes!Q4,Programmes!$S$2,Programmes!S4,Programmes!$U$2,Programmes!U4,Programmes!$W$2,Programmes!W4,Programmes!$Y$2,Programmes!Y4,Programmes!$AA$2,Programmes!AA4,Programmes!$AC$2,Programmes!AC4,Programmes!$AE$2,Programmes!AE4,Programmes!$AG$2,Programmes!AG4,Programmes!$AI$2,Programmes!AI4,Programmes!$AK$2,Programmes!AK4,Programmes!$AM$2,Programmes!AM4,Programmes!$AO$2,Programmes!AO4,Programmes!$AQ$2,Programmes!AQ4,Programmes!$AS$2,Programmes!AS4,Programmes!$AU$2,Programmes!AU4,Programmes!$AW$2,Programmes!AW4)</f>
        <v>#N/A</v>
      </c>
      <c r="F48" s="52">
        <f t="shared" si="0"/>
        <v>0</v>
      </c>
      <c r="I48" s="30"/>
      <c r="J48" s="60"/>
      <c r="K48" s="60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</row>
    <row r="49" spans="4:39" ht="60" x14ac:dyDescent="0.25">
      <c r="D49" s="54" t="e">
        <f>_xlfn.SWITCH($D$46,Programmes!$B$2,Programmes!B5,Programmes!$D$2,Programmes!D5,Programmes!$F$2,Programmes!F5,Programmes!$H$2,Programmes!H5,Programmes!$J$2,Programmes!J5,Programmes!$L$2,Programmes!L5,Programmes!$N$2,Programmes!N5,Programmes!$P$2,Programmes!P5,Programmes!$R$2,Programmes!R5,Programmes!$T$2,Programmes!T5,Programmes!$V$2,Programmes!V5,Programmes!$X$2,Programmes!X5,Programmes!$Z$2,Programmes!Z5,Programmes!$AB$2,Programmes!AB5,Programmes!$AD$2,Programmes!AD5,Programmes!$AF$2,Programmes!AF5,Programmes!$AH$2,Programmes!AH5,Programmes!$AJ$2,Programmes!AJ5,Programmes!$AL$2,Programmes!AL5,Programmes!$AN$2,Programmes!AN5,Programmes!$AP$2,Programmes!AP5,Programmes!$AR$2,Programmes!AR5,Programmes!$AT$2,Programmes!AT5,Programmes!$AV$2,Programmes!AV5)</f>
        <v>#N/A</v>
      </c>
      <c r="E49" s="52" t="e">
        <f>_xlfn.SWITCH($E$46,Programmes!$C$2,Programmes!C5,Programmes!$E$2,Programmes!E5,Programmes!$G$2,Programmes!G5,Programmes!$I$2,Programmes!I5,Programmes!$K$2,Programmes!K5,Programmes!$M$2,Programmes!M5,Programmes!$O$2,Programmes!O5,Programmes!$Q$2,Programmes!Q5,Programmes!$S$2,Programmes!S5,Programmes!$U$2,Programmes!U5,Programmes!$W$2,Programmes!W5,Programmes!$Y$2,Programmes!Y5,Programmes!$AA$2,Programmes!AA5,Programmes!$AC$2,Programmes!AC5,Programmes!$AE$2,Programmes!AE5,Programmes!$AG$2,Programmes!AG5,Programmes!$AI$2,Programmes!AI5,Programmes!$AK$2,Programmes!AK5,Programmes!$AM$2,Programmes!AM5,Programmes!$AO$2,Programmes!AO5,Programmes!$AQ$2,Programmes!AQ5,Programmes!$AS$2,Programmes!AS5,Programmes!$AU$2,Programmes!AU5,Programmes!$AW$2,Programmes!AW5)</f>
        <v>#N/A</v>
      </c>
      <c r="F49" s="52">
        <f t="shared" si="0"/>
        <v>0</v>
      </c>
      <c r="I49" s="30"/>
      <c r="J49" s="60"/>
      <c r="K49" s="60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</row>
    <row r="50" spans="4:39" ht="30" x14ac:dyDescent="0.25">
      <c r="D50" s="54" t="e">
        <f>_xlfn.SWITCH($D$46,Programmes!$B$2,Programmes!B6,Programmes!$D$2,Programmes!D6,Programmes!$F$2,Programmes!F6,Programmes!$H$2,Programmes!H6,Programmes!$J$2,Programmes!J6,Programmes!$L$2,Programmes!L6,Programmes!$N$2,Programmes!N6,Programmes!$P$2,Programmes!P6,Programmes!$R$2,Programmes!R6,Programmes!$T$2,Programmes!T6,Programmes!$V$2,Programmes!V6,Programmes!$X$2,Programmes!X6,Programmes!$Z$2,Programmes!Z6,Programmes!$AB$2,Programmes!AB6,Programmes!$AD$2,Programmes!AD6,Programmes!$AF$2,Programmes!AF6,Programmes!$AH$2,Programmes!AH6,Programmes!$AJ$2,Programmes!AJ6,Programmes!$AL$2,Programmes!AL6,Programmes!$AN$2,Programmes!AN6,Programmes!$AP$2,Programmes!AP6,Programmes!$AR$2,Programmes!AR6,Programmes!$AT$2,Programmes!AT6,Programmes!$AV$2,Programmes!AV6)</f>
        <v>#N/A</v>
      </c>
      <c r="E50" s="52" t="e">
        <f>_xlfn.SWITCH($E$46,Programmes!$C$2,Programmes!C6,Programmes!$E$2,Programmes!E6,Programmes!$G$2,Programmes!G6,Programmes!$I$2,Programmes!I6,Programmes!$K$2,Programmes!K6,Programmes!$M$2,Programmes!M6,Programmes!$O$2,Programmes!O6,Programmes!$Q$2,Programmes!Q6,Programmes!$S$2,Programmes!S6,Programmes!$U$2,Programmes!U6,Programmes!$W$2,Programmes!W6,Programmes!$Y$2,Programmes!Y6,Programmes!$AA$2,Programmes!AA6,Programmes!$AC$2,Programmes!AC6,Programmes!$AE$2,Programmes!AE6,Programmes!$AG$2,Programmes!AG6,Programmes!$AI$2,Programmes!AI6,Programmes!$AK$2,Programmes!AK6,Programmes!$AM$2,Programmes!AM6,Programmes!$AO$2,Programmes!AO6,Programmes!$AQ$2,Programmes!AQ6,Programmes!$AS$2,Programmes!AS6,Programmes!$AU$2,Programmes!AU6,Programmes!$AW$2,Programmes!AW6)</f>
        <v>#N/A</v>
      </c>
      <c r="F50" s="52">
        <f t="shared" si="0"/>
        <v>0</v>
      </c>
      <c r="I50" s="30"/>
      <c r="J50" s="60"/>
      <c r="K50" s="60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</row>
    <row r="51" spans="4:39" ht="30" x14ac:dyDescent="0.25">
      <c r="D51" s="54" t="e">
        <f>_xlfn.SWITCH($D$46,Programmes!$B$2,Programmes!B7,Programmes!$D$2,Programmes!D7,Programmes!$F$2,Programmes!F7,Programmes!$H$2,Programmes!H7,Programmes!$J$2,Programmes!J7,Programmes!$L$2,Programmes!L7,Programmes!$N$2,Programmes!N7,Programmes!$P$2,Programmes!P7,Programmes!$R$2,Programmes!R7,Programmes!$T$2,Programmes!T7,Programmes!$V$2,Programmes!V7,Programmes!$X$2,Programmes!X7,Programmes!$Z$2,Programmes!Z7,Programmes!$AB$2,Programmes!AB7,Programmes!$AD$2,Programmes!AD7,Programmes!$AF$2,Programmes!AF7,Programmes!$AH$2,Programmes!AH7,Programmes!$AJ$2,Programmes!AJ7,Programmes!$AL$2,Programmes!AL7,Programmes!$AN$2,Programmes!AN7,Programmes!$AP$2,Programmes!AP7,Programmes!$AR$2,Programmes!AR7,Programmes!$AT$2,Programmes!AT7,Programmes!$AV$2,Programmes!AV7)</f>
        <v>#N/A</v>
      </c>
      <c r="E51" s="52" t="e">
        <f>_xlfn.SWITCH($E$46,Programmes!$C$2,Programmes!C7,Programmes!$E$2,Programmes!E7,Programmes!$G$2,Programmes!G7,Programmes!$I$2,Programmes!I7,Programmes!$K$2,Programmes!K7,Programmes!$M$2,Programmes!M7,Programmes!$O$2,Programmes!O7,Programmes!$Q$2,Programmes!Q7,Programmes!$S$2,Programmes!S7,Programmes!$U$2,Programmes!U7,Programmes!$W$2,Programmes!W7,Programmes!$Y$2,Programmes!Y7,Programmes!$AA$2,Programmes!AA7,Programmes!$AC$2,Programmes!AC7,Programmes!$AE$2,Programmes!AE7,Programmes!$AG$2,Programmes!AG7,Programmes!$AI$2,Programmes!AI7,Programmes!$AK$2,Programmes!AK7,Programmes!$AM$2,Programmes!AM7,Programmes!$AO$2,Programmes!AO7,Programmes!$AQ$2,Programmes!AQ7,Programmes!$AS$2,Programmes!AS7,Programmes!$AU$2,Programmes!AU7,Programmes!$AW$2,Programmes!AW7)</f>
        <v>#N/A</v>
      </c>
      <c r="F51" s="52">
        <f t="shared" si="0"/>
        <v>0</v>
      </c>
      <c r="I51" s="30"/>
      <c r="J51" s="60"/>
      <c r="K51" s="60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</row>
    <row r="52" spans="4:39" ht="72.75" customHeight="1" x14ac:dyDescent="0.25">
      <c r="D52" s="54" t="e">
        <f>_xlfn.SWITCH($D$46,Programmes!$B$2,Programmes!B8,Programmes!$D$2,Programmes!D8,Programmes!$F$2,Programmes!F8,Programmes!$H$2,Programmes!H8,Programmes!$J$2,Programmes!J8,Programmes!$L$2,Programmes!L8,Programmes!$N$2,Programmes!N8,Programmes!$P$2,Programmes!P8,Programmes!$R$2,Programmes!R8,Programmes!$T$2,Programmes!T8,Programmes!$V$2,Programmes!V8,Programmes!$X$2,Programmes!X8,Programmes!$Z$2,Programmes!Z8,Programmes!$AB$2,Programmes!AB8,Programmes!$AD$2,Programmes!AD8,Programmes!$AF$2,Programmes!AF8,Programmes!$AH$2,Programmes!AH8,Programmes!$AJ$2,Programmes!AJ8,Programmes!$AL$2,Programmes!AL8,Programmes!$AN$2,Programmes!AN8,Programmes!$AP$2,Programmes!AP8,Programmes!$AR$2,Programmes!AR8,Programmes!$AT$2,Programmes!AT8,Programmes!$AV$2,Programmes!AV8)</f>
        <v>#N/A</v>
      </c>
      <c r="E52" s="52" t="e">
        <f>_xlfn.SWITCH($E$46,Programmes!$C$2,Programmes!C8,Programmes!$E$2,Programmes!E8,Programmes!$G$2,Programmes!G8,Programmes!$I$2,Programmes!I8,Programmes!$K$2,Programmes!K8,Programmes!$M$2,Programmes!M8,Programmes!$O$2,Programmes!O8,Programmes!$Q$2,Programmes!Q8,Programmes!$S$2,Programmes!S8,Programmes!$U$2,Programmes!U8,Programmes!$W$2,Programmes!W8,Programmes!$Y$2,Programmes!Y8,Programmes!$AA$2,Programmes!AA8,Programmes!$AC$2,Programmes!AC8,Programmes!$AE$2,Programmes!AE8,Programmes!$AG$2,Programmes!AG8,Programmes!$AI$2,Programmes!AI8,Programmes!$AK$2,Programmes!AK8,Programmes!$AM$2,Programmes!AM8,Programmes!$AO$2,Programmes!AO8,Programmes!$AQ$2,Programmes!AQ8,Programmes!$AS$2,Programmes!AS8,Programmes!$AU$2,Programmes!AU8,Programmes!$AW$2,Programmes!AW8)</f>
        <v>#N/A</v>
      </c>
      <c r="F52" s="52">
        <f t="shared" si="0"/>
        <v>0</v>
      </c>
      <c r="I52" s="30"/>
      <c r="J52" s="60"/>
      <c r="K52" s="60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</row>
    <row r="53" spans="4:39" ht="30" x14ac:dyDescent="0.25">
      <c r="D53" s="54" t="e">
        <f>_xlfn.SWITCH($D$46,Programmes!$B$2,Programmes!B9,Programmes!$D$2,Programmes!D9,Programmes!$F$2,Programmes!F9,Programmes!$H$2,Programmes!H9,Programmes!$J$2,Programmes!J9,Programmes!$L$2,Programmes!L9,Programmes!$N$2,Programmes!N9,Programmes!$P$2,Programmes!P9,Programmes!$R$2,Programmes!R9,Programmes!$T$2,Programmes!T9,Programmes!$V$2,Programmes!V9,Programmes!$X$2,Programmes!X9,Programmes!$Z$2,Programmes!Z9,Programmes!$AB$2,Programmes!AB9,Programmes!$AD$2,Programmes!AD9,Programmes!$AF$2,Programmes!AF9,Programmes!$AH$2,Programmes!AH9,Programmes!$AJ$2,Programmes!AJ9,Programmes!$AL$2,Programmes!AL9,Programmes!$AN$2,Programmes!AN9,Programmes!$AP$2,Programmes!AP9,Programmes!$AR$2,Programmes!AR9,Programmes!$AT$2,Programmes!AT9,Programmes!$AV$2,Programmes!AV9)</f>
        <v>#N/A</v>
      </c>
      <c r="E53" s="52" t="e">
        <f>_xlfn.SWITCH($E$46,Programmes!$C$2,Programmes!C9,Programmes!$E$2,Programmes!E9,Programmes!$G$2,Programmes!G9,Programmes!$I$2,Programmes!I9,Programmes!$K$2,Programmes!K9,Programmes!$M$2,Programmes!M9,Programmes!$O$2,Programmes!O9,Programmes!$Q$2,Programmes!Q9,Programmes!$S$2,Programmes!S9,Programmes!$U$2,Programmes!U9,Programmes!$W$2,Programmes!W9,Programmes!$Y$2,Programmes!Y9,Programmes!$AA$2,Programmes!AA9,Programmes!$AC$2,Programmes!AC9,Programmes!$AE$2,Programmes!AE9,Programmes!$AG$2,Programmes!AG9,Programmes!$AI$2,Programmes!AI9,Programmes!$AK$2,Programmes!AK9,Programmes!$AM$2,Programmes!AM9,Programmes!$AO$2,Programmes!AO9,Programmes!$AQ$2,Programmes!AQ9,Programmes!$AS$2,Programmes!AS9,Programmes!$AU$2,Programmes!AU9,Programmes!$AW$2,Programmes!AW9)</f>
        <v>#N/A</v>
      </c>
      <c r="F53" s="52">
        <f t="shared" si="0"/>
        <v>0</v>
      </c>
      <c r="I53" s="30"/>
      <c r="J53" s="60"/>
      <c r="K53" s="60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</row>
    <row r="54" spans="4:39" x14ac:dyDescent="0.25">
      <c r="D54" s="54" t="e">
        <f>_xlfn.SWITCH($D$46,Programmes!$B$2,Programmes!B10,Programmes!$D$2,Programmes!D10,Programmes!$F$2,Programmes!F10,Programmes!$H$2,Programmes!H10,Programmes!$J$2,Programmes!J10,Programmes!$L$2,Programmes!L10,Programmes!$N$2,Programmes!N10,Programmes!$P$2,Programmes!P10,Programmes!$R$2,Programmes!R10,Programmes!$T$2,Programmes!T10,Programmes!$V$2,Programmes!V10,Programmes!$X$2,Programmes!X10,Programmes!$Z$2,Programmes!Z10,Programmes!$AB$2,Programmes!AB10,Programmes!$AD$2,Programmes!AD10,Programmes!$AF$2,Programmes!AF10,Programmes!$AH$2,Programmes!AH10,Programmes!$AJ$2,Programmes!AJ10,Programmes!$AL$2,Programmes!AL10,Programmes!$AN$2,Programmes!AN10,Programmes!$AP$2,Programmes!AP10,Programmes!$AR$2,Programmes!AR10,Programmes!$AT$2,Programmes!AT10,Programmes!$AV$2,Programmes!AV10)</f>
        <v>#N/A</v>
      </c>
      <c r="E54" s="52" t="e">
        <f>_xlfn.SWITCH($E$46,Programmes!$C$2,Programmes!C10,Programmes!$E$2,Programmes!E10,Programmes!$G$2,Programmes!G10,Programmes!$I$2,Programmes!I10,Programmes!$K$2,Programmes!K10,Programmes!$M$2,Programmes!M10,Programmes!$O$2,Programmes!O10,Programmes!$Q$2,Programmes!Q10,Programmes!$S$2,Programmes!S10,Programmes!$U$2,Programmes!U10,Programmes!$W$2,Programmes!W10,Programmes!$Y$2,Programmes!Y10,Programmes!$AA$2,Programmes!AA10,Programmes!$AC$2,Programmes!AC10,Programmes!$AE$2,Programmes!AE10,Programmes!$AG$2,Programmes!AG10,Programmes!$AI$2,Programmes!AI10,Programmes!$AK$2,Programmes!AK10,Programmes!$AM$2,Programmes!AM10,Programmes!$AO$2,Programmes!AO10,Programmes!$AQ$2,Programmes!AQ10,Programmes!$AS$2,Programmes!AS10,Programmes!$AU$2,Programmes!AU10,Programmes!$AW$2,Programmes!AW10)</f>
        <v>#N/A</v>
      </c>
      <c r="F54" s="52">
        <f t="shared" si="0"/>
        <v>0</v>
      </c>
      <c r="I54" s="30"/>
      <c r="J54" s="60"/>
      <c r="K54" s="60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</row>
    <row r="55" spans="4:39" ht="60" x14ac:dyDescent="0.25">
      <c r="D55" s="54" t="e">
        <f>_xlfn.SWITCH($D$46,Programmes!$B$2,Programmes!B11,Programmes!$D$2,Programmes!D11,Programmes!$F$2,Programmes!F11,Programmes!$H$2,Programmes!H11,Programmes!$J$2,Programmes!J11,Programmes!$L$2,Programmes!L11,Programmes!$N$2,Programmes!N11,Programmes!$P$2,Programmes!P11,Programmes!$R$2,Programmes!R11,Programmes!$T$2,Programmes!T11,Programmes!$V$2,Programmes!V11,Programmes!$X$2,Programmes!X11,Programmes!$Z$2,Programmes!Z11,Programmes!$AB$2,Programmes!AB11,Programmes!$AD$2,Programmes!AD11,Programmes!$AF$2,Programmes!AF11,Programmes!$AH$2,Programmes!AH11,Programmes!$AJ$2,Programmes!AJ11,Programmes!$AL$2,Programmes!AL11,Programmes!$AN$2,Programmes!AN11,Programmes!$AP$2,Programmes!AP11,Programmes!$AR$2,Programmes!AR11,Programmes!$AT$2,Programmes!AT11,Programmes!$AV$2,Programmes!AV11)</f>
        <v>#N/A</v>
      </c>
      <c r="E55" s="52" t="e">
        <f>_xlfn.SWITCH($E$46,Programmes!$C$2,Programmes!C11,Programmes!$E$2,Programmes!E11,Programmes!$G$2,Programmes!G11,Programmes!$I$2,Programmes!I11,Programmes!$K$2,Programmes!K11,Programmes!$M$2,Programmes!M11,Programmes!$O$2,Programmes!O11,Programmes!$Q$2,Programmes!Q11,Programmes!$S$2,Programmes!S11,Programmes!$U$2,Programmes!U11,Programmes!$W$2,Programmes!W11,Programmes!$Y$2,Programmes!Y11,Programmes!$AA$2,Programmes!AA11,Programmes!$AC$2,Programmes!AC11,Programmes!$AE$2,Programmes!AE11,Programmes!$AG$2,Programmes!AG11,Programmes!$AI$2,Programmes!AI11,Programmes!$AK$2,Programmes!AK11,Programmes!$AM$2,Programmes!AM11,Programmes!$AO$2,Programmes!AO11,Programmes!$AQ$2,Programmes!AQ11,Programmes!$AS$2,Programmes!AS11,Programmes!$AU$2,Programmes!AU11,Programmes!$AW$2,Programmes!AW11)</f>
        <v>#N/A</v>
      </c>
      <c r="F55" s="52">
        <f t="shared" si="0"/>
        <v>0</v>
      </c>
      <c r="I55" s="30"/>
      <c r="J55" s="60"/>
      <c r="K55" s="60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</row>
    <row r="56" spans="4:39" ht="60" x14ac:dyDescent="0.25">
      <c r="D56" s="54" t="e">
        <f>_xlfn.SWITCH($D$46,Programmes!$B$2,Programmes!B12,Programmes!$D$2,Programmes!D12,Programmes!$F$2,Programmes!F12,Programmes!$H$2,Programmes!H12,Programmes!$J$2,Programmes!J12,Programmes!$L$2,Programmes!L12,Programmes!$N$2,Programmes!N12,Programmes!$P$2,Programmes!P12,Programmes!$R$2,Programmes!R12,Programmes!$T$2,Programmes!T12,Programmes!$V$2,Programmes!V12,Programmes!$X$2,Programmes!X12,Programmes!$Z$2,Programmes!Z12,Programmes!$AB$2,Programmes!AB12,Programmes!$AD$2,Programmes!AD12,Programmes!$AF$2,Programmes!AF12,Programmes!$AH$2,Programmes!AH12,Programmes!$AJ$2,Programmes!AJ12,Programmes!$AL$2,Programmes!AL12,Programmes!$AN$2,Programmes!AN12,Programmes!$AP$2,Programmes!AP12,Programmes!$AR$2,Programmes!AR12,Programmes!$AT$2,Programmes!AT12,Programmes!$AV$2,Programmes!AV12)</f>
        <v>#N/A</v>
      </c>
      <c r="E56" s="52" t="e">
        <f>_xlfn.SWITCH($E$46,Programmes!$C$2,Programmes!C12,Programmes!$E$2,Programmes!E12,Programmes!$G$2,Programmes!G12,Programmes!$I$2,Programmes!I12,Programmes!$K$2,Programmes!K12,Programmes!$M$2,Programmes!M12,Programmes!$O$2,Programmes!O12,Programmes!$Q$2,Programmes!Q12,Programmes!$S$2,Programmes!S12,Programmes!$U$2,Programmes!U12,Programmes!$W$2,Programmes!W12,Programmes!$Y$2,Programmes!Y12,Programmes!$AA$2,Programmes!AA12,Programmes!$AC$2,Programmes!AC12,Programmes!$AE$2,Programmes!AE12,Programmes!$AG$2,Programmes!AG12,Programmes!$AI$2,Programmes!AI12,Programmes!$AK$2,Programmes!AK12,Programmes!$AM$2,Programmes!AM12,Programmes!$AO$2,Programmes!AO12,Programmes!$AQ$2,Programmes!AQ12,Programmes!$AS$2,Programmes!AS12,Programmes!$AU$2,Programmes!AU12,Programmes!$AW$2,Programmes!AW12)</f>
        <v>#N/A</v>
      </c>
      <c r="F56" s="52">
        <f t="shared" si="0"/>
        <v>0</v>
      </c>
      <c r="I56" s="30"/>
      <c r="J56" s="60"/>
      <c r="K56" s="60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</row>
    <row r="57" spans="4:39" ht="57.75" customHeight="1" x14ac:dyDescent="0.25">
      <c r="D57" s="54" t="e">
        <f>_xlfn.SWITCH($D$46,Programmes!$B$2,Programmes!B13,Programmes!$D$2,Programmes!D13,Programmes!$F$2,Programmes!F13,Programmes!$H$2,Programmes!H13,Programmes!$J$2,Programmes!J13,Programmes!$L$2,Programmes!L13,Programmes!$N$2,Programmes!N13,Programmes!$P$2,Programmes!P13,Programmes!$R$2,Programmes!R13,Programmes!$T$2,Programmes!T13,Programmes!$V$2,Programmes!V13,Programmes!$X$2,Programmes!X13,Programmes!$Z$2,Programmes!Z13,Programmes!$AB$2,Programmes!AB13,Programmes!$AD$2,Programmes!AD13,Programmes!$AF$2,Programmes!AF13,Programmes!$AH$2,Programmes!AH13,Programmes!$AJ$2,Programmes!AJ13,Programmes!$AL$2,Programmes!AL13,Programmes!$AN$2,Programmes!AN13,Programmes!$AP$2,Programmes!AP13,Programmes!$AR$2,Programmes!AR13,Programmes!$AT$2,Programmes!AT13,Programmes!$AV$2,Programmes!AV13)</f>
        <v>#N/A</v>
      </c>
      <c r="E57" s="52" t="e">
        <f>_xlfn.SWITCH($E$46,Programmes!$C$2,Programmes!C13,Programmes!$E$2,Programmes!E13,Programmes!$G$2,Programmes!G13,Programmes!$I$2,Programmes!I13,Programmes!$K$2,Programmes!K13,Programmes!$M$2,Programmes!M13,Programmes!$O$2,Programmes!O13,Programmes!$Q$2,Programmes!Q13,Programmes!$S$2,Programmes!S13,Programmes!$U$2,Programmes!U13,Programmes!$W$2,Programmes!W13,Programmes!$Y$2,Programmes!Y13,Programmes!$AA$2,Programmes!AA13,Programmes!$AC$2,Programmes!AC13,Programmes!$AE$2,Programmes!AE13,Programmes!$AG$2,Programmes!AG13,Programmes!$AI$2,Programmes!AI13,Programmes!$AK$2,Programmes!AK13,Programmes!$AM$2,Programmes!AM13,Programmes!$AO$2,Programmes!AO13,Programmes!$AQ$2,Programmes!AQ13,Programmes!$AS$2,Programmes!AS13,Programmes!$AU$2,Programmes!AU13,Programmes!$AW$2,Programmes!AW13)</f>
        <v>#N/A</v>
      </c>
      <c r="F57" s="52">
        <f t="shared" si="0"/>
        <v>0</v>
      </c>
      <c r="I57" s="30"/>
      <c r="J57" s="60"/>
      <c r="K57" s="60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</row>
    <row r="58" spans="4:39" ht="45" x14ac:dyDescent="0.25">
      <c r="D58" s="54" t="e">
        <f>_xlfn.SWITCH($D$46,Programmes!$B$2,Programmes!B14,Programmes!$D$2,Programmes!D14,Programmes!$F$2,Programmes!F14,Programmes!$H$2,Programmes!H14,Programmes!$J$2,Programmes!J14,Programmes!$L$2,Programmes!L14,Programmes!$N$2,Programmes!N14,Programmes!$P$2,Programmes!P14,Programmes!$R$2,Programmes!R14,Programmes!$T$2,Programmes!T14,Programmes!$V$2,Programmes!V14,Programmes!$X$2,Programmes!X14,Programmes!$Z$2,Programmes!Z14,Programmes!$AB$2,Programmes!AB14,Programmes!$AD$2,Programmes!AD14,Programmes!$AF$2,Programmes!AF14,Programmes!$AH$2,Programmes!AH14,Programmes!$AJ$2,Programmes!AJ14,Programmes!$AL$2,Programmes!AL14,Programmes!$AN$2,Programmes!AN14,Programmes!$AP$2,Programmes!AP14,Programmes!$AR$2,Programmes!AR14,Programmes!$AT$2,Programmes!AT14,Programmes!$AV$2,Programmes!AV14)</f>
        <v>#N/A</v>
      </c>
      <c r="E58" s="52" t="e">
        <f>_xlfn.SWITCH($E$46,Programmes!$C$2,Programmes!C14,Programmes!$E$2,Programmes!E14,Programmes!$G$2,Programmes!G14,Programmes!$I$2,Programmes!I14,Programmes!$K$2,Programmes!K14,Programmes!$M$2,Programmes!M14,Programmes!$O$2,Programmes!O14,Programmes!$Q$2,Programmes!Q14,Programmes!$S$2,Programmes!S14,Programmes!$U$2,Programmes!U14,Programmes!$W$2,Programmes!W14,Programmes!$Y$2,Programmes!Y14,Programmes!$AA$2,Programmes!AA14,Programmes!$AC$2,Programmes!AC14,Programmes!$AE$2,Programmes!AE14,Programmes!$AG$2,Programmes!AG14,Programmes!$AI$2,Programmes!AI14,Programmes!$AK$2,Programmes!AK14,Programmes!$AM$2,Programmes!AM14,Programmes!$AO$2,Programmes!AO14,Programmes!$AQ$2,Programmes!AQ14,Programmes!$AS$2,Programmes!AS14,Programmes!$AU$2,Programmes!AU14,Programmes!$AW$2,Programmes!AW14)</f>
        <v>#N/A</v>
      </c>
      <c r="F58" s="52">
        <f t="shared" si="0"/>
        <v>0</v>
      </c>
      <c r="I58" s="30"/>
      <c r="J58" s="60"/>
      <c r="K58" s="60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</row>
    <row r="59" spans="4:39" ht="60" x14ac:dyDescent="0.25">
      <c r="D59" s="54" t="e">
        <f>_xlfn.SWITCH($D$46,Programmes!$B$2,Programmes!B15,Programmes!$D$2,Programmes!D15,Programmes!$F$2,Programmes!F15,Programmes!$H$2,Programmes!H15,Programmes!$J$2,Programmes!J15,Programmes!$L$2,Programmes!L15,Programmes!$N$2,Programmes!N15,Programmes!$P$2,Programmes!P15,Programmes!$R$2,Programmes!R15,Programmes!$T$2,Programmes!T15,Programmes!$V$2,Programmes!V15,Programmes!$X$2,Programmes!X15,Programmes!$Z$2,Programmes!Z15,Programmes!$AB$2,Programmes!AB15,Programmes!$AD$2,Programmes!AD15,Programmes!$AF$2,Programmes!AF15,Programmes!$AH$2,Programmes!AH15,Programmes!$AJ$2,Programmes!AJ15,Programmes!$AL$2,Programmes!AL15,Programmes!$AN$2,Programmes!AN15,Programmes!$AP$2,Programmes!AP15,Programmes!$AR$2,Programmes!AR15,Programmes!$AT$2,Programmes!AT15,Programmes!$AV$2,Programmes!AV15)</f>
        <v>#N/A</v>
      </c>
      <c r="E59" s="52" t="e">
        <f>_xlfn.SWITCH($E$46,Programmes!$C$2,Programmes!C15,Programmes!$E$2,Programmes!E15,Programmes!$G$2,Programmes!G15,Programmes!$I$2,Programmes!I15,Programmes!$K$2,Programmes!K15,Programmes!$M$2,Programmes!M15,Programmes!$O$2,Programmes!O15,Programmes!$Q$2,Programmes!Q15,Programmes!$S$2,Programmes!S15,Programmes!$U$2,Programmes!U15,Programmes!$W$2,Programmes!W15,Programmes!$Y$2,Programmes!Y15,Programmes!$AA$2,Programmes!AA15,Programmes!$AC$2,Programmes!AC15,Programmes!$AE$2,Programmes!AE15,Programmes!$AG$2,Programmes!AG15,Programmes!$AI$2,Programmes!AI15,Programmes!$AK$2,Programmes!AK15,Programmes!$AM$2,Programmes!AM15,Programmes!$AO$2,Programmes!AO15,Programmes!$AQ$2,Programmes!AQ15,Programmes!$AS$2,Programmes!AS15,Programmes!$AU$2,Programmes!AU15,Programmes!$AW$2,Programmes!AW15)</f>
        <v>#N/A</v>
      </c>
      <c r="F59" s="52">
        <f t="shared" si="0"/>
        <v>0</v>
      </c>
      <c r="I59" s="30"/>
      <c r="J59" s="60"/>
      <c r="K59" s="60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</row>
    <row r="60" spans="4:39" ht="30" x14ac:dyDescent="0.25">
      <c r="D60" s="54" t="e">
        <f>_xlfn.SWITCH($D$46,Programmes!$B$2,Programmes!B16,Programmes!$D$2,Programmes!D16,Programmes!$F$2,Programmes!F16,Programmes!$H$2,Programmes!H16,Programmes!$J$2,Programmes!J16,Programmes!$L$2,Programmes!L16,Programmes!$N$2,Programmes!N16,Programmes!$P$2,Programmes!P16,Programmes!$R$2,Programmes!R16,Programmes!$T$2,Programmes!T16,Programmes!$V$2,Programmes!V16,Programmes!$X$2,Programmes!X16,Programmes!$Z$2,Programmes!Z16,Programmes!$AB$2,Programmes!AB16,Programmes!$AD$2,Programmes!AD16,Programmes!$AF$2,Programmes!AF16,Programmes!$AH$2,Programmes!AH16,Programmes!$AJ$2,Programmes!AJ16,Programmes!$AL$2,Programmes!AL16,Programmes!$AN$2,Programmes!AN16,Programmes!$AP$2,Programmes!AP16,Programmes!$AR$2,Programmes!AR16,Programmes!$AT$2,Programmes!AT16,Programmes!$AV$2,Programmes!AV16)</f>
        <v>#N/A</v>
      </c>
      <c r="E60" s="52" t="e">
        <f>_xlfn.SWITCH($E$46,Programmes!$C$2,Programmes!C16,Programmes!$E$2,Programmes!E16,Programmes!$G$2,Programmes!G16,Programmes!$I$2,Programmes!I16,Programmes!$K$2,Programmes!K16,Programmes!$M$2,Programmes!M16,Programmes!$O$2,Programmes!O16,Programmes!$Q$2,Programmes!Q16,Programmes!$S$2,Programmes!S16,Programmes!$U$2,Programmes!U16,Programmes!$W$2,Programmes!W16,Programmes!$Y$2,Programmes!Y16,Programmes!$AA$2,Programmes!AA16,Programmes!$AC$2,Programmes!AC16,Programmes!$AE$2,Programmes!AE16,Programmes!$AG$2,Programmes!AG16,Programmes!$AI$2,Programmes!AI16,Programmes!$AK$2,Programmes!AK16,Programmes!$AM$2,Programmes!AM16,Programmes!$AO$2,Programmes!AO16,Programmes!$AQ$2,Programmes!AQ16,Programmes!$AS$2,Programmes!AS16,Programmes!$AU$2,Programmes!AU16,Programmes!$AW$2,Programmes!AW16)</f>
        <v>#N/A</v>
      </c>
      <c r="F60" s="52">
        <f t="shared" si="0"/>
        <v>0</v>
      </c>
      <c r="I60" s="30"/>
      <c r="J60" s="60"/>
      <c r="K60" s="60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</row>
    <row r="61" spans="4:39" ht="45" x14ac:dyDescent="0.25">
      <c r="D61" s="54" t="e">
        <f>_xlfn.SWITCH($D$46,Programmes!$B$2,Programmes!B17,Programmes!$D$2,Programmes!D17,Programmes!$F$2,Programmes!F17,Programmes!$H$2,Programmes!H17,Programmes!$J$2,Programmes!J17,Programmes!$L$2,Programmes!L17,Programmes!$N$2,Programmes!N17,Programmes!$P$2,Programmes!P17,Programmes!$R$2,Programmes!R17,Programmes!$T$2,Programmes!T17,Programmes!$V$2,Programmes!V17,Programmes!$X$2,Programmes!X17,Programmes!$Z$2,Programmes!Z17,Programmes!$AB$2,Programmes!AB17,Programmes!$AD$2,Programmes!AD17,Programmes!$AF$2,Programmes!AF17,Programmes!$AH$2,Programmes!AH17,Programmes!$AJ$2,Programmes!AJ17,Programmes!$AL$2,Programmes!AL17,Programmes!$AN$2,Programmes!AN17,Programmes!$AP$2,Programmes!AP17,Programmes!$AR$2,Programmes!AR17,Programmes!$AT$2,Programmes!AT17,Programmes!$AV$2,Programmes!AV17)</f>
        <v>#N/A</v>
      </c>
      <c r="E61" s="52" t="e">
        <f>_xlfn.SWITCH($E$46,Programmes!$C$2,Programmes!C17,Programmes!$E$2,Programmes!E17,Programmes!$G$2,Programmes!G17,Programmes!$I$2,Programmes!I17,Programmes!$K$2,Programmes!K17,Programmes!$M$2,Programmes!M17,Programmes!$O$2,Programmes!O17,Programmes!$Q$2,Programmes!Q17,Programmes!$S$2,Programmes!S17,Programmes!$U$2,Programmes!U17,Programmes!$W$2,Programmes!W17,Programmes!$Y$2,Programmes!Y17,Programmes!$AA$2,Programmes!AA17,Programmes!$AC$2,Programmes!AC17,Programmes!$AE$2,Programmes!AE17,Programmes!$AG$2,Programmes!AG17,Programmes!$AI$2,Programmes!AI17,Programmes!$AK$2,Programmes!AK17,Programmes!$AM$2,Programmes!AM17,Programmes!$AO$2,Programmes!AO17,Programmes!$AQ$2,Programmes!AQ17,Programmes!$AS$2,Programmes!AS17,Programmes!$AU$2,Programmes!AU17,Programmes!$AW$2,Programmes!AW17)</f>
        <v>#N/A</v>
      </c>
      <c r="F61" s="52">
        <f t="shared" si="0"/>
        <v>0</v>
      </c>
      <c r="I61" s="30"/>
      <c r="J61" s="60"/>
      <c r="K61" s="60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</row>
    <row r="62" spans="4:39" ht="60" x14ac:dyDescent="0.25">
      <c r="D62" s="54" t="e">
        <f>_xlfn.SWITCH($D$46,Programmes!$B$2,Programmes!B18,Programmes!$D$2,Programmes!D18,Programmes!$F$2,Programmes!F18,Programmes!$H$2,Programmes!H18,Programmes!$J$2,Programmes!J18,Programmes!$L$2,Programmes!L18,Programmes!$N$2,Programmes!N18,Programmes!$P$2,Programmes!P18,Programmes!$R$2,Programmes!R18,Programmes!$T$2,Programmes!T18,Programmes!$V$2,Programmes!V18,Programmes!$X$2,Programmes!X18,Programmes!$Z$2,Programmes!Z18,Programmes!$AB$2,Programmes!AB18,Programmes!$AD$2,Programmes!AD18,Programmes!$AF$2,Programmes!AF18,Programmes!$AH$2,Programmes!AH18,Programmes!$AJ$2,Programmes!AJ18,Programmes!$AL$2,Programmes!AL18,Programmes!$AN$2,Programmes!AN18,Programmes!$AP$2,Programmes!AP18,Programmes!$AR$2,Programmes!AR18,Programmes!$AT$2,Programmes!AT18,Programmes!$AV$2,Programmes!AV18)</f>
        <v>#N/A</v>
      </c>
      <c r="E62" s="52" t="e">
        <f>_xlfn.SWITCH($E$46,Programmes!$C$2,Programmes!C18,Programmes!$E$2,Programmes!E18,Programmes!$G$2,Programmes!G18,Programmes!$I$2,Programmes!I18,Programmes!$K$2,Programmes!K18,Programmes!$M$2,Programmes!M18,Programmes!$O$2,Programmes!O18,Programmes!$Q$2,Programmes!Q18,Programmes!$S$2,Programmes!S18,Programmes!$U$2,Programmes!U18,Programmes!$W$2,Programmes!W18,Programmes!$Y$2,Programmes!Y18,Programmes!$AA$2,Programmes!AA18,Programmes!$AC$2,Programmes!AC18,Programmes!$AE$2,Programmes!AE18,Programmes!$AG$2,Programmes!AG18,Programmes!$AI$2,Programmes!AI18,Programmes!$AK$2,Programmes!AK18,Programmes!$AM$2,Programmes!AM18,Programmes!$AO$2,Programmes!AO18,Programmes!$AQ$2,Programmes!AQ18,Programmes!$AS$2,Programmes!AS18,Programmes!$AU$2,Programmes!AU18,Programmes!$AW$2,Programmes!AW18)</f>
        <v>#N/A</v>
      </c>
      <c r="F62" s="52">
        <f t="shared" si="0"/>
        <v>0</v>
      </c>
      <c r="I62" s="30"/>
      <c r="J62" s="60"/>
      <c r="K62" s="60"/>
    </row>
    <row r="63" spans="4:39" ht="30" x14ac:dyDescent="0.25">
      <c r="D63" s="54" t="e">
        <f>_xlfn.SWITCH($D$46,Programmes!$B$2,Programmes!B19,Programmes!$D$2,Programmes!D19,Programmes!$F$2,Programmes!F19,Programmes!$H$2,Programmes!H19,Programmes!$J$2,Programmes!J19,Programmes!$L$2,Programmes!L19,Programmes!$N$2,Programmes!N19,Programmes!$P$2,Programmes!P19,Programmes!$R$2,Programmes!R19,Programmes!$T$2,Programmes!T19,Programmes!$V$2,Programmes!V19,Programmes!$X$2,Programmes!X19,Programmes!$Z$2,Programmes!Z19,Programmes!$AB$2,Programmes!AB19,Programmes!$AD$2,Programmes!AD19,Programmes!$AF$2,Programmes!AF19,Programmes!$AH$2,Programmes!AH19,Programmes!$AJ$2,Programmes!AJ19,Programmes!$AL$2,Programmes!AL19,Programmes!$AN$2,Programmes!AN19,Programmes!$AP$2,Programmes!AP19,Programmes!$AR$2,Programmes!AR19,Programmes!$AT$2,Programmes!AT19,Programmes!$AV$2,Programmes!AV19)</f>
        <v>#N/A</v>
      </c>
      <c r="E63" s="52" t="e">
        <f>_xlfn.SWITCH($E$46,Programmes!$C$2,Programmes!C19,Programmes!$E$2,Programmes!E19,Programmes!$G$2,Programmes!G19,Programmes!$I$2,Programmes!I19,Programmes!$K$2,Programmes!K19,Programmes!$M$2,Programmes!M19,Programmes!$O$2,Programmes!O19,Programmes!$Q$2,Programmes!Q19,Programmes!$S$2,Programmes!S19,Programmes!$U$2,Programmes!U19,Programmes!$W$2,Programmes!W19,Programmes!$Y$2,Programmes!Y19,Programmes!$AA$2,Programmes!AA19,Programmes!$AC$2,Programmes!AC19,Programmes!$AE$2,Programmes!AE19,Programmes!$AG$2,Programmes!AG19,Programmes!$AI$2,Programmes!AI19,Programmes!$AK$2,Programmes!AK19,Programmes!$AM$2,Programmes!AM19,Programmes!$AO$2,Programmes!AO19,Programmes!$AQ$2,Programmes!AQ19,Programmes!$AS$2,Programmes!AS19,Programmes!$AU$2,Programmes!AU19,Programmes!$AW$2,Programmes!AW19)</f>
        <v>#N/A</v>
      </c>
      <c r="F63" s="52">
        <f t="shared" si="0"/>
        <v>0</v>
      </c>
      <c r="I63" s="30"/>
      <c r="J63" s="60"/>
      <c r="K63" s="60"/>
    </row>
    <row r="64" spans="4:39" ht="30" x14ac:dyDescent="0.25">
      <c r="D64" s="54" t="e">
        <f>_xlfn.SWITCH($D$46,Programmes!$B$2,Programmes!B20,Programmes!$D$2,Programmes!D20,Programmes!$F$2,Programmes!F20,Programmes!$H$2,Programmes!H20,Programmes!$J$2,Programmes!J20,Programmes!$L$2,Programmes!L20,Programmes!$N$2,Programmes!N20,Programmes!$P$2,Programmes!P20,Programmes!$R$2,Programmes!R20,Programmes!$T$2,Programmes!T20,Programmes!$V$2,Programmes!V20,Programmes!$X$2,Programmes!X20,Programmes!$Z$2,Programmes!Z20,Programmes!$AB$2,Programmes!AB20,Programmes!$AD$2,Programmes!AD20,Programmes!$AF$2,Programmes!AF20,Programmes!$AH$2,Programmes!AH20,Programmes!$AJ$2,Programmes!AJ20,Programmes!$AL$2,Programmes!AL20,Programmes!$AN$2,Programmes!AN20,Programmes!$AP$2,Programmes!AP20,Programmes!$AR$2,Programmes!AR20,Programmes!$AT$2,Programmes!AT20,Programmes!$AV$2,Programmes!AV20)</f>
        <v>#N/A</v>
      </c>
      <c r="E64" s="52" t="e">
        <f>_xlfn.SWITCH($E$46,Programmes!$C$2,Programmes!C20,Programmes!$E$2,Programmes!E20,Programmes!$G$2,Programmes!G20,Programmes!$I$2,Programmes!I20,Programmes!$K$2,Programmes!K20,Programmes!$M$2,Programmes!M20,Programmes!$O$2,Programmes!O20,Programmes!$Q$2,Programmes!Q20,Programmes!$S$2,Programmes!S20,Programmes!$U$2,Programmes!U20,Programmes!$W$2,Programmes!W20,Programmes!$Y$2,Programmes!Y20,Programmes!$AA$2,Programmes!AA20,Programmes!$AC$2,Programmes!AC20,Programmes!$AE$2,Programmes!AE20,Programmes!$AG$2,Programmes!AG20,Programmes!$AI$2,Programmes!AI20,Programmes!$AK$2,Programmes!AK20,Programmes!$AM$2,Programmes!AM20,Programmes!$AO$2,Programmes!AO20,Programmes!$AQ$2,Programmes!AQ20,Programmes!$AS$2,Programmes!AS20,Programmes!$AU$2,Programmes!AU20,Programmes!$AW$2,Programmes!AW20)</f>
        <v>#N/A</v>
      </c>
      <c r="F64" s="52">
        <f t="shared" si="0"/>
        <v>0</v>
      </c>
      <c r="I64" s="30"/>
      <c r="J64" s="60"/>
      <c r="K64" s="60"/>
    </row>
    <row r="65" spans="4:17" ht="30" x14ac:dyDescent="0.25">
      <c r="D65" s="54" t="e">
        <f>_xlfn.SWITCH($D$46,Programmes!$B$2,Programmes!B21,Programmes!$D$2,Programmes!D21,Programmes!$F$2,Programmes!F21,Programmes!$H$2,Programmes!H21,Programmes!$J$2,Programmes!J21,Programmes!$L$2,Programmes!L21,Programmes!$N$2,Programmes!N21,Programmes!$P$2,Programmes!P21,Programmes!$R$2,Programmes!R21,Programmes!$T$2,Programmes!T21,Programmes!$V$2,Programmes!V21,Programmes!$X$2,Programmes!X21,Programmes!$Z$2,Programmes!Z21,Programmes!$AB$2,Programmes!AB21,Programmes!$AD$2,Programmes!AD21,Programmes!$AF$2,Programmes!AF21,Programmes!$AH$2,Programmes!AH21,Programmes!$AJ$2,Programmes!AJ21,Programmes!$AL$2,Programmes!AL21,Programmes!$AN$2,Programmes!AN21,Programmes!$AP$2,Programmes!AP21,Programmes!$AR$2,Programmes!AR21,Programmes!$AT$2,Programmes!AT21,Programmes!$AV$2,Programmes!AV21)</f>
        <v>#N/A</v>
      </c>
      <c r="E65" s="52" t="e">
        <f>_xlfn.SWITCH($E$46,Programmes!$C$2,Programmes!C21,Programmes!$E$2,Programmes!E21,Programmes!$G$2,Programmes!G21,Programmes!$I$2,Programmes!I21,Programmes!$K$2,Programmes!K21,Programmes!$M$2,Programmes!M21,Programmes!$O$2,Programmes!O21,Programmes!$Q$2,Programmes!Q21,Programmes!$S$2,Programmes!S21,Programmes!$U$2,Programmes!U21,Programmes!$W$2,Programmes!W21,Programmes!$Y$2,Programmes!Y21,Programmes!$AA$2,Programmes!AA21,Programmes!$AC$2,Programmes!AC21,Programmes!$AE$2,Programmes!AE21,Programmes!$AG$2,Programmes!AG21,Programmes!$AI$2,Programmes!AI21,Programmes!$AK$2,Programmes!AK21,Programmes!$AM$2,Programmes!AM21,Programmes!$AO$2,Programmes!AO21,Programmes!$AQ$2,Programmes!AQ21,Programmes!$AS$2,Programmes!AS21,Programmes!$AU$2,Programmes!AU21,Programmes!$AW$2,Programmes!AW21)</f>
        <v>#N/A</v>
      </c>
      <c r="F65" s="52">
        <f t="shared" si="0"/>
        <v>0</v>
      </c>
      <c r="I65" s="30"/>
      <c r="J65" s="60"/>
      <c r="K65" s="60"/>
    </row>
    <row r="66" spans="4:17" ht="30" x14ac:dyDescent="0.25">
      <c r="D66" s="54" t="e">
        <f>_xlfn.SWITCH($D$46,Programmes!$B$2,Programmes!B22,Programmes!$D$2,Programmes!D22,Programmes!$F$2,Programmes!F22,Programmes!$H$2,Programmes!H22,Programmes!$J$2,Programmes!J22,Programmes!$L$2,Programmes!L22,Programmes!$N$2,Programmes!N22,Programmes!$P$2,Programmes!P22,Programmes!$R$2,Programmes!R22,Programmes!$T$2,Programmes!T22,Programmes!$V$2,Programmes!V22,Programmes!$X$2,Programmes!X22,Programmes!$Z$2,Programmes!Z22,Programmes!$AB$2,Programmes!AB22,Programmes!$AD$2,Programmes!AD22,Programmes!$AF$2,Programmes!AF22,Programmes!$AH$2,Programmes!AH22,Programmes!$AJ$2,Programmes!AJ22,Programmes!$AL$2,Programmes!AL22,Programmes!$AN$2,Programmes!AN22,Programmes!$AP$2,Programmes!AP22,Programmes!$AR$2,Programmes!AR22,Programmes!$AT$2,Programmes!AT22,Programmes!$AV$2,Programmes!AV22)</f>
        <v>#N/A</v>
      </c>
      <c r="E66" s="52" t="e">
        <f>_xlfn.SWITCH($E$46,Programmes!$C$2,Programmes!C22,Programmes!$E$2,Programmes!E22,Programmes!$G$2,Programmes!G22,Programmes!$I$2,Programmes!I22,Programmes!$K$2,Programmes!K22,Programmes!$M$2,Programmes!M22,Programmes!$O$2,Programmes!O22,Programmes!$Q$2,Programmes!Q22,Programmes!$S$2,Programmes!S22,Programmes!$U$2,Programmes!U22,Programmes!$W$2,Programmes!W22,Programmes!$Y$2,Programmes!Y22,Programmes!$AA$2,Programmes!AA22,Programmes!$AC$2,Programmes!AC22,Programmes!$AE$2,Programmes!AE22,Programmes!$AG$2,Programmes!AG22,Programmes!$AI$2,Programmes!AI22,Programmes!$AK$2,Programmes!AK22,Programmes!$AM$2,Programmes!AM22,Programmes!$AO$2,Programmes!AO22,Programmes!$AQ$2,Programmes!AQ22,Programmes!$AS$2,Programmes!AS22,Programmes!$AU$2,Programmes!AU22,Programmes!$AW$2,Programmes!AW22)</f>
        <v>#N/A</v>
      </c>
      <c r="F66" s="52">
        <f t="shared" si="0"/>
        <v>0</v>
      </c>
      <c r="I66" s="30"/>
      <c r="J66" s="60"/>
      <c r="K66" s="60"/>
    </row>
    <row r="67" spans="4:17" x14ac:dyDescent="0.25">
      <c r="D67" s="54" t="e">
        <f>_xlfn.SWITCH($D$46,Programmes!$B$2,Programmes!B23,Programmes!$D$2,Programmes!D23,Programmes!$F$2,Programmes!F23,Programmes!$H$2,Programmes!H23,Programmes!$J$2,Programmes!J23,Programmes!$L$2,Programmes!L23,Programmes!$N$2,Programmes!N23,Programmes!$P$2,Programmes!P23,Programmes!$R$2,Programmes!R23,Programmes!$T$2,Programmes!T23,Programmes!$V$2,Programmes!V23,Programmes!$X$2,Programmes!X23,Programmes!$Z$2,Programmes!Z23,Programmes!$AB$2,Programmes!AB23,Programmes!$AD$2,Programmes!AD23,Programmes!$AF$2,Programmes!AF23,Programmes!$AH$2,Programmes!AH23,Programmes!$AJ$2,Programmes!AJ23,Programmes!$AL$2,Programmes!AL23,Programmes!$AN$2,Programmes!AN23,Programmes!$AP$2,Programmes!AP23,Programmes!$AR$2,Programmes!AR23,Programmes!$AT$2,Programmes!AT23,Programmes!$AV$2,Programmes!AV23)</f>
        <v>#N/A</v>
      </c>
      <c r="E67" s="52" t="e">
        <f>_xlfn.SWITCH($E$46,Programmes!$C$2,Programmes!C23,Programmes!$E$2,Programmes!E23,Programmes!$G$2,Programmes!G23,Programmes!$I$2,Programmes!I23,Programmes!$K$2,Programmes!K23,Programmes!$M$2,Programmes!M23,Programmes!$O$2,Programmes!O23,Programmes!$Q$2,Programmes!Q23,Programmes!$S$2,Programmes!S23,Programmes!$U$2,Programmes!U23,Programmes!$W$2,Programmes!W23,Programmes!$Y$2,Programmes!Y23,Programmes!$AA$2,Programmes!AA23,Programmes!$AC$2,Programmes!AC23,Programmes!$AE$2,Programmes!AE23,Programmes!$AG$2,Programmes!AG23,Programmes!$AI$2,Programmes!AI23,Programmes!$AK$2,Programmes!AK23,Programmes!$AM$2,Programmes!AM23,Programmes!$AO$2,Programmes!AO23,Programmes!$AQ$2,Programmes!AQ23,Programmes!$AS$2,Programmes!AS23,Programmes!$AU$2,Programmes!AU23,Programmes!$AW$2,Programmes!AW23)</f>
        <v>#N/A</v>
      </c>
      <c r="F67" s="52">
        <f t="shared" si="0"/>
        <v>0</v>
      </c>
      <c r="I67" s="30"/>
      <c r="J67" s="60"/>
      <c r="K67" s="60"/>
    </row>
    <row r="68" spans="4:17" ht="30" x14ac:dyDescent="0.25">
      <c r="D68" s="54" t="e">
        <f>_xlfn.SWITCH($D$46,Programmes!$B$2,Programmes!B24,Programmes!$D$2,Programmes!D24,Programmes!$F$2,Programmes!F24,Programmes!$H$2,Programmes!H24,Programmes!$J$2,Programmes!J24,Programmes!$L$2,Programmes!L24,Programmes!$N$2,Programmes!N24,Programmes!$P$2,Programmes!P24,Programmes!$R$2,Programmes!R24,Programmes!$T$2,Programmes!T24,Programmes!$V$2,Programmes!V24,Programmes!$X$2,Programmes!X24,Programmes!$Z$2,Programmes!Z24,Programmes!$AB$2,Programmes!AB24,Programmes!$AD$2,Programmes!AD24,Programmes!$AF$2,Programmes!AF24,Programmes!$AH$2,Programmes!AH24,Programmes!$AJ$2,Programmes!AJ24,Programmes!$AL$2,Programmes!AL24,Programmes!$AN$2,Programmes!AN24,Programmes!$AP$2,Programmes!AP24,Programmes!$AR$2,Programmes!AR24,Programmes!$AT$2,Programmes!AT24,Programmes!$AV$2,Programmes!AV24)</f>
        <v>#N/A</v>
      </c>
      <c r="E68" s="52" t="e">
        <f>_xlfn.SWITCH($E$46,Programmes!$C$2,Programmes!C24,Programmes!$E$2,Programmes!E24,Programmes!$G$2,Programmes!G24,Programmes!$I$2,Programmes!I24,Programmes!$K$2,Programmes!K24,Programmes!$M$2,Programmes!M24,Programmes!$O$2,Programmes!O24,Programmes!$Q$2,Programmes!Q24,Programmes!$S$2,Programmes!S24,Programmes!$U$2,Programmes!U24,Programmes!$W$2,Programmes!W24,Programmes!$Y$2,Programmes!Y24,Programmes!$AA$2,Programmes!AA24,Programmes!$AC$2,Programmes!AC24,Programmes!$AE$2,Programmes!AE24,Programmes!$AG$2,Programmes!AG24,Programmes!$AI$2,Programmes!AI24,Programmes!$AK$2,Programmes!AK24,Programmes!$AM$2,Programmes!AM24,Programmes!$AO$2,Programmes!AO24,Programmes!$AQ$2,Programmes!AQ24,Programmes!$AS$2,Programmes!AS24,Programmes!$AU$2,Programmes!AU24,Programmes!$AW$2,Programmes!AW24)</f>
        <v>#N/A</v>
      </c>
      <c r="F68" s="52">
        <f t="shared" si="0"/>
        <v>0</v>
      </c>
      <c r="I68" s="30"/>
      <c r="J68" s="60"/>
      <c r="K68" s="60"/>
    </row>
    <row r="69" spans="4:17" x14ac:dyDescent="0.25">
      <c r="D69" s="54" t="e">
        <f>_xlfn.SWITCH($D$46,Programmes!$B$2,Programmes!B25,Programmes!$D$2,Programmes!D25,Programmes!$F$2,Programmes!F25,Programmes!$H$2,Programmes!H25,Programmes!$J$2,Programmes!J25,Programmes!$L$2,Programmes!L25,Programmes!$N$2,Programmes!N25,Programmes!$P$2,Programmes!P25,Programmes!$R$2,Programmes!R25,Programmes!$T$2,Programmes!T25,Programmes!$V$2,Programmes!V25,Programmes!$X$2,Programmes!X25,Programmes!$Z$2,Programmes!Z25,Programmes!$AB$2,Programmes!AB25,Programmes!$AD$2,Programmes!AD25,Programmes!$AF$2,Programmes!AF25,Programmes!$AH$2,Programmes!AH25,Programmes!$AJ$2,Programmes!AJ25,Programmes!$AL$2,Programmes!AL25,Programmes!$AN$2,Programmes!AN25,Programmes!$AP$2,Programmes!AP25,Programmes!$AR$2,Programmes!AR25,Programmes!$AT$2,Programmes!AT25,Programmes!$AV$2,Programmes!AV25)</f>
        <v>#N/A</v>
      </c>
      <c r="E69" s="52" t="e">
        <f>_xlfn.SWITCH($E$46,Programmes!$C$2,Programmes!C25,Programmes!$E$2,Programmes!E25,Programmes!$G$2,Programmes!G25,Programmes!$I$2,Programmes!I25,Programmes!$K$2,Programmes!K25,Programmes!$M$2,Programmes!M25,Programmes!$O$2,Programmes!O25,Programmes!$Q$2,Programmes!Q25,Programmes!$S$2,Programmes!S25,Programmes!$U$2,Programmes!U25,Programmes!$W$2,Programmes!W25,Programmes!$Y$2,Programmes!Y25,Programmes!$AA$2,Programmes!AA25,Programmes!$AC$2,Programmes!AC25,Programmes!$AE$2,Programmes!AE25,Programmes!$AG$2,Programmes!AG25,Programmes!$AI$2,Programmes!AI25,Programmes!$AK$2,Programmes!AK25,Programmes!$AM$2,Programmes!AM25,Programmes!$AO$2,Programmes!AO25,Programmes!$AQ$2,Programmes!AQ25,Programmes!$AS$2,Programmes!AS25,Programmes!$AU$2,Programmes!AU25,Programmes!$AW$2,Programmes!AW25)</f>
        <v>#N/A</v>
      </c>
      <c r="F69" s="52">
        <f t="shared" si="0"/>
        <v>0</v>
      </c>
      <c r="I69" s="30"/>
      <c r="J69" s="60"/>
      <c r="K69" s="60"/>
    </row>
    <row r="70" spans="4:17" x14ac:dyDescent="0.25">
      <c r="D70" s="54" t="e">
        <f>_xlfn.SWITCH($D$46,Programmes!$B$2,Programmes!B26,Programmes!$D$2,Programmes!D26,Programmes!$F$2,Programmes!F26,Programmes!$H$2,Programmes!H26,Programmes!$J$2,Programmes!J26,Programmes!$L$2,Programmes!L26,Programmes!$N$2,Programmes!N26,Programmes!$P$2,Programmes!P26,Programmes!$R$2,Programmes!R26,Programmes!$T$2,Programmes!T26,Programmes!$V$2,Programmes!V26,Programmes!$X$2,Programmes!X26,Programmes!$Z$2,Programmes!Z26,Programmes!$AB$2,Programmes!AB26,Programmes!$AD$2,Programmes!AD26,Programmes!$AF$2,Programmes!AF26,Programmes!$AH$2,Programmes!AH26,Programmes!$AJ$2,Programmes!AJ26,Programmes!$AL$2,Programmes!AL26,Programmes!$AN$2,Programmes!AN26,Programmes!$AP$2,Programmes!AP26,Programmes!$AR$2,Programmes!AR26,Programmes!$AT$2,Programmes!AT26,Programmes!$AV$2,Programmes!AV26)</f>
        <v>#N/A</v>
      </c>
      <c r="E70" s="52" t="e">
        <f>_xlfn.SWITCH($E$46,Programmes!$C$2,Programmes!C26,Programmes!$E$2,Programmes!E26,Programmes!$G$2,Programmes!G26,Programmes!$I$2,Programmes!I26,Programmes!$K$2,Programmes!K26,Programmes!$M$2,Programmes!M26,Programmes!$O$2,Programmes!O26,Programmes!$Q$2,Programmes!Q26,Programmes!$S$2,Programmes!S26,Programmes!$U$2,Programmes!U26,Programmes!$W$2,Programmes!W26,Programmes!$Y$2,Programmes!Y26,Programmes!$AA$2,Programmes!AA26,Programmes!$AC$2,Programmes!AC26,Programmes!$AE$2,Programmes!AE26,Programmes!$AG$2,Programmes!AG26,Programmes!$AI$2,Programmes!AI26,Programmes!$AK$2,Programmes!AK26,Programmes!$AM$2,Programmes!AM26,Programmes!$AO$2,Programmes!AO26,Programmes!$AQ$2,Programmes!AQ26,Programmes!$AS$2,Programmes!AS26,Programmes!$AU$2,Programmes!AU26,Programmes!$AW$2,Programmes!AW26)</f>
        <v>#N/A</v>
      </c>
      <c r="F70" s="52">
        <f t="shared" si="0"/>
        <v>0</v>
      </c>
      <c r="I70" s="30"/>
      <c r="J70" s="60"/>
      <c r="K70" s="60"/>
    </row>
    <row r="71" spans="4:17" x14ac:dyDescent="0.25">
      <c r="D71" s="54" t="e">
        <f>_xlfn.SWITCH($D$46,Programmes!$B$2,Programmes!B27,Programmes!$D$2,Programmes!D27,Programmes!$F$2,Programmes!F27,Programmes!$H$2,Programmes!H27,Programmes!$J$2,Programmes!J27,Programmes!$L$2,Programmes!L27,Programmes!$N$2,Programmes!N27,Programmes!$P$2,Programmes!P27,Programmes!$R$2,Programmes!R27,Programmes!$T$2,Programmes!T27,Programmes!$V$2,Programmes!V27,Programmes!$X$2,Programmes!X27,Programmes!$Z$2,Programmes!Z27,Programmes!$AB$2,Programmes!AB27,Programmes!$AD$2,Programmes!AD27,Programmes!$AF$2,Programmes!AF27,Programmes!$AH$2,Programmes!AH27,Programmes!$AJ$2,Programmes!AJ27,Programmes!$AL$2,Programmes!AL27,Programmes!$AN$2,Programmes!AN27,Programmes!$AP$2,Programmes!AP27,Programmes!$AR$2,Programmes!AR27,Programmes!$AT$2,Programmes!AT27,Programmes!$AV$2,Programmes!AV27)</f>
        <v>#N/A</v>
      </c>
      <c r="E71" s="52" t="e">
        <f>_xlfn.SWITCH($E$46,Programmes!$C$2,Programmes!C27,Programmes!$E$2,Programmes!E27,Programmes!$G$2,Programmes!G27,Programmes!$I$2,Programmes!I27,Programmes!$K$2,Programmes!K27,Programmes!$M$2,Programmes!M27,Programmes!$O$2,Programmes!O27,Programmes!$Q$2,Programmes!Q27,Programmes!$S$2,Programmes!S27,Programmes!$U$2,Programmes!U27,Programmes!$W$2,Programmes!W27,Programmes!$Y$2,Programmes!Y27,Programmes!$AA$2,Programmes!AA27,Programmes!$AC$2,Programmes!AC27,Programmes!$AE$2,Programmes!AE27,Programmes!$AG$2,Programmes!AG27,Programmes!$AI$2,Programmes!AI27,Programmes!$AK$2,Programmes!AK27,Programmes!$AM$2,Programmes!AM27,Programmes!$AO$2,Programmes!AO27,Programmes!$AQ$2,Programmes!AQ27,Programmes!$AS$2,Programmes!AS27,Programmes!$AU$2,Programmes!AU27,Programmes!$AW$2,Programmes!AW27)</f>
        <v>#N/A</v>
      </c>
      <c r="F71" s="52">
        <f t="shared" si="0"/>
        <v>0</v>
      </c>
      <c r="I71" s="30"/>
      <c r="J71" s="60"/>
      <c r="K71" s="60"/>
    </row>
    <row r="72" spans="4:17" x14ac:dyDescent="0.25">
      <c r="D72" s="54" t="e">
        <f>_xlfn.SWITCH($D$46,Programmes!$B$2,Programmes!B28,Programmes!$D$2,Programmes!D28,Programmes!$F$2,Programmes!F28,Programmes!$H$2,Programmes!H28,Programmes!$J$2,Programmes!J28,Programmes!$L$2,Programmes!L28,Programmes!$N$2,Programmes!N28,Programmes!$P$2,Programmes!P28,Programmes!$R$2,Programmes!R28,Programmes!$T$2,Programmes!T28,Programmes!$V$2,Programmes!V28,Programmes!$X$2,Programmes!X28,Programmes!$Z$2,Programmes!Z28,Programmes!$AB$2,Programmes!AB28,Programmes!$AD$2,Programmes!AD28,Programmes!$AF$2,Programmes!AF28,Programmes!$AH$2,Programmes!AH28,Programmes!$AJ$2,Programmes!AJ28,Programmes!$AL$2,Programmes!AL28,Programmes!$AN$2,Programmes!AN28,Programmes!$AP$2,Programmes!AP28,Programmes!$AR$2,Programmes!AR28,Programmes!$AT$2,Programmes!AT28,Programmes!$AV$2,Programmes!AV28)</f>
        <v>#N/A</v>
      </c>
      <c r="E72" s="52" t="e">
        <f>_xlfn.SWITCH($E$46,Programmes!$C$2,Programmes!C28,Programmes!$E$2,Programmes!E28,Programmes!$G$2,Programmes!G28,Programmes!$I$2,Programmes!I28,Programmes!$K$2,Programmes!K28,Programmes!$M$2,Programmes!M28,Programmes!$O$2,Programmes!O28,Programmes!$Q$2,Programmes!Q28,Programmes!$S$2,Programmes!S28,Programmes!$U$2,Programmes!U28,Programmes!$W$2,Programmes!W28,Programmes!$Y$2,Programmes!Y28,Programmes!$AA$2,Programmes!AA28,Programmes!$AC$2,Programmes!AC28,Programmes!$AE$2,Programmes!AE28,Programmes!$AG$2,Programmes!AG28,Programmes!$AI$2,Programmes!AI28,Programmes!$AK$2,Programmes!AK28,Programmes!$AM$2,Programmes!AM28,Programmes!$AO$2,Programmes!AO28,Programmes!$AQ$2,Programmes!AQ28,Programmes!$AS$2,Programmes!AS28,Programmes!$AU$2,Programmes!AU28,Programmes!$AW$2,Programmes!AW28)</f>
        <v>#N/A</v>
      </c>
      <c r="F72" s="52">
        <f t="shared" si="0"/>
        <v>0</v>
      </c>
      <c r="I72" s="30"/>
      <c r="J72" s="60"/>
      <c r="K72" s="60"/>
    </row>
    <row r="73" spans="4:17" x14ac:dyDescent="0.25">
      <c r="D73" s="54" t="e">
        <f>_xlfn.SWITCH($D$46,Programmes!$B$2,Programmes!B29,Programmes!$D$2,Programmes!D29,Programmes!$F$2,Programmes!F29,Programmes!$H$2,Programmes!H29,Programmes!$J$2,Programmes!J29,Programmes!$L$2,Programmes!L29,Programmes!$N$2,Programmes!N29,Programmes!$P$2,Programmes!P29,Programmes!$R$2,Programmes!R29,Programmes!$T$2,Programmes!T29,Programmes!$V$2,Programmes!V29,Programmes!$X$2,Programmes!X29,Programmes!$Z$2,Programmes!Z29,Programmes!$AB$2,Programmes!AB29,Programmes!$AD$2,Programmes!AD29,Programmes!$AF$2,Programmes!AF29,Programmes!$AH$2,Programmes!AH29,Programmes!$AJ$2,Programmes!AJ29,Programmes!$AL$2,Programmes!AL29,Programmes!$AN$2,Programmes!AN29,Programmes!$AP$2,Programmes!AP29,Programmes!$AR$2,Programmes!AR29,Programmes!$AT$2,Programmes!AT29,Programmes!$AV$2,Programmes!AV29)</f>
        <v>#N/A</v>
      </c>
      <c r="E73" s="52" t="e">
        <f>_xlfn.SWITCH($E$46,Programmes!$C$2,Programmes!C29,Programmes!$E$2,Programmes!E29,Programmes!$G$2,Programmes!G29,Programmes!$I$2,Programmes!I29,Programmes!$K$2,Programmes!K29,Programmes!$M$2,Programmes!M29,Programmes!$O$2,Programmes!O29,Programmes!$Q$2,Programmes!Q29,Programmes!$S$2,Programmes!S29,Programmes!$U$2,Programmes!U29,Programmes!$W$2,Programmes!W29,Programmes!$Y$2,Programmes!Y29,Programmes!$AA$2,Programmes!AA29,Programmes!$AC$2,Programmes!AC29,Programmes!$AE$2,Programmes!AE29,Programmes!$AG$2,Programmes!AG29,Programmes!$AI$2,Programmes!AI29,Programmes!$AK$2,Programmes!AK29,Programmes!$AM$2,Programmes!AM29,Programmes!$AO$2,Programmes!AO29,Programmes!$AQ$2,Programmes!AQ29,Programmes!$AS$2,Programmes!AS29,Programmes!$AU$2,Programmes!AU29,Programmes!$AW$2,Programmes!AW29)</f>
        <v>#N/A</v>
      </c>
      <c r="F73" s="52">
        <f t="shared" si="0"/>
        <v>0</v>
      </c>
      <c r="I73" s="30"/>
      <c r="J73" s="60"/>
      <c r="K73" s="60"/>
    </row>
    <row r="74" spans="4:17" x14ac:dyDescent="0.25">
      <c r="D74"/>
      <c r="E74"/>
      <c r="F74"/>
      <c r="G74"/>
      <c r="H74"/>
      <c r="I74"/>
      <c r="J74"/>
      <c r="K74"/>
      <c r="L74"/>
      <c r="M74"/>
      <c r="N74"/>
      <c r="O74"/>
      <c r="P74"/>
      <c r="Q74"/>
    </row>
    <row r="75" spans="4:17" x14ac:dyDescent="0.25">
      <c r="D75" s="60"/>
    </row>
    <row r="76" spans="4:17" x14ac:dyDescent="0.25">
      <c r="D76" s="60"/>
    </row>
  </sheetData>
  <mergeCells count="11">
    <mergeCell ref="J3:O3"/>
    <mergeCell ref="J4:O4"/>
    <mergeCell ref="E7:F7"/>
    <mergeCell ref="H7:I7"/>
    <mergeCell ref="K7:L7"/>
    <mergeCell ref="N7:O7"/>
    <mergeCell ref="Q7:R7"/>
    <mergeCell ref="T7:U7"/>
    <mergeCell ref="Z41:Z47"/>
    <mergeCell ref="AD41:AD47"/>
    <mergeCell ref="AH41:AH46"/>
  </mergeCells>
  <conditionalFormatting sqref="A8:A38 A7:H7 C8:I38 P4:XFD4 A41:C74 R41:XFD74 A4:J4 Q3:XFD3 A3:I3 D41:I43 O43:Q43 L43 J41:J42 A1:XFD2 A5:XFD6 A39:XFD40 A75:XFD1048576 L41:Q42 J7:XFD38 D44:Q73">
    <cfRule type="containsText" dxfId="45" priority="9" operator="containsText" text="Distanciel">
      <formula>NOT(ISERROR(SEARCH("Distanciel",A1)))</formula>
    </cfRule>
    <cfRule type="cellIs" dxfId="44" priority="16" operator="equal">
      <formula>$F$42</formula>
    </cfRule>
    <cfRule type="containsText" dxfId="43" priority="34" operator="containsText" text="SRE">
      <formula>NOT(ISERROR(SEARCH("SRE",A1)))</formula>
    </cfRule>
  </conditionalFormatting>
  <conditionalFormatting sqref="E8:F38">
    <cfRule type="containsBlanks" dxfId="42" priority="15">
      <formula>LEN(TRIM(E8))=0</formula>
    </cfRule>
  </conditionalFormatting>
  <conditionalFormatting sqref="H8:I38">
    <cfRule type="containsBlanks" dxfId="41" priority="14">
      <formula>LEN(TRIM(H8))=0</formula>
    </cfRule>
  </conditionalFormatting>
  <conditionalFormatting sqref="K8:L38">
    <cfRule type="containsBlanks" dxfId="40" priority="13">
      <formula>LEN(TRIM(K8))=0</formula>
    </cfRule>
  </conditionalFormatting>
  <conditionalFormatting sqref="N8:O38">
    <cfRule type="containsBlanks" dxfId="39" priority="12">
      <formula>LEN(TRIM(N8))=0</formula>
    </cfRule>
  </conditionalFormatting>
  <conditionalFormatting sqref="Q8:R38">
    <cfRule type="containsBlanks" dxfId="38" priority="11">
      <formula>LEN(TRIM(Q8))=0</formula>
    </cfRule>
  </conditionalFormatting>
  <conditionalFormatting sqref="T8:U38">
    <cfRule type="containsBlanks" dxfId="37" priority="10">
      <formula>LEN(TRIM(T8))=0</formula>
    </cfRule>
  </conditionalFormatting>
  <conditionalFormatting sqref="A8:A38 A7:H7 C8:I38 A41:C74 R41:XFD74 P4:XFD4 A4:J4 Q3:XFD3 A3:I3 D41:I43 O43:Q43 L43 J41:J42 A1:XFD2 A39:XFD40 A75:XFD1048576 A5:XFD6 L41:Q42 J7:XFD38 D44:Q73">
    <cfRule type="containsText" dxfId="36" priority="4" operator="containsText" text="Titre">
      <formula>NOT(ISERROR(SEARCH("Titre",A1)))</formula>
    </cfRule>
  </conditionalFormatting>
  <conditionalFormatting sqref="G8:I38">
    <cfRule type="expression" dxfId="35" priority="2">
      <formula>NOT(MONTH($G$8)=MONTH($G8))</formula>
    </cfRule>
  </conditionalFormatting>
  <conditionalFormatting sqref="D8:D38">
    <cfRule type="expression" dxfId="34" priority="40">
      <formula>AND(#REF!&lt;&gt;"",OR(WEEKDAY($D8,2)=6,WEEKDAY($D8,2)=7))</formula>
    </cfRule>
  </conditionalFormatting>
  <conditionalFormatting sqref="S8:S38">
    <cfRule type="expression" dxfId="33" priority="42">
      <formula>AND($S8,OR(WEEKDAY($S8,2)=6,WEEKDAY($S8,2)=7))</formula>
    </cfRule>
  </conditionalFormatting>
  <conditionalFormatting sqref="P8:P38">
    <cfRule type="expression" dxfId="32" priority="43">
      <formula>AND($P8&lt;&gt;"",OR(WEEKDAY($P8,2)=6,WEEKDAY($P8,2)=7))</formula>
    </cfRule>
  </conditionalFormatting>
  <conditionalFormatting sqref="G8:G38">
    <cfRule type="expression" dxfId="31" priority="44">
      <formula>AND($G8&lt;&gt;"",OR(WEEKDAY($G8,2)=6,WEEKDAY($G8,2)=7))</formula>
    </cfRule>
  </conditionalFormatting>
  <conditionalFormatting sqref="J8:J38">
    <cfRule type="expression" dxfId="30" priority="45">
      <formula>AND($J8&lt;&gt;"",OR(WEEKDAY($J8,2)=6,WEEKDAY($J8,2)=7))</formula>
    </cfRule>
  </conditionalFormatting>
  <conditionalFormatting sqref="M8:M38">
    <cfRule type="expression" dxfId="29" priority="46">
      <formula>AND($M8&lt;&gt;"",OR(WEEKDAY($M8,2)=6,WEEKDAY($M8,2)=7))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3</xdr:row>
                    <xdr:rowOff>95250</xdr:rowOff>
                  </from>
                  <to>
                    <xdr:col>3</xdr:col>
                    <xdr:colOff>723900</xdr:colOff>
                    <xdr:row>3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5" id="{AB4FDA96-DCC7-476B-98A4-05AF5978B220}">
            <xm:f>NOT(ISNA(VLOOKUP($S8,'Base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S8:U38</xm:sqref>
        </x14:conditionalFormatting>
        <x14:conditionalFormatting xmlns:xm="http://schemas.microsoft.com/office/excel/2006/main">
          <x14:cfRule type="expression" priority="36" id="{5CDE500F-4334-4327-87DD-9B331643FC9D}">
            <xm:f>NOT(ISNA(VLOOKUP($P8,'Base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P8:R38</xm:sqref>
        </x14:conditionalFormatting>
        <x14:conditionalFormatting xmlns:xm="http://schemas.microsoft.com/office/excel/2006/main">
          <x14:cfRule type="expression" priority="37" id="{C15D637D-4B52-4CB4-A91F-7A6AC003D814}">
            <xm:f>NOT(ISNA(VLOOKUP($M8,'Base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M8:O38</xm:sqref>
        </x14:conditionalFormatting>
        <x14:conditionalFormatting xmlns:xm="http://schemas.microsoft.com/office/excel/2006/main">
          <x14:cfRule type="expression" priority="38" id="{AA673954-5AC8-4C01-9CE0-DE35CA7CF7E0}">
            <xm:f>NOT(ISNA(VLOOKUP($J8,'Base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J8:L38</xm:sqref>
        </x14:conditionalFormatting>
        <x14:conditionalFormatting xmlns:xm="http://schemas.microsoft.com/office/excel/2006/main">
          <x14:cfRule type="expression" priority="39" id="{FBA08DF0-B571-4021-A147-2C6FFFDC034E}">
            <xm:f>NOT(ISNA(VLOOKUP($G8,'Base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G8:G38</xm:sqref>
        </x14:conditionalFormatting>
        <x14:conditionalFormatting xmlns:xm="http://schemas.microsoft.com/office/excel/2006/main">
          <x14:cfRule type="expression" priority="41" id="{BFD53B50-E6A7-49A0-B307-731741FE098F}">
            <xm:f>NOT(ISNA(VLOOKUP($D8,'Base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D8:F38</xm:sqref>
        </x14:conditionalFormatting>
        <x14:conditionalFormatting xmlns:xm="http://schemas.microsoft.com/office/excel/2006/main">
          <x14:cfRule type="cellIs" priority="393" operator="equal" id="{DE305AD4-0B93-4DEE-AB9C-B95079E2C9C3}">
            <xm:f>Programmes!$H$21</xm:f>
            <x14:dxf>
              <font>
                <color theme="0"/>
              </font>
              <fill>
                <patternFill>
                  <bgColor theme="9"/>
                </patternFill>
              </fill>
            </x14:dxf>
          </x14:cfRule>
          <x14:cfRule type="containsText" priority="394" operator="containsText" id="{CBFA9199-5E8C-41F0-945C-830CCFA2A7AC}">
            <xm:f>NOT(ISERROR(SEARCH(Programmes!$H$20,A1)))</xm:f>
            <xm:f>Programmes!$H$20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395" operator="containsText" id="{53C0E6ED-7191-44FB-9915-2148C220951D}">
            <xm:f>NOT(ISERROR(SEARCH(Programmes!$H$19,A1)))</xm:f>
            <xm:f>Programmes!$H$19</xm:f>
            <x14:dxf>
              <font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endsWith" priority="396" operator="endsWith" id="{8A57CAB5-B58D-4764-9483-2CF66B25089A}">
            <xm:f>RIGHT(A1,LEN(Programmes!$H$18))=Programmes!$H$18</xm:f>
            <xm:f>Programmes!$H$18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397" operator="beginsWith" id="{2FEAC52E-0763-4628-8375-ECF8E5268E42}">
            <xm:f>LEFT(A1,LEN(Programmes!$H$17))=Programmes!$H$17</xm:f>
            <xm:f>Programmes!$H$17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398" operator="containsText" id="{CC83E8CD-C63E-4014-AF70-DD484744CF34}">
            <xm:f>NOT(ISERROR(SEARCH(Programmes!$H$16,A1)))</xm:f>
            <xm:f>Programmes!$H$16</xm:f>
            <x14:dxf>
              <font>
                <color auto="1"/>
              </font>
              <fill>
                <patternFill>
                  <bgColor theme="9" tint="0.79998168889431442"/>
                </patternFill>
              </fill>
            </x14:dxf>
          </x14:cfRule>
          <x14:cfRule type="containsText" priority="399" operator="containsText" id="{69563D2A-1673-4755-8952-2F6AEFE1A5F1}">
            <xm:f>NOT(ISERROR(SEARCH(Programmes!$H$15,A1)))</xm:f>
            <xm:f>Programmes!$H$15</xm:f>
            <x14:dxf>
              <font>
                <color theme="0"/>
              </font>
              <fill>
                <patternFill>
                  <bgColor theme="8" tint="-0.24994659260841701"/>
                </patternFill>
              </fill>
            </x14:dxf>
          </x14:cfRule>
          <x14:cfRule type="containsText" priority="400" operator="containsText" id="{0939E011-FF2B-443C-B0F0-3C4FA2666AD9}">
            <xm:f>NOT(ISERROR(SEARCH(Programmes!$H$14,A1)))</xm:f>
            <xm:f>Programmes!$H$14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401" operator="equal" id="{4E7568EA-2ABC-438B-990D-C6F678821F5A}">
            <xm:f>Programmes!$H$12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402" operator="containsText" id="{50CBB685-1F7E-4E17-B421-D5078E1B3614}">
            <xm:f>NOT(ISERROR(SEARCH(Programmes!$H$11,A1)))</xm:f>
            <xm:f>Programmes!$H$11</xm:f>
            <x14:dxf>
              <font>
                <color auto="1"/>
              </font>
              <fill>
                <patternFill>
                  <bgColor theme="8" tint="0.79998168889431442"/>
                </patternFill>
              </fill>
            </x14:dxf>
          </x14:cfRule>
          <x14:cfRule type="cellIs" priority="403" operator="equal" id="{6678DFF7-69D8-4F8C-8CA5-E0840A829AC1}">
            <xm:f>Programmes!$H$9</xm:f>
            <x14:dxf>
              <fill>
                <patternFill>
                  <bgColor theme="5"/>
                </patternFill>
              </fill>
            </x14:dxf>
          </x14:cfRule>
          <x14:cfRule type="cellIs" priority="404" operator="equal" id="{61EF6AB6-40C8-4C7B-BDDA-E7A82202C11B}">
            <xm:f>Programmes!$H$8</xm:f>
            <x14:dxf>
              <font>
                <color theme="0"/>
              </font>
              <fill>
                <patternFill>
                  <bgColor theme="5" tint="-0.499984740745262"/>
                </patternFill>
              </fill>
            </x14:dxf>
          </x14:cfRule>
          <x14:cfRule type="cellIs" priority="405" operator="equal" id="{D6C39A7B-AC1B-40A4-B9DE-8C67B2D84005}">
            <xm:f>Programmes!$H$7</xm:f>
            <x14:dxf>
              <font>
                <color auto="1"/>
              </font>
              <fill>
                <patternFill>
                  <bgColor theme="5" tint="-0.24994659260841701"/>
                </patternFill>
              </fill>
            </x14:dxf>
          </x14:cfRule>
          <x14:cfRule type="cellIs" priority="406" operator="equal" id="{64861CE0-2226-44E4-99EE-092BA2025D96}">
            <xm:f>Programmes!$H$6</xm:f>
            <x14:dxf>
              <font>
                <color auto="1"/>
              </font>
              <fill>
                <patternFill>
                  <bgColor theme="5" tint="0.39994506668294322"/>
                </patternFill>
              </fill>
            </x14:dxf>
          </x14:cfRule>
          <x14:cfRule type="containsText" priority="407" operator="containsText" id="{462B0388-4D9D-4FA8-87F7-F80DE9F4E1CA}">
            <xm:f>NOT(ISERROR(SEARCH(Programmes!$H$5,A1)))</xm:f>
            <xm:f>Programmes!$H$5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408" operator="equal" id="{21B5845E-4B27-463B-B504-2B402EA51AC8}">
            <xm:f>Programmes!$H$4</xm:f>
            <x14:dxf>
              <font>
                <color auto="1"/>
              </font>
              <fill>
                <patternFill>
                  <bgColor theme="5" tint="0.79998168889431442"/>
                </patternFill>
              </fill>
            </x14:dxf>
          </x14:cfRule>
          <x14:cfRule type="containsText" priority="409" operator="containsText" id="{C7B9439F-1F91-49AA-B37C-029D0A51E4D0}">
            <xm:f>NOT(ISERROR(SEARCH(Programmes!$H$3,A1)))</xm:f>
            <xm:f>Programmes!$H$3</xm:f>
            <x14:dxf>
              <font>
                <color auto="1"/>
              </font>
              <fill>
                <patternFill>
                  <bgColor theme="7"/>
                </patternFill>
              </fill>
            </x14:dxf>
          </x14:cfRule>
          <xm:sqref>A8:A38 A7:H7 C8:I38 P4:XFD4 A41:C74 R41:XFD74 A4:J4 Q3:XFD3 A3:I3 D41:I43 O43:Q43 L43 J41:J42 A1:XFD2 A5:XFD6 A39:XFD40 A75:XFD1048576 L41:Q42 J7:XFD38 D44:Q73</xm:sqref>
        </x14:conditionalFormatting>
        <x14:conditionalFormatting xmlns:xm="http://schemas.microsoft.com/office/excel/2006/main">
          <x14:cfRule type="containsText" priority="733" operator="containsText" id="{E4984EF4-64B6-4AE9-BA60-703CF9A7D143}">
            <xm:f>NOT(ISERROR(SEARCH(Programmes!$H$24,A1)))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734" operator="containsText" id="{91F09635-AF47-4792-84E2-DED5DB131459}">
            <xm:f>NOT(ISERROR(SEARCH(Programmes!$H$25,A1)))</xm:f>
            <xm:f>Programmes!$H$25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735" operator="containsText" id="{27925973-3240-4B4F-BB7F-8400C761E142}">
            <xm:f>NOT(ISERROR(SEARCH(Programmes!$H$24,A1)))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736" operator="containsText" id="{509A1402-85F7-47E7-90B0-8319146384FD}">
            <xm:f>NOT(ISERROR(SEARCH(Programmes!$H$23,A1)))</xm:f>
            <xm:f>Programmes!$H$23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737" operator="containsText" id="{A97631EA-9D9A-4D3B-8FFE-68219A67FC66}">
            <xm:f>NOT(ISERROR(SEARCH(Programmes!$H$22,A1)))</xm:f>
            <xm:f>Programmes!$H$22</xm:f>
            <x14:dxf>
              <fill>
                <patternFill>
                  <bgColor rgb="FFFFC000"/>
                </patternFill>
              </fill>
            </x14:dxf>
          </x14:cfRule>
          <xm:sqref>A8:A38 A7:H7 C8:I38 A41:C74 R41:XFD74 P4:XFD4 A4:J4 Q3:XFD3 A3:I3 D41:I43 O43:Q43 L43 J41:J42 A1:XFD2 A39:XFD40 A75:XFD1048576 A5:XFD6 L41:Q42 J7:XFD38 D44:Q73</xm:sqref>
        </x14:conditionalFormatting>
        <x14:conditionalFormatting xmlns:xm="http://schemas.microsoft.com/office/excel/2006/main">
          <x14:cfRule type="containsText" priority="1" operator="containsText" id="{6A8A259F-DE8D-4399-8C16-213195EE04F5}">
            <xm:f>NOT(ISERROR(SEARCH($D$57,D57)))</xm:f>
            <xm:f>$D$57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D57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 Rentrées</vt:lpstr>
      <vt:lpstr>Base de données</vt:lpstr>
      <vt:lpstr>Programmes</vt:lpstr>
      <vt:lpstr>Pédagogie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Bastien COLLET</cp:lastModifiedBy>
  <dcterms:created xsi:type="dcterms:W3CDTF">2019-01-03T17:03:56Z</dcterms:created>
  <dcterms:modified xsi:type="dcterms:W3CDTF">2019-01-15T11:06:51Z</dcterms:modified>
</cp:coreProperties>
</file>