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DIRECTION DAFIC\Controle-de-gestion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definedNames>
    <definedName name="DATE2">'[1]TDB général'!$C$3</definedName>
    <definedName name="MOIS_PROJ">'[1]TDB général'!$O$2</definedName>
    <definedName name="ZONE_LISSEE">Feuil1!$A$42:$IV$66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6" i="1" l="1"/>
  <c r="M66" i="1"/>
  <c r="A66" i="1"/>
  <c r="N66" i="1" s="1"/>
  <c r="S65" i="1"/>
  <c r="N65" i="1"/>
  <c r="M65" i="1"/>
  <c r="E65" i="1"/>
  <c r="B65" i="1"/>
  <c r="A65" i="1"/>
  <c r="Q65" i="1" s="1"/>
  <c r="S64" i="1"/>
  <c r="M64" i="1"/>
  <c r="A64" i="1"/>
  <c r="S63" i="1"/>
  <c r="M63" i="1"/>
  <c r="A63" i="1"/>
  <c r="B63" i="1" s="1"/>
  <c r="S62" i="1"/>
  <c r="M62" i="1"/>
  <c r="A62" i="1"/>
  <c r="N62" i="1" s="1"/>
  <c r="S61" i="1"/>
  <c r="M61" i="1"/>
  <c r="A61" i="1"/>
  <c r="Q61" i="1" s="1"/>
  <c r="S60" i="1"/>
  <c r="M60" i="1"/>
  <c r="A60" i="1"/>
  <c r="S59" i="1"/>
  <c r="M59" i="1"/>
  <c r="A59" i="1"/>
  <c r="B59" i="1" s="1"/>
  <c r="S58" i="1"/>
  <c r="M58" i="1"/>
  <c r="A58" i="1"/>
  <c r="N58" i="1" s="1"/>
  <c r="S57" i="1"/>
  <c r="M57" i="1"/>
  <c r="A57" i="1"/>
  <c r="Q57" i="1" s="1"/>
  <c r="S56" i="1"/>
  <c r="M56" i="1"/>
  <c r="A56" i="1"/>
  <c r="S55" i="1"/>
  <c r="M55" i="1"/>
  <c r="A55" i="1"/>
  <c r="B55" i="1" s="1"/>
  <c r="A54" i="1"/>
  <c r="A53" i="1"/>
  <c r="H53" i="1" s="1"/>
  <c r="A52" i="1"/>
  <c r="Q52" i="1" s="1"/>
  <c r="A51" i="1"/>
  <c r="N51" i="1" s="1"/>
  <c r="A50" i="1"/>
  <c r="A49" i="1"/>
  <c r="H49" i="1" s="1"/>
  <c r="A48" i="1"/>
  <c r="Q48" i="1" s="1"/>
  <c r="A47" i="1"/>
  <c r="N47" i="1" s="1"/>
  <c r="A46" i="1"/>
  <c r="A45" i="1"/>
  <c r="H45" i="1" s="1"/>
  <c r="A44" i="1"/>
  <c r="Q44" i="1" s="1"/>
  <c r="A43" i="1"/>
  <c r="N43" i="1" s="1"/>
  <c r="Q38" i="1"/>
  <c r="N38" i="1"/>
  <c r="H38" i="1"/>
  <c r="E38" i="1"/>
  <c r="B38" i="1"/>
  <c r="K38" i="1" s="1"/>
  <c r="A38" i="1"/>
  <c r="Q37" i="1"/>
  <c r="N37" i="1"/>
  <c r="H37" i="1"/>
  <c r="E37" i="1"/>
  <c r="B37" i="1"/>
  <c r="K37" i="1" s="1"/>
  <c r="A37" i="1"/>
  <c r="Q36" i="1"/>
  <c r="N36" i="1"/>
  <c r="K36" i="1"/>
  <c r="H36" i="1"/>
  <c r="E36" i="1"/>
  <c r="B36" i="1"/>
  <c r="A36" i="1"/>
  <c r="Q35" i="1"/>
  <c r="N35" i="1"/>
  <c r="H35" i="1"/>
  <c r="K35" i="1" s="1"/>
  <c r="E35" i="1"/>
  <c r="B35" i="1"/>
  <c r="A35" i="1"/>
  <c r="Q34" i="1"/>
  <c r="N34" i="1"/>
  <c r="H34" i="1"/>
  <c r="E34" i="1"/>
  <c r="B34" i="1"/>
  <c r="K34" i="1" s="1"/>
  <c r="A34" i="1"/>
  <c r="Q33" i="1"/>
  <c r="N33" i="1"/>
  <c r="H33" i="1"/>
  <c r="E33" i="1"/>
  <c r="B33" i="1"/>
  <c r="K33" i="1" s="1"/>
  <c r="A33" i="1"/>
  <c r="Q32" i="1"/>
  <c r="N32" i="1"/>
  <c r="K32" i="1"/>
  <c r="H32" i="1"/>
  <c r="E32" i="1"/>
  <c r="B32" i="1"/>
  <c r="A32" i="1"/>
  <c r="Q31" i="1"/>
  <c r="N31" i="1"/>
  <c r="H31" i="1"/>
  <c r="K31" i="1" s="1"/>
  <c r="E31" i="1"/>
  <c r="B31" i="1"/>
  <c r="A31" i="1"/>
  <c r="Q30" i="1"/>
  <c r="N30" i="1"/>
  <c r="H30" i="1"/>
  <c r="E30" i="1"/>
  <c r="B30" i="1"/>
  <c r="K30" i="1" s="1"/>
  <c r="A30" i="1"/>
  <c r="Q29" i="1"/>
  <c r="N29" i="1"/>
  <c r="H29" i="1"/>
  <c r="E29" i="1"/>
  <c r="B29" i="1"/>
  <c r="K29" i="1" s="1"/>
  <c r="A29" i="1"/>
  <c r="Q28" i="1"/>
  <c r="N28" i="1"/>
  <c r="K28" i="1"/>
  <c r="H28" i="1"/>
  <c r="E28" i="1"/>
  <c r="B28" i="1"/>
  <c r="A28" i="1"/>
  <c r="Q27" i="1"/>
  <c r="N27" i="1"/>
  <c r="H27" i="1"/>
  <c r="K27" i="1" s="1"/>
  <c r="E27" i="1"/>
  <c r="B27" i="1"/>
  <c r="A27" i="1"/>
  <c r="Q26" i="1"/>
  <c r="N26" i="1"/>
  <c r="H26" i="1"/>
  <c r="E26" i="1"/>
  <c r="B26" i="1"/>
  <c r="K26" i="1" s="1"/>
  <c r="A26" i="1"/>
  <c r="Q25" i="1"/>
  <c r="Q64" i="1" s="1"/>
  <c r="N25" i="1"/>
  <c r="N64" i="1" s="1"/>
  <c r="H25" i="1"/>
  <c r="H64" i="1" s="1"/>
  <c r="E25" i="1"/>
  <c r="E64" i="1" s="1"/>
  <c r="B25" i="1"/>
  <c r="B64" i="1" s="1"/>
  <c r="A25" i="1"/>
  <c r="Q24" i="1"/>
  <c r="Q63" i="1" s="1"/>
  <c r="N24" i="1"/>
  <c r="K24" i="1"/>
  <c r="H24" i="1"/>
  <c r="H63" i="1" s="1"/>
  <c r="E24" i="1"/>
  <c r="B24" i="1"/>
  <c r="A24" i="1"/>
  <c r="Q23" i="1"/>
  <c r="N23" i="1"/>
  <c r="H23" i="1"/>
  <c r="K23" i="1" s="1"/>
  <c r="E23" i="1"/>
  <c r="B23" i="1"/>
  <c r="A23" i="1"/>
  <c r="Q22" i="1"/>
  <c r="N22" i="1"/>
  <c r="N61" i="1" s="1"/>
  <c r="H22" i="1"/>
  <c r="E22" i="1"/>
  <c r="E61" i="1" s="1"/>
  <c r="B22" i="1"/>
  <c r="K22" i="1" s="1"/>
  <c r="A22" i="1"/>
  <c r="Q21" i="1"/>
  <c r="Q60" i="1" s="1"/>
  <c r="N21" i="1"/>
  <c r="N60" i="1" s="1"/>
  <c r="H21" i="1"/>
  <c r="H60" i="1" s="1"/>
  <c r="E21" i="1"/>
  <c r="E60" i="1" s="1"/>
  <c r="B21" i="1"/>
  <c r="B60" i="1" s="1"/>
  <c r="A21" i="1"/>
  <c r="Q20" i="1"/>
  <c r="Q59" i="1" s="1"/>
  <c r="N20" i="1"/>
  <c r="K20" i="1"/>
  <c r="H20" i="1"/>
  <c r="H59" i="1" s="1"/>
  <c r="E20" i="1"/>
  <c r="B20" i="1"/>
  <c r="A20" i="1"/>
  <c r="Q19" i="1"/>
  <c r="N19" i="1"/>
  <c r="H19" i="1"/>
  <c r="K19" i="1" s="1"/>
  <c r="E19" i="1"/>
  <c r="B19" i="1"/>
  <c r="A19" i="1"/>
  <c r="Q18" i="1"/>
  <c r="N18" i="1"/>
  <c r="N57" i="1" s="1"/>
  <c r="H18" i="1"/>
  <c r="E18" i="1"/>
  <c r="E57" i="1" s="1"/>
  <c r="B18" i="1"/>
  <c r="K18" i="1" s="1"/>
  <c r="A18" i="1"/>
  <c r="Q17" i="1"/>
  <c r="Q56" i="1" s="1"/>
  <c r="N17" i="1"/>
  <c r="N56" i="1" s="1"/>
  <c r="H17" i="1"/>
  <c r="H56" i="1" s="1"/>
  <c r="E17" i="1"/>
  <c r="E56" i="1" s="1"/>
  <c r="B17" i="1"/>
  <c r="B56" i="1" s="1"/>
  <c r="A17" i="1"/>
  <c r="Q16" i="1"/>
  <c r="Q55" i="1" s="1"/>
  <c r="N16" i="1"/>
  <c r="K16" i="1"/>
  <c r="H16" i="1"/>
  <c r="H55" i="1" s="1"/>
  <c r="E16" i="1"/>
  <c r="B16" i="1"/>
  <c r="A16" i="1"/>
  <c r="Q15" i="1"/>
  <c r="Q54" i="1" s="1"/>
  <c r="N15" i="1"/>
  <c r="N54" i="1" s="1"/>
  <c r="H15" i="1"/>
  <c r="H54" i="1" s="1"/>
  <c r="E15" i="1"/>
  <c r="E54" i="1" s="1"/>
  <c r="B15" i="1"/>
  <c r="B54" i="1" s="1"/>
  <c r="A15" i="1"/>
  <c r="Q14" i="1"/>
  <c r="Q53" i="1" s="1"/>
  <c r="N14" i="1"/>
  <c r="N53" i="1" s="1"/>
  <c r="H14" i="1"/>
  <c r="E14" i="1"/>
  <c r="E53" i="1" s="1"/>
  <c r="B14" i="1"/>
  <c r="K14" i="1" s="1"/>
  <c r="A14" i="1"/>
  <c r="Q13" i="1"/>
  <c r="N13" i="1"/>
  <c r="H13" i="1"/>
  <c r="E13" i="1"/>
  <c r="B13" i="1"/>
  <c r="K13" i="1" s="1"/>
  <c r="A13" i="1"/>
  <c r="Q12" i="1"/>
  <c r="N12" i="1"/>
  <c r="K12" i="1"/>
  <c r="H12" i="1"/>
  <c r="H51" i="1" s="1"/>
  <c r="E12" i="1"/>
  <c r="B12" i="1"/>
  <c r="A12" i="1"/>
  <c r="Q11" i="1"/>
  <c r="Q50" i="1" s="1"/>
  <c r="N11" i="1"/>
  <c r="N50" i="1" s="1"/>
  <c r="H11" i="1"/>
  <c r="H50" i="1" s="1"/>
  <c r="E11" i="1"/>
  <c r="E50" i="1" s="1"/>
  <c r="B11" i="1"/>
  <c r="B50" i="1" s="1"/>
  <c r="A11" i="1"/>
  <c r="Q10" i="1"/>
  <c r="Q49" i="1" s="1"/>
  <c r="N10" i="1"/>
  <c r="N49" i="1" s="1"/>
  <c r="H10" i="1"/>
  <c r="E10" i="1"/>
  <c r="E49" i="1" s="1"/>
  <c r="B10" i="1"/>
  <c r="K10" i="1" s="1"/>
  <c r="A10" i="1"/>
  <c r="Q9" i="1"/>
  <c r="N9" i="1"/>
  <c r="H9" i="1"/>
  <c r="E9" i="1"/>
  <c r="B9" i="1"/>
  <c r="K9" i="1" s="1"/>
  <c r="A9" i="1"/>
  <c r="Q8" i="1"/>
  <c r="N8" i="1"/>
  <c r="K8" i="1"/>
  <c r="H8" i="1"/>
  <c r="H47" i="1" s="1"/>
  <c r="E8" i="1"/>
  <c r="B8" i="1"/>
  <c r="A8" i="1"/>
  <c r="Q7" i="1"/>
  <c r="Q46" i="1" s="1"/>
  <c r="N7" i="1"/>
  <c r="N46" i="1" s="1"/>
  <c r="H7" i="1"/>
  <c r="H46" i="1" s="1"/>
  <c r="E7" i="1"/>
  <c r="E46" i="1" s="1"/>
  <c r="B7" i="1"/>
  <c r="B46" i="1" s="1"/>
  <c r="A7" i="1"/>
  <c r="Q6" i="1"/>
  <c r="Q45" i="1" s="1"/>
  <c r="N6" i="1"/>
  <c r="N45" i="1" s="1"/>
  <c r="H6" i="1"/>
  <c r="E6" i="1"/>
  <c r="E45" i="1" s="1"/>
  <c r="B6" i="1"/>
  <c r="K6" i="1" s="1"/>
  <c r="A6" i="1"/>
  <c r="Q5" i="1"/>
  <c r="N5" i="1"/>
  <c r="H5" i="1"/>
  <c r="E5" i="1"/>
  <c r="B5" i="1"/>
  <c r="K5" i="1" s="1"/>
  <c r="A5" i="1"/>
  <c r="Q4" i="1"/>
  <c r="N4" i="1"/>
  <c r="K4" i="1"/>
  <c r="H4" i="1"/>
  <c r="H43" i="1" s="1"/>
  <c r="E4" i="1"/>
  <c r="B4" i="1"/>
  <c r="A4" i="1"/>
  <c r="Q3" i="1"/>
  <c r="N3" i="1"/>
  <c r="H3" i="1"/>
  <c r="K3" i="1" s="1"/>
  <c r="E3" i="1"/>
  <c r="B3" i="1"/>
  <c r="A3" i="1"/>
  <c r="K64" i="1" l="1"/>
  <c r="K17" i="1"/>
  <c r="K21" i="1"/>
  <c r="K60" i="1" s="1"/>
  <c r="K25" i="1"/>
  <c r="E43" i="1"/>
  <c r="Q43" i="1"/>
  <c r="H44" i="1"/>
  <c r="E47" i="1"/>
  <c r="Q47" i="1"/>
  <c r="H48" i="1"/>
  <c r="E51" i="1"/>
  <c r="Q51" i="1"/>
  <c r="H52" i="1"/>
  <c r="E55" i="1"/>
  <c r="N55" i="1"/>
  <c r="K57" i="1"/>
  <c r="H58" i="1"/>
  <c r="Q58" i="1"/>
  <c r="E59" i="1"/>
  <c r="N59" i="1"/>
  <c r="K61" i="1"/>
  <c r="H62" i="1"/>
  <c r="Q62" i="1"/>
  <c r="E63" i="1"/>
  <c r="N63" i="1"/>
  <c r="K65" i="1"/>
  <c r="E66" i="1"/>
  <c r="K66" i="1"/>
  <c r="O66" i="1"/>
  <c r="B45" i="1"/>
  <c r="B49" i="1"/>
  <c r="B53" i="1"/>
  <c r="B57" i="1"/>
  <c r="K58" i="1"/>
  <c r="B61" i="1"/>
  <c r="K62" i="1"/>
  <c r="F66" i="1"/>
  <c r="L66" i="1"/>
  <c r="Q66" i="1"/>
  <c r="K7" i="1"/>
  <c r="K46" i="1" s="1"/>
  <c r="K11" i="1"/>
  <c r="K49" i="1" s="1"/>
  <c r="K15" i="1"/>
  <c r="K53" i="1" s="1"/>
  <c r="B44" i="1"/>
  <c r="N44" i="1"/>
  <c r="K47" i="1"/>
  <c r="B48" i="1"/>
  <c r="N48" i="1"/>
  <c r="B52" i="1"/>
  <c r="N52" i="1"/>
  <c r="K55" i="1"/>
  <c r="B58" i="1"/>
  <c r="K59" i="1"/>
  <c r="B62" i="1"/>
  <c r="K63" i="1"/>
  <c r="B66" i="1"/>
  <c r="H66" i="1"/>
  <c r="R66" i="1"/>
  <c r="B43" i="1"/>
  <c r="E44" i="1"/>
  <c r="B47" i="1"/>
  <c r="E48" i="1"/>
  <c r="B51" i="1"/>
  <c r="E52" i="1"/>
  <c r="H57" i="1"/>
  <c r="E58" i="1"/>
  <c r="H61" i="1"/>
  <c r="E62" i="1"/>
  <c r="H65" i="1"/>
  <c r="C66" i="1"/>
  <c r="I66" i="1"/>
  <c r="K51" i="1" l="1"/>
  <c r="K48" i="1"/>
  <c r="K56" i="1"/>
  <c r="K54" i="1"/>
  <c r="K43" i="1"/>
  <c r="K52" i="1"/>
  <c r="K44" i="1"/>
  <c r="K50" i="1"/>
  <c r="K45" i="1"/>
</calcChain>
</file>

<file path=xl/comments1.xml><?xml version="1.0" encoding="utf-8"?>
<comments xmlns="http://schemas.openxmlformats.org/spreadsheetml/2006/main">
  <authors>
    <author>PARENT Aurelie</author>
  </authors>
  <commentList>
    <comment ref="G55" authorId="0" shapeId="0">
      <text>
        <r>
          <rPr>
            <b/>
            <sz val="9"/>
            <color indexed="81"/>
            <rFont val="Tahoma"/>
            <family val="2"/>
          </rPr>
          <t>année 2017
ST Q : RIA1
MO: 9 900 000
DMI: 3 300 000</t>
        </r>
      </text>
    </comment>
    <comment ref="J55" authorId="0" shapeId="0">
      <text>
        <r>
          <rPr>
            <b/>
            <sz val="9"/>
            <color indexed="81"/>
            <rFont val="Tahoma"/>
            <family val="2"/>
          </rPr>
          <t>EPRD 2018 suite DM1</t>
        </r>
      </text>
    </comment>
    <comment ref="P55" authorId="0" shapeId="0">
      <text>
        <r>
          <rPr>
            <b/>
            <sz val="9"/>
            <color indexed="81"/>
            <rFont val="Tahoma"/>
            <family val="2"/>
          </rPr>
          <t>réalisé 2017</t>
        </r>
      </text>
    </comment>
    <comment ref="L66" authorId="0" shapeId="0">
      <text>
        <r>
          <rPr>
            <b/>
            <sz val="10"/>
            <color indexed="81"/>
            <rFont val="Tahoma"/>
            <family val="2"/>
          </rPr>
          <t>Valeur mois en cours + dernier ecart * nb de mois restants</t>
        </r>
      </text>
    </comment>
    <comment ref="O66" authorId="0" shapeId="0">
      <text>
        <r>
          <rPr>
            <b/>
            <sz val="10"/>
            <color indexed="81"/>
            <rFont val="Tahoma"/>
            <family val="2"/>
          </rPr>
          <t>Valeur mois en cours + dernier ecart * nb de mois restants</t>
        </r>
      </text>
    </comment>
  </commentList>
</comments>
</file>

<file path=xl/sharedStrings.xml><?xml version="1.0" encoding="utf-8"?>
<sst xmlns="http://schemas.openxmlformats.org/spreadsheetml/2006/main" count="40" uniqueCount="15">
  <si>
    <t>mensuel</t>
  </si>
  <si>
    <t>GHS</t>
  </si>
  <si>
    <t>Projection annuelle tendance</t>
  </si>
  <si>
    <t>cible annuelle</t>
  </si>
  <si>
    <t>DMI - MO</t>
  </si>
  <si>
    <t>ACE</t>
  </si>
  <si>
    <t>Total Recettes T1</t>
  </si>
  <si>
    <t>Nb entrées</t>
  </si>
  <si>
    <t>Entrées Projection</t>
  </si>
  <si>
    <t>cible</t>
  </si>
  <si>
    <t>Nb ATU</t>
  </si>
  <si>
    <t>ATU Projection</t>
  </si>
  <si>
    <t>lissage 12 mois</t>
  </si>
  <si>
    <t>A FAIRE</t>
  </si>
  <si>
    <r>
      <t>SI(</t>
    </r>
    <r>
      <rPr>
        <sz val="18"/>
        <color rgb="FFFF0000"/>
        <rFont val="Calibri"/>
        <family val="2"/>
        <scheme val="minor"/>
      </rPr>
      <t>DATE2</t>
    </r>
    <r>
      <rPr>
        <sz val="18"/>
        <color theme="1"/>
        <rFont val="Calibri"/>
        <family val="2"/>
        <scheme val="minor"/>
      </rPr>
      <t>=$A$66;B66;(RECHERCHEV(</t>
    </r>
    <r>
      <rPr>
        <sz val="18"/>
        <color rgb="FFFF0000"/>
        <rFont val="Calibri"/>
        <family val="2"/>
        <scheme val="minor"/>
      </rPr>
      <t>DATE2</t>
    </r>
    <r>
      <rPr>
        <sz val="18"/>
        <color theme="1"/>
        <rFont val="Calibri"/>
        <family val="2"/>
        <scheme val="minor"/>
      </rPr>
      <t>;ZONE_LISSEE;B1;FAUX)-RECHERCHEV(MOIS.DECALER(</t>
    </r>
    <r>
      <rPr>
        <sz val="18"/>
        <color rgb="FFFF0000"/>
        <rFont val="Calibri"/>
        <family val="2"/>
        <scheme val="minor"/>
      </rPr>
      <t>DATE2</t>
    </r>
    <r>
      <rPr>
        <sz val="18"/>
        <color theme="1"/>
        <rFont val="Calibri"/>
        <family val="2"/>
        <scheme val="minor"/>
      </rPr>
      <t>;-MOIS_PROJ);ZONE_LISSEE;B1;FAUX))</t>
    </r>
    <r>
      <rPr>
        <b/>
        <sz val="26"/>
        <color theme="1"/>
        <rFont val="Calibri"/>
        <family val="2"/>
        <scheme val="minor"/>
      </rPr>
      <t>/</t>
    </r>
    <r>
      <rPr>
        <sz val="18"/>
        <color theme="1"/>
        <rFont val="Calibri"/>
        <family val="2"/>
        <scheme val="minor"/>
      </rPr>
      <t>MOIS_PROJ*(MOIS($A$66)-MOIS(</t>
    </r>
    <r>
      <rPr>
        <sz val="18"/>
        <color rgb="FFFF0000"/>
        <rFont val="Calibri"/>
        <family val="2"/>
        <scheme val="minor"/>
      </rPr>
      <t>DATE2</t>
    </r>
    <r>
      <rPr>
        <sz val="18"/>
        <color theme="1"/>
        <rFont val="Calibri"/>
        <family val="2"/>
        <scheme val="minor"/>
      </rPr>
      <t>))+RECHERCHEV(</t>
    </r>
    <r>
      <rPr>
        <sz val="18"/>
        <color rgb="FFFF0000"/>
        <rFont val="Calibri"/>
        <family val="2"/>
        <scheme val="minor"/>
      </rPr>
      <t>DATE2</t>
    </r>
    <r>
      <rPr>
        <sz val="18"/>
        <color theme="1"/>
        <rFont val="Calibri"/>
        <family val="2"/>
        <scheme val="minor"/>
      </rPr>
      <t>;ZONE_LISSEE;B1;FAUX))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</si>
</sst>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_-* #,##0\ _F_-;\-* #,##0\ _F_-;_-* &quot;-&quot;??\ _F_-;_-@_-"/>
    <numFmt numFmtId="165" formatCode="_-* #,##0.00\ [$€-40C]_-;\-* #,##0.00\ [$€-40C]_-;_-* &quot;-&quot;??\ [$€-40C]_-;_-@_-"/>
    <numFmt numFmtId="166" formatCode="_-* #,##0\ _€_-;\-* #,##0\ _€_-;_-* &quot;-&quot;??\ _€_-;_-@_-"/>
    <numFmt numFmtId="167" formatCode="_-* #,##0\ [$€-40C]_-;\-* #,##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3" fillId="0" borderId="0" xfId="0" applyFont="1"/>
    <xf numFmtId="0" fontId="4" fillId="2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 wrapText="1"/>
    </xf>
    <xf numFmtId="164" fontId="4" fillId="7" borderId="0" xfId="1" applyNumberFormat="1" applyFont="1" applyFill="1" applyAlignment="1">
      <alignment horizontal="center" vertical="center" wrapText="1"/>
    </xf>
    <xf numFmtId="0" fontId="4" fillId="7" borderId="0" xfId="0" applyFont="1" applyFill="1" applyAlignment="1">
      <alignment horizontal="center" vertical="center" wrapText="1"/>
    </xf>
    <xf numFmtId="164" fontId="4" fillId="8" borderId="0" xfId="1" applyNumberFormat="1" applyFont="1" applyFill="1" applyAlignment="1">
      <alignment horizontal="center" vertical="center" wrapText="1"/>
    </xf>
    <xf numFmtId="0" fontId="4" fillId="8" borderId="0" xfId="0" applyFont="1" applyFill="1" applyAlignment="1">
      <alignment horizontal="center" vertical="center" wrapText="1"/>
    </xf>
    <xf numFmtId="17" fontId="6" fillId="9" borderId="1" xfId="0" applyNumberFormat="1" applyFont="1" applyFill="1" applyBorder="1" applyAlignment="1">
      <alignment horizontal="center"/>
    </xf>
    <xf numFmtId="165" fontId="0" fillId="0" borderId="0" xfId="0" applyNumberFormat="1"/>
    <xf numFmtId="166" fontId="1" fillId="10" borderId="0" xfId="1" applyNumberFormat="1" applyFont="1" applyFill="1"/>
    <xf numFmtId="166" fontId="1" fillId="11" borderId="0" xfId="1" applyNumberFormat="1" applyFont="1" applyFill="1"/>
    <xf numFmtId="166" fontId="1" fillId="0" borderId="0" xfId="1" applyNumberFormat="1" applyFont="1"/>
    <xf numFmtId="0" fontId="0" fillId="0" borderId="0" xfId="0" applyFont="1"/>
    <xf numFmtId="0" fontId="7" fillId="2" borderId="0" xfId="0" applyFont="1" applyFill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167" fontId="0" fillId="10" borderId="0" xfId="0" applyNumberFormat="1" applyFill="1"/>
    <xf numFmtId="165" fontId="0" fillId="11" borderId="0" xfId="0" applyNumberFormat="1" applyFill="1"/>
    <xf numFmtId="165" fontId="8" fillId="0" borderId="0" xfId="0" applyNumberFormat="1" applyFont="1"/>
    <xf numFmtId="167" fontId="8" fillId="0" borderId="0" xfId="0" applyNumberFormat="1" applyFont="1"/>
    <xf numFmtId="166" fontId="8" fillId="0" borderId="0" xfId="1" applyNumberFormat="1" applyFont="1"/>
    <xf numFmtId="0" fontId="2" fillId="0" borderId="0" xfId="0" applyFont="1"/>
    <xf numFmtId="0" fontId="0" fillId="0" borderId="0" xfId="0" applyNumberFormat="1"/>
    <xf numFmtId="0" fontId="9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ssier%20Chauny\CHAUNY%20T1%20-%20financement%20pr&#233;vision-r&#233;alis&#233;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données réalisées"/>
      <sheetName val="prévision"/>
      <sheetName val="base recettes"/>
      <sheetName val="base entrées- atu"/>
      <sheetName val="Feuil1"/>
      <sheetName val="calcul"/>
      <sheetName val="TDB général"/>
      <sheetName val="GHS"/>
      <sheetName val="DMI-MO"/>
      <sheetName val="ACE"/>
      <sheetName val="liste"/>
    </sheetNames>
    <sheetDataSet>
      <sheetData sheetId="0"/>
      <sheetData sheetId="1"/>
      <sheetData sheetId="2"/>
      <sheetData sheetId="3">
        <row r="1">
          <cell r="B1" t="str">
            <v>GHS (dt suppléments) + PO+ IVG + dialyse</v>
          </cell>
          <cell r="C1" t="str">
            <v>DMI-MO</v>
          </cell>
          <cell r="D1" t="str">
            <v>ACE + ATU + FFM + SE + DMI ACE</v>
          </cell>
        </row>
        <row r="2">
          <cell r="A2">
            <v>42005</v>
          </cell>
          <cell r="B2">
            <v>2194088.4300000002</v>
          </cell>
          <cell r="C2">
            <v>78049.76999999999</v>
          </cell>
          <cell r="D2">
            <v>259617.78</v>
          </cell>
        </row>
        <row r="3">
          <cell r="A3">
            <v>42036</v>
          </cell>
          <cell r="B3">
            <v>2070384.81</v>
          </cell>
          <cell r="C3">
            <v>57163.02</v>
          </cell>
          <cell r="D3">
            <v>247817.7</v>
          </cell>
        </row>
        <row r="4">
          <cell r="A4">
            <v>42064</v>
          </cell>
          <cell r="B4">
            <v>2272104.7999999998</v>
          </cell>
          <cell r="C4">
            <v>55021.02</v>
          </cell>
          <cell r="D4">
            <v>268953.18</v>
          </cell>
        </row>
        <row r="5">
          <cell r="A5">
            <v>42095</v>
          </cell>
          <cell r="B5">
            <v>2161470.89</v>
          </cell>
          <cell r="C5">
            <v>42160.61</v>
          </cell>
          <cell r="D5">
            <v>272458.83999999997</v>
          </cell>
        </row>
        <row r="6">
          <cell r="A6">
            <v>42125</v>
          </cell>
          <cell r="B6">
            <v>1959903.66</v>
          </cell>
          <cell r="C6">
            <v>45964.44</v>
          </cell>
          <cell r="D6">
            <v>224680.66999999998</v>
          </cell>
        </row>
        <row r="7">
          <cell r="A7">
            <v>42156</v>
          </cell>
          <cell r="B7">
            <v>2095087.97</v>
          </cell>
          <cell r="C7">
            <v>39181.839999999997</v>
          </cell>
          <cell r="D7">
            <v>291049.2</v>
          </cell>
        </row>
        <row r="8">
          <cell r="A8">
            <v>42186</v>
          </cell>
          <cell r="B8">
            <v>2489672.42</v>
          </cell>
          <cell r="C8">
            <v>45608.78</v>
          </cell>
          <cell r="D8">
            <v>278288</v>
          </cell>
        </row>
        <row r="9">
          <cell r="A9">
            <v>42217</v>
          </cell>
          <cell r="B9">
            <v>1664724.1700000002</v>
          </cell>
          <cell r="C9">
            <v>44787.839999999997</v>
          </cell>
          <cell r="D9">
            <v>224843.39</v>
          </cell>
        </row>
        <row r="10">
          <cell r="A10">
            <v>42248</v>
          </cell>
          <cell r="B10">
            <v>2064148.16</v>
          </cell>
          <cell r="C10">
            <v>41358.460000000006</v>
          </cell>
          <cell r="D10">
            <v>276232.38</v>
          </cell>
        </row>
        <row r="11">
          <cell r="A11">
            <v>42278</v>
          </cell>
          <cell r="B11">
            <v>2412658.16</v>
          </cell>
          <cell r="C11">
            <v>67650.959999999992</v>
          </cell>
          <cell r="D11">
            <v>283854.2</v>
          </cell>
        </row>
        <row r="12">
          <cell r="A12">
            <v>42309</v>
          </cell>
          <cell r="B12">
            <v>2107933.2399999998</v>
          </cell>
          <cell r="C12">
            <v>57918.43</v>
          </cell>
          <cell r="D12">
            <v>264277.41000000003</v>
          </cell>
        </row>
        <row r="13">
          <cell r="A13">
            <v>42339</v>
          </cell>
          <cell r="B13">
            <v>2240912.7899999996</v>
          </cell>
          <cell r="C13">
            <v>68408.05</v>
          </cell>
          <cell r="D13">
            <v>404492.92</v>
          </cell>
        </row>
        <row r="14">
          <cell r="A14">
            <v>42370</v>
          </cell>
          <cell r="B14">
            <v>2006069.3599999999</v>
          </cell>
          <cell r="C14">
            <v>64758.17</v>
          </cell>
          <cell r="D14">
            <v>252686.6</v>
          </cell>
        </row>
        <row r="15">
          <cell r="A15">
            <v>42401</v>
          </cell>
          <cell r="B15">
            <v>2187627.34</v>
          </cell>
          <cell r="C15">
            <v>46177.880000000005</v>
          </cell>
          <cell r="D15">
            <v>259151.98</v>
          </cell>
        </row>
        <row r="16">
          <cell r="A16">
            <v>42430</v>
          </cell>
          <cell r="B16">
            <v>2211666.23</v>
          </cell>
          <cell r="C16">
            <v>66829.290000000008</v>
          </cell>
          <cell r="D16">
            <v>254387.75999999998</v>
          </cell>
        </row>
        <row r="17">
          <cell r="A17">
            <v>42461</v>
          </cell>
          <cell r="B17">
            <v>2247816.52</v>
          </cell>
          <cell r="C17">
            <v>47948.32</v>
          </cell>
          <cell r="D17">
            <v>316969.19</v>
          </cell>
        </row>
        <row r="18">
          <cell r="A18">
            <v>42491</v>
          </cell>
          <cell r="B18">
            <v>2000305.57</v>
          </cell>
          <cell r="C18">
            <v>50047.45</v>
          </cell>
          <cell r="D18">
            <v>279502.83999999997</v>
          </cell>
        </row>
        <row r="19">
          <cell r="A19">
            <v>42522</v>
          </cell>
          <cell r="B19">
            <v>2042813.01</v>
          </cell>
          <cell r="C19">
            <v>43993.78</v>
          </cell>
          <cell r="D19">
            <v>301464.23</v>
          </cell>
        </row>
        <row r="20">
          <cell r="A20">
            <v>42552</v>
          </cell>
          <cell r="B20">
            <v>2188561.0100000002</v>
          </cell>
          <cell r="C20">
            <v>32130.870000000003</v>
          </cell>
          <cell r="D20">
            <v>268824.86</v>
          </cell>
        </row>
        <row r="21">
          <cell r="A21">
            <v>42583</v>
          </cell>
          <cell r="B21">
            <v>1729821.22</v>
          </cell>
          <cell r="C21">
            <v>47154.21</v>
          </cell>
          <cell r="D21">
            <v>269377.48</v>
          </cell>
        </row>
        <row r="22">
          <cell r="A22">
            <v>42614</v>
          </cell>
          <cell r="B22">
            <v>2074530.57</v>
          </cell>
          <cell r="C22">
            <v>51968.13</v>
          </cell>
          <cell r="D22">
            <v>319400.77</v>
          </cell>
        </row>
        <row r="23">
          <cell r="A23">
            <v>42644</v>
          </cell>
          <cell r="B23">
            <v>1980916.21</v>
          </cell>
          <cell r="C23">
            <v>55324.55</v>
          </cell>
          <cell r="D23">
            <v>284311.02</v>
          </cell>
        </row>
        <row r="24">
          <cell r="A24">
            <v>42675</v>
          </cell>
          <cell r="B24">
            <v>2082420.79</v>
          </cell>
          <cell r="C24">
            <v>47677.91</v>
          </cell>
          <cell r="D24">
            <v>323343.85000000003</v>
          </cell>
        </row>
        <row r="25">
          <cell r="A25">
            <v>42705</v>
          </cell>
          <cell r="B25">
            <v>2269964.35</v>
          </cell>
          <cell r="C25">
            <v>55655.87</v>
          </cell>
          <cell r="D25">
            <v>434859.27999999997</v>
          </cell>
        </row>
        <row r="26">
          <cell r="A26">
            <v>42736</v>
          </cell>
          <cell r="B26">
            <v>2243304.6100000003</v>
          </cell>
          <cell r="C26">
            <v>82452.430000000008</v>
          </cell>
          <cell r="D26">
            <v>307121.64</v>
          </cell>
        </row>
        <row r="27">
          <cell r="A27">
            <v>42767</v>
          </cell>
          <cell r="B27">
            <v>2048208.01</v>
          </cell>
          <cell r="C27">
            <v>79836.44</v>
          </cell>
          <cell r="D27">
            <v>263536.2</v>
          </cell>
        </row>
        <row r="28">
          <cell r="A28">
            <v>42795</v>
          </cell>
          <cell r="B28">
            <v>1754122.79</v>
          </cell>
          <cell r="C28">
            <v>93581.22</v>
          </cell>
          <cell r="D28">
            <v>333115.82</v>
          </cell>
        </row>
        <row r="29">
          <cell r="A29">
            <v>42826</v>
          </cell>
          <cell r="B29">
            <v>2511493.69</v>
          </cell>
          <cell r="C29">
            <v>108066.62</v>
          </cell>
          <cell r="D29">
            <v>261795.8</v>
          </cell>
        </row>
        <row r="30">
          <cell r="A30">
            <v>42856</v>
          </cell>
          <cell r="B30">
            <v>2032735.1</v>
          </cell>
          <cell r="C30">
            <v>135583.87</v>
          </cell>
          <cell r="D30">
            <v>266010.30999999994</v>
          </cell>
        </row>
        <row r="31">
          <cell r="A31">
            <v>42887</v>
          </cell>
          <cell r="B31">
            <v>2022542.1300000001</v>
          </cell>
          <cell r="C31">
            <v>133149.13999999998</v>
          </cell>
          <cell r="D31">
            <v>171231.09000000003</v>
          </cell>
        </row>
        <row r="32">
          <cell r="A32">
            <v>42917</v>
          </cell>
          <cell r="B32">
            <v>2024930.48</v>
          </cell>
          <cell r="C32">
            <v>134681.03</v>
          </cell>
          <cell r="D32">
            <v>300525.79000000004</v>
          </cell>
        </row>
        <row r="33">
          <cell r="A33">
            <v>42948</v>
          </cell>
          <cell r="B33">
            <v>1774852.77</v>
          </cell>
          <cell r="C33">
            <v>104253.56</v>
          </cell>
          <cell r="D33">
            <v>309097.14000000007</v>
          </cell>
        </row>
        <row r="34">
          <cell r="A34">
            <v>42979</v>
          </cell>
          <cell r="B34">
            <v>1865073.62</v>
          </cell>
          <cell r="C34">
            <v>86886</v>
          </cell>
          <cell r="D34">
            <v>313422.42999999993</v>
          </cell>
        </row>
        <row r="35">
          <cell r="A35">
            <v>43009</v>
          </cell>
          <cell r="B35">
            <v>2125202.38</v>
          </cell>
          <cell r="C35">
            <v>119189.23</v>
          </cell>
          <cell r="D35">
            <v>346797.73999999993</v>
          </cell>
        </row>
        <row r="36">
          <cell r="A36">
            <v>43040</v>
          </cell>
          <cell r="B36">
            <v>1840981.14</v>
          </cell>
          <cell r="C36">
            <v>86793.71</v>
          </cell>
          <cell r="D36">
            <v>394854.82000000007</v>
          </cell>
        </row>
        <row r="37">
          <cell r="A37">
            <v>43070</v>
          </cell>
          <cell r="B37">
            <v>1868365.83</v>
          </cell>
          <cell r="C37">
            <v>108368.31</v>
          </cell>
          <cell r="D37">
            <v>379828.07000000007</v>
          </cell>
        </row>
        <row r="38">
          <cell r="A38">
            <v>43101</v>
          </cell>
          <cell r="B38">
            <v>1860734.55</v>
          </cell>
          <cell r="C38">
            <v>90635.99</v>
          </cell>
          <cell r="D38">
            <v>318264</v>
          </cell>
        </row>
        <row r="39">
          <cell r="A39">
            <v>43132</v>
          </cell>
          <cell r="B39">
            <v>1824260.7899999998</v>
          </cell>
          <cell r="C39">
            <v>72429.16</v>
          </cell>
          <cell r="D39">
            <v>294419</v>
          </cell>
        </row>
        <row r="40">
          <cell r="A40">
            <v>43160</v>
          </cell>
          <cell r="B40">
            <v>1908619.55</v>
          </cell>
          <cell r="C40">
            <v>73967.679999999993</v>
          </cell>
          <cell r="D40">
            <v>336718.30000000005</v>
          </cell>
        </row>
        <row r="41">
          <cell r="A41">
            <v>43191</v>
          </cell>
          <cell r="B41">
            <v>1713460.07</v>
          </cell>
          <cell r="C41">
            <v>85664.42</v>
          </cell>
          <cell r="D41">
            <v>328199.35000000009</v>
          </cell>
        </row>
        <row r="42">
          <cell r="A42">
            <v>43221</v>
          </cell>
          <cell r="B42">
            <v>1629862.25</v>
          </cell>
          <cell r="C42">
            <v>64706.64</v>
          </cell>
          <cell r="D42">
            <v>320513</v>
          </cell>
        </row>
        <row r="43">
          <cell r="A43">
            <v>43252</v>
          </cell>
          <cell r="B43">
            <v>1889443.94</v>
          </cell>
          <cell r="C43">
            <v>114710.11</v>
          </cell>
          <cell r="D43">
            <v>287905.19000000006</v>
          </cell>
        </row>
        <row r="44">
          <cell r="A44">
            <v>43282</v>
          </cell>
          <cell r="B44">
            <v>1624457.61</v>
          </cell>
          <cell r="C44">
            <v>74514.97</v>
          </cell>
          <cell r="D44">
            <v>229676.26999999981</v>
          </cell>
        </row>
        <row r="45">
          <cell r="A45">
            <v>43313</v>
          </cell>
          <cell r="B45">
            <v>1493086.63</v>
          </cell>
          <cell r="C45">
            <v>80813.710000000006</v>
          </cell>
          <cell r="D45">
            <v>274209.23</v>
          </cell>
        </row>
        <row r="46">
          <cell r="A46">
            <v>43344</v>
          </cell>
          <cell r="B46">
            <v>1573479.06</v>
          </cell>
          <cell r="C46">
            <v>105389.69</v>
          </cell>
          <cell r="D46">
            <v>299549.71999999986</v>
          </cell>
        </row>
        <row r="47">
          <cell r="A47">
            <v>43374</v>
          </cell>
          <cell r="B47">
            <v>2010983.4800000002</v>
          </cell>
          <cell r="C47">
            <v>125896.09999999999</v>
          </cell>
          <cell r="D47">
            <v>311130.64999999991</v>
          </cell>
        </row>
        <row r="48">
          <cell r="A48">
            <v>43405</v>
          </cell>
          <cell r="B48">
            <v>0</v>
          </cell>
          <cell r="C48">
            <v>0</v>
          </cell>
          <cell r="D48">
            <v>0</v>
          </cell>
        </row>
        <row r="49">
          <cell r="A49">
            <v>43435</v>
          </cell>
          <cell r="B49">
            <v>0</v>
          </cell>
          <cell r="C49">
            <v>0</v>
          </cell>
          <cell r="D49">
            <v>0</v>
          </cell>
        </row>
      </sheetData>
      <sheetData sheetId="4">
        <row r="1">
          <cell r="A1" t="str">
            <v>hc+hj</v>
          </cell>
          <cell r="B1" t="str">
            <v>entrées directes</v>
          </cell>
          <cell r="C1" t="str">
            <v>ATU</v>
          </cell>
        </row>
        <row r="2">
          <cell r="A2">
            <v>42005</v>
          </cell>
          <cell r="B2">
            <v>3958</v>
          </cell>
          <cell r="C2">
            <v>1590</v>
          </cell>
        </row>
        <row r="3">
          <cell r="A3">
            <v>42036</v>
          </cell>
          <cell r="B3">
            <v>3682</v>
          </cell>
          <cell r="C3">
            <v>1433</v>
          </cell>
        </row>
        <row r="4">
          <cell r="A4">
            <v>42064</v>
          </cell>
          <cell r="B4">
            <v>3991</v>
          </cell>
          <cell r="C4">
            <v>1558</v>
          </cell>
        </row>
        <row r="5">
          <cell r="A5">
            <v>42095</v>
          </cell>
          <cell r="B5">
            <v>4045</v>
          </cell>
          <cell r="C5">
            <v>1523</v>
          </cell>
        </row>
        <row r="6">
          <cell r="A6">
            <v>42125</v>
          </cell>
          <cell r="B6">
            <v>3525</v>
          </cell>
          <cell r="C6">
            <v>1462</v>
          </cell>
        </row>
        <row r="7">
          <cell r="A7">
            <v>42156</v>
          </cell>
          <cell r="B7">
            <v>3901</v>
          </cell>
          <cell r="C7">
            <v>1524</v>
          </cell>
        </row>
        <row r="8">
          <cell r="A8">
            <v>42186</v>
          </cell>
          <cell r="B8">
            <v>3710</v>
          </cell>
          <cell r="C8">
            <v>1532</v>
          </cell>
        </row>
        <row r="9">
          <cell r="A9">
            <v>42217</v>
          </cell>
          <cell r="B9">
            <v>3081</v>
          </cell>
          <cell r="C9">
            <v>1504</v>
          </cell>
        </row>
        <row r="10">
          <cell r="A10">
            <v>42248</v>
          </cell>
          <cell r="B10">
            <v>3661</v>
          </cell>
          <cell r="C10">
            <v>1398</v>
          </cell>
        </row>
        <row r="11">
          <cell r="A11">
            <v>42278</v>
          </cell>
          <cell r="B11">
            <v>3595</v>
          </cell>
          <cell r="C11">
            <v>1444</v>
          </cell>
        </row>
        <row r="12">
          <cell r="A12">
            <v>42309</v>
          </cell>
          <cell r="B12">
            <v>3452</v>
          </cell>
          <cell r="C12">
            <v>1349</v>
          </cell>
        </row>
        <row r="13">
          <cell r="A13">
            <v>42339</v>
          </cell>
          <cell r="B13">
            <v>3422</v>
          </cell>
          <cell r="C13">
            <v>1432</v>
          </cell>
        </row>
        <row r="14">
          <cell r="A14">
            <v>42370</v>
          </cell>
          <cell r="B14">
            <v>3819</v>
          </cell>
          <cell r="C14">
            <v>1328</v>
          </cell>
        </row>
        <row r="15">
          <cell r="A15">
            <v>42401</v>
          </cell>
          <cell r="B15">
            <v>3462</v>
          </cell>
          <cell r="C15">
            <v>1299</v>
          </cell>
        </row>
        <row r="16">
          <cell r="A16">
            <v>42430</v>
          </cell>
          <cell r="B16">
            <v>3712</v>
          </cell>
          <cell r="C16">
            <v>1578</v>
          </cell>
        </row>
        <row r="17">
          <cell r="A17">
            <v>42461</v>
          </cell>
          <cell r="B17">
            <v>3581</v>
          </cell>
          <cell r="C17">
            <v>1345</v>
          </cell>
        </row>
        <row r="18">
          <cell r="A18">
            <v>42491</v>
          </cell>
          <cell r="B18">
            <v>3724</v>
          </cell>
          <cell r="C18">
            <v>1554</v>
          </cell>
        </row>
        <row r="19">
          <cell r="A19">
            <v>42522</v>
          </cell>
          <cell r="B19">
            <v>3931</v>
          </cell>
          <cell r="C19">
            <v>1537</v>
          </cell>
        </row>
        <row r="20">
          <cell r="A20">
            <v>42552</v>
          </cell>
          <cell r="B20">
            <v>3430</v>
          </cell>
          <cell r="C20">
            <v>1602</v>
          </cell>
        </row>
        <row r="21">
          <cell r="A21">
            <v>42583</v>
          </cell>
          <cell r="B21">
            <v>3311</v>
          </cell>
          <cell r="C21">
            <v>1576</v>
          </cell>
        </row>
        <row r="22">
          <cell r="A22">
            <v>42614</v>
          </cell>
          <cell r="B22">
            <v>3878</v>
          </cell>
          <cell r="C22">
            <v>1536</v>
          </cell>
        </row>
        <row r="23">
          <cell r="A23">
            <v>42644</v>
          </cell>
          <cell r="B23">
            <v>3758</v>
          </cell>
          <cell r="C23">
            <v>1561</v>
          </cell>
        </row>
        <row r="24">
          <cell r="A24">
            <v>42675</v>
          </cell>
          <cell r="B24">
            <v>3685</v>
          </cell>
          <cell r="C24">
            <v>1389</v>
          </cell>
        </row>
        <row r="25">
          <cell r="A25">
            <v>42705</v>
          </cell>
          <cell r="B25">
            <v>3435</v>
          </cell>
          <cell r="C25">
            <v>1481</v>
          </cell>
        </row>
        <row r="26">
          <cell r="A26">
            <v>42736</v>
          </cell>
          <cell r="B26">
            <v>4282</v>
          </cell>
          <cell r="C26">
            <v>1541</v>
          </cell>
        </row>
        <row r="27">
          <cell r="A27">
            <v>42767</v>
          </cell>
          <cell r="B27">
            <v>3838</v>
          </cell>
          <cell r="C27">
            <v>1336</v>
          </cell>
        </row>
        <row r="28">
          <cell r="A28">
            <v>42795</v>
          </cell>
          <cell r="B28">
            <v>4241</v>
          </cell>
          <cell r="C28">
            <v>1480</v>
          </cell>
        </row>
        <row r="29">
          <cell r="A29">
            <v>42826</v>
          </cell>
          <cell r="B29">
            <v>3724</v>
          </cell>
          <cell r="C29">
            <v>1370</v>
          </cell>
        </row>
        <row r="30">
          <cell r="A30">
            <v>42856</v>
          </cell>
          <cell r="B30">
            <v>3994</v>
          </cell>
          <cell r="C30">
            <v>1497</v>
          </cell>
        </row>
        <row r="31">
          <cell r="A31">
            <v>42887</v>
          </cell>
          <cell r="B31">
            <v>4011</v>
          </cell>
          <cell r="C31">
            <v>1556</v>
          </cell>
        </row>
        <row r="32">
          <cell r="A32">
            <v>42917</v>
          </cell>
          <cell r="B32">
            <v>3630</v>
          </cell>
          <cell r="C32">
            <v>1462</v>
          </cell>
        </row>
        <row r="33">
          <cell r="A33">
            <v>42948</v>
          </cell>
          <cell r="B33">
            <v>3404</v>
          </cell>
          <cell r="C33">
            <v>1326</v>
          </cell>
        </row>
        <row r="34">
          <cell r="A34">
            <v>42979</v>
          </cell>
          <cell r="B34">
            <v>3782</v>
          </cell>
          <cell r="C34">
            <v>1430</v>
          </cell>
        </row>
        <row r="35">
          <cell r="A35">
            <v>43009</v>
          </cell>
          <cell r="B35">
            <v>3986</v>
          </cell>
          <cell r="C35">
            <v>1429</v>
          </cell>
        </row>
        <row r="36">
          <cell r="A36">
            <v>43040</v>
          </cell>
          <cell r="B36">
            <v>3850</v>
          </cell>
          <cell r="C36">
            <v>1268</v>
          </cell>
        </row>
        <row r="37">
          <cell r="A37">
            <v>43070</v>
          </cell>
          <cell r="B37">
            <v>3572</v>
          </cell>
          <cell r="C37">
            <v>1325</v>
          </cell>
        </row>
        <row r="38">
          <cell r="A38">
            <v>43101</v>
          </cell>
          <cell r="B38">
            <v>4357</v>
          </cell>
          <cell r="C38">
            <v>1413</v>
          </cell>
        </row>
        <row r="39">
          <cell r="A39">
            <v>43132</v>
          </cell>
          <cell r="B39">
            <v>3823</v>
          </cell>
          <cell r="C39">
            <v>1187</v>
          </cell>
        </row>
        <row r="40">
          <cell r="A40">
            <v>43160</v>
          </cell>
          <cell r="B40">
            <v>4040</v>
          </cell>
          <cell r="C40">
            <v>1456</v>
          </cell>
        </row>
        <row r="41">
          <cell r="A41">
            <v>43191</v>
          </cell>
          <cell r="B41">
            <v>3851</v>
          </cell>
          <cell r="C41">
            <v>1442</v>
          </cell>
        </row>
        <row r="42">
          <cell r="A42">
            <v>43221</v>
          </cell>
          <cell r="B42">
            <v>3709</v>
          </cell>
          <cell r="C42">
            <v>1553</v>
          </cell>
        </row>
        <row r="43">
          <cell r="A43">
            <v>43252</v>
          </cell>
          <cell r="B43">
            <v>3899</v>
          </cell>
          <cell r="C43">
            <v>1448</v>
          </cell>
        </row>
        <row r="44">
          <cell r="A44">
            <v>43282</v>
          </cell>
          <cell r="B44">
            <v>4043</v>
          </cell>
          <cell r="C44">
            <v>1476</v>
          </cell>
        </row>
        <row r="45">
          <cell r="A45">
            <v>43313</v>
          </cell>
          <cell r="B45">
            <v>3452</v>
          </cell>
          <cell r="C45">
            <v>1371</v>
          </cell>
        </row>
        <row r="46">
          <cell r="A46">
            <v>43344</v>
          </cell>
          <cell r="C46">
            <v>1253</v>
          </cell>
        </row>
        <row r="47">
          <cell r="A47">
            <v>43374</v>
          </cell>
          <cell r="C47">
            <v>1231</v>
          </cell>
        </row>
        <row r="48">
          <cell r="A48">
            <v>43405</v>
          </cell>
        </row>
        <row r="49">
          <cell r="A49">
            <v>43435</v>
          </cell>
        </row>
      </sheetData>
      <sheetData sheetId="5"/>
      <sheetData sheetId="6">
        <row r="3">
          <cell r="A3">
            <v>42370</v>
          </cell>
        </row>
        <row r="4">
          <cell r="A4">
            <v>42401</v>
          </cell>
        </row>
        <row r="5">
          <cell r="A5">
            <v>42430</v>
          </cell>
        </row>
        <row r="6">
          <cell r="A6">
            <v>42461</v>
          </cell>
        </row>
        <row r="7">
          <cell r="A7">
            <v>42491</v>
          </cell>
        </row>
        <row r="8">
          <cell r="A8">
            <v>42522</v>
          </cell>
        </row>
        <row r="9">
          <cell r="A9">
            <v>42552</v>
          </cell>
        </row>
        <row r="10">
          <cell r="A10">
            <v>42583</v>
          </cell>
        </row>
        <row r="11">
          <cell r="A11">
            <v>42614</v>
          </cell>
        </row>
        <row r="12">
          <cell r="A12">
            <v>42644</v>
          </cell>
        </row>
        <row r="13">
          <cell r="A13">
            <v>42675</v>
          </cell>
        </row>
        <row r="14">
          <cell r="A14">
            <v>42705</v>
          </cell>
        </row>
        <row r="15">
          <cell r="A15">
            <v>42736</v>
          </cell>
        </row>
        <row r="16">
          <cell r="A16">
            <v>42767</v>
          </cell>
        </row>
        <row r="17">
          <cell r="A17">
            <v>42795</v>
          </cell>
        </row>
        <row r="18">
          <cell r="A18">
            <v>42826</v>
          </cell>
        </row>
        <row r="19">
          <cell r="A19">
            <v>42856</v>
          </cell>
        </row>
        <row r="20">
          <cell r="A20">
            <v>42887</v>
          </cell>
        </row>
        <row r="21">
          <cell r="A21">
            <v>42917</v>
          </cell>
        </row>
        <row r="22">
          <cell r="A22">
            <v>42948</v>
          </cell>
        </row>
        <row r="23">
          <cell r="A23">
            <v>42979</v>
          </cell>
        </row>
        <row r="24">
          <cell r="A24">
            <v>43009</v>
          </cell>
        </row>
        <row r="25">
          <cell r="A25">
            <v>43040</v>
          </cell>
        </row>
        <row r="26">
          <cell r="A26">
            <v>43070</v>
          </cell>
        </row>
        <row r="27">
          <cell r="A27">
            <v>43101</v>
          </cell>
        </row>
        <row r="28">
          <cell r="A28">
            <v>43132</v>
          </cell>
        </row>
        <row r="29">
          <cell r="A29">
            <v>43160</v>
          </cell>
        </row>
        <row r="30">
          <cell r="A30">
            <v>43191</v>
          </cell>
        </row>
        <row r="31">
          <cell r="A31">
            <v>43221</v>
          </cell>
        </row>
        <row r="32">
          <cell r="A32">
            <v>43252</v>
          </cell>
        </row>
        <row r="33">
          <cell r="A33">
            <v>43282</v>
          </cell>
        </row>
        <row r="34">
          <cell r="A34">
            <v>43313</v>
          </cell>
        </row>
        <row r="35">
          <cell r="A35">
            <v>43344</v>
          </cell>
        </row>
        <row r="36">
          <cell r="A36">
            <v>43374</v>
          </cell>
        </row>
        <row r="37">
          <cell r="A37">
            <v>43405</v>
          </cell>
        </row>
        <row r="38">
          <cell r="A38">
            <v>43435</v>
          </cell>
        </row>
      </sheetData>
      <sheetData sheetId="7">
        <row r="2">
          <cell r="O2">
            <v>3</v>
          </cell>
        </row>
        <row r="3">
          <cell r="C3">
            <v>43374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71"/>
  <sheetViews>
    <sheetView tabSelected="1" topLeftCell="A37" workbookViewId="0">
      <selection activeCell="C66" sqref="C66"/>
    </sheetView>
  </sheetViews>
  <sheetFormatPr baseColWidth="10" defaultRowHeight="15" x14ac:dyDescent="0.25"/>
  <cols>
    <col min="1" max="1" width="8.140625" customWidth="1"/>
    <col min="2" max="2" width="15.5703125" bestFit="1" customWidth="1"/>
    <col min="3" max="3" width="16.42578125" bestFit="1" customWidth="1"/>
    <col min="4" max="4" width="13.140625" bestFit="1" customWidth="1"/>
    <col min="5" max="5" width="15.5703125" bestFit="1" customWidth="1"/>
    <col min="6" max="6" width="16.140625" customWidth="1"/>
    <col min="7" max="7" width="13.140625" bestFit="1" customWidth="1"/>
    <col min="8" max="8" width="15.5703125" bestFit="1" customWidth="1"/>
    <col min="9" max="9" width="14.42578125" customWidth="1"/>
    <col min="10" max="10" width="13.140625" bestFit="1" customWidth="1"/>
    <col min="11" max="11" width="16.7109375" customWidth="1"/>
    <col min="12" max="13" width="14.140625" customWidth="1"/>
    <col min="14" max="14" width="10.5703125" customWidth="1"/>
    <col min="15" max="15" width="9.5703125" customWidth="1"/>
    <col min="16" max="16" width="9.5703125" bestFit="1" customWidth="1"/>
    <col min="18" max="18" width="10.85546875" customWidth="1"/>
    <col min="19" max="19" width="9.7109375" customWidth="1"/>
    <col min="257" max="257" width="8.140625" customWidth="1"/>
    <col min="258" max="258" width="15.5703125" bestFit="1" customWidth="1"/>
    <col min="259" max="259" width="16.42578125" bestFit="1" customWidth="1"/>
    <col min="260" max="260" width="13.140625" bestFit="1" customWidth="1"/>
    <col min="261" max="261" width="15.5703125" bestFit="1" customWidth="1"/>
    <col min="262" max="262" width="16.140625" customWidth="1"/>
    <col min="263" max="263" width="13.140625" bestFit="1" customWidth="1"/>
    <col min="264" max="264" width="15.5703125" bestFit="1" customWidth="1"/>
    <col min="265" max="265" width="14.42578125" customWidth="1"/>
    <col min="266" max="266" width="13.140625" bestFit="1" customWidth="1"/>
    <col min="267" max="267" width="16.7109375" customWidth="1"/>
    <col min="268" max="269" width="14.140625" customWidth="1"/>
    <col min="270" max="270" width="10.5703125" customWidth="1"/>
    <col min="271" max="271" width="9.5703125" customWidth="1"/>
    <col min="272" max="272" width="9.5703125" bestFit="1" customWidth="1"/>
    <col min="274" max="274" width="10.85546875" customWidth="1"/>
    <col min="275" max="275" width="9.7109375" customWidth="1"/>
    <col min="513" max="513" width="8.140625" customWidth="1"/>
    <col min="514" max="514" width="15.5703125" bestFit="1" customWidth="1"/>
    <col min="515" max="515" width="16.42578125" bestFit="1" customWidth="1"/>
    <col min="516" max="516" width="13.140625" bestFit="1" customWidth="1"/>
    <col min="517" max="517" width="15.5703125" bestFit="1" customWidth="1"/>
    <col min="518" max="518" width="16.140625" customWidth="1"/>
    <col min="519" max="519" width="13.140625" bestFit="1" customWidth="1"/>
    <col min="520" max="520" width="15.5703125" bestFit="1" customWidth="1"/>
    <col min="521" max="521" width="14.42578125" customWidth="1"/>
    <col min="522" max="522" width="13.140625" bestFit="1" customWidth="1"/>
    <col min="523" max="523" width="16.7109375" customWidth="1"/>
    <col min="524" max="525" width="14.140625" customWidth="1"/>
    <col min="526" max="526" width="10.5703125" customWidth="1"/>
    <col min="527" max="527" width="9.5703125" customWidth="1"/>
    <col min="528" max="528" width="9.5703125" bestFit="1" customWidth="1"/>
    <col min="530" max="530" width="10.85546875" customWidth="1"/>
    <col min="531" max="531" width="9.7109375" customWidth="1"/>
    <col min="769" max="769" width="8.140625" customWidth="1"/>
    <col min="770" max="770" width="15.5703125" bestFit="1" customWidth="1"/>
    <col min="771" max="771" width="16.42578125" bestFit="1" customWidth="1"/>
    <col min="772" max="772" width="13.140625" bestFit="1" customWidth="1"/>
    <col min="773" max="773" width="15.5703125" bestFit="1" customWidth="1"/>
    <col min="774" max="774" width="16.140625" customWidth="1"/>
    <col min="775" max="775" width="13.140625" bestFit="1" customWidth="1"/>
    <col min="776" max="776" width="15.5703125" bestFit="1" customWidth="1"/>
    <col min="777" max="777" width="14.42578125" customWidth="1"/>
    <col min="778" max="778" width="13.140625" bestFit="1" customWidth="1"/>
    <col min="779" max="779" width="16.7109375" customWidth="1"/>
    <col min="780" max="781" width="14.140625" customWidth="1"/>
    <col min="782" max="782" width="10.5703125" customWidth="1"/>
    <col min="783" max="783" width="9.5703125" customWidth="1"/>
    <col min="784" max="784" width="9.5703125" bestFit="1" customWidth="1"/>
    <col min="786" max="786" width="10.85546875" customWidth="1"/>
    <col min="787" max="787" width="9.7109375" customWidth="1"/>
    <col min="1025" max="1025" width="8.140625" customWidth="1"/>
    <col min="1026" max="1026" width="15.5703125" bestFit="1" customWidth="1"/>
    <col min="1027" max="1027" width="16.42578125" bestFit="1" customWidth="1"/>
    <col min="1028" max="1028" width="13.140625" bestFit="1" customWidth="1"/>
    <col min="1029" max="1029" width="15.5703125" bestFit="1" customWidth="1"/>
    <col min="1030" max="1030" width="16.140625" customWidth="1"/>
    <col min="1031" max="1031" width="13.140625" bestFit="1" customWidth="1"/>
    <col min="1032" max="1032" width="15.5703125" bestFit="1" customWidth="1"/>
    <col min="1033" max="1033" width="14.42578125" customWidth="1"/>
    <col min="1034" max="1034" width="13.140625" bestFit="1" customWidth="1"/>
    <col min="1035" max="1035" width="16.7109375" customWidth="1"/>
    <col min="1036" max="1037" width="14.140625" customWidth="1"/>
    <col min="1038" max="1038" width="10.5703125" customWidth="1"/>
    <col min="1039" max="1039" width="9.5703125" customWidth="1"/>
    <col min="1040" max="1040" width="9.5703125" bestFit="1" customWidth="1"/>
    <col min="1042" max="1042" width="10.85546875" customWidth="1"/>
    <col min="1043" max="1043" width="9.7109375" customWidth="1"/>
    <col min="1281" max="1281" width="8.140625" customWidth="1"/>
    <col min="1282" max="1282" width="15.5703125" bestFit="1" customWidth="1"/>
    <col min="1283" max="1283" width="16.42578125" bestFit="1" customWidth="1"/>
    <col min="1284" max="1284" width="13.140625" bestFit="1" customWidth="1"/>
    <col min="1285" max="1285" width="15.5703125" bestFit="1" customWidth="1"/>
    <col min="1286" max="1286" width="16.140625" customWidth="1"/>
    <col min="1287" max="1287" width="13.140625" bestFit="1" customWidth="1"/>
    <col min="1288" max="1288" width="15.5703125" bestFit="1" customWidth="1"/>
    <col min="1289" max="1289" width="14.42578125" customWidth="1"/>
    <col min="1290" max="1290" width="13.140625" bestFit="1" customWidth="1"/>
    <col min="1291" max="1291" width="16.7109375" customWidth="1"/>
    <col min="1292" max="1293" width="14.140625" customWidth="1"/>
    <col min="1294" max="1294" width="10.5703125" customWidth="1"/>
    <col min="1295" max="1295" width="9.5703125" customWidth="1"/>
    <col min="1296" max="1296" width="9.5703125" bestFit="1" customWidth="1"/>
    <col min="1298" max="1298" width="10.85546875" customWidth="1"/>
    <col min="1299" max="1299" width="9.7109375" customWidth="1"/>
    <col min="1537" max="1537" width="8.140625" customWidth="1"/>
    <col min="1538" max="1538" width="15.5703125" bestFit="1" customWidth="1"/>
    <col min="1539" max="1539" width="16.42578125" bestFit="1" customWidth="1"/>
    <col min="1540" max="1540" width="13.140625" bestFit="1" customWidth="1"/>
    <col min="1541" max="1541" width="15.5703125" bestFit="1" customWidth="1"/>
    <col min="1542" max="1542" width="16.140625" customWidth="1"/>
    <col min="1543" max="1543" width="13.140625" bestFit="1" customWidth="1"/>
    <col min="1544" max="1544" width="15.5703125" bestFit="1" customWidth="1"/>
    <col min="1545" max="1545" width="14.42578125" customWidth="1"/>
    <col min="1546" max="1546" width="13.140625" bestFit="1" customWidth="1"/>
    <col min="1547" max="1547" width="16.7109375" customWidth="1"/>
    <col min="1548" max="1549" width="14.140625" customWidth="1"/>
    <col min="1550" max="1550" width="10.5703125" customWidth="1"/>
    <col min="1551" max="1551" width="9.5703125" customWidth="1"/>
    <col min="1552" max="1552" width="9.5703125" bestFit="1" customWidth="1"/>
    <col min="1554" max="1554" width="10.85546875" customWidth="1"/>
    <col min="1555" max="1555" width="9.7109375" customWidth="1"/>
    <col min="1793" max="1793" width="8.140625" customWidth="1"/>
    <col min="1794" max="1794" width="15.5703125" bestFit="1" customWidth="1"/>
    <col min="1795" max="1795" width="16.42578125" bestFit="1" customWidth="1"/>
    <col min="1796" max="1796" width="13.140625" bestFit="1" customWidth="1"/>
    <col min="1797" max="1797" width="15.5703125" bestFit="1" customWidth="1"/>
    <col min="1798" max="1798" width="16.140625" customWidth="1"/>
    <col min="1799" max="1799" width="13.140625" bestFit="1" customWidth="1"/>
    <col min="1800" max="1800" width="15.5703125" bestFit="1" customWidth="1"/>
    <col min="1801" max="1801" width="14.42578125" customWidth="1"/>
    <col min="1802" max="1802" width="13.140625" bestFit="1" customWidth="1"/>
    <col min="1803" max="1803" width="16.7109375" customWidth="1"/>
    <col min="1804" max="1805" width="14.140625" customWidth="1"/>
    <col min="1806" max="1806" width="10.5703125" customWidth="1"/>
    <col min="1807" max="1807" width="9.5703125" customWidth="1"/>
    <col min="1808" max="1808" width="9.5703125" bestFit="1" customWidth="1"/>
    <col min="1810" max="1810" width="10.85546875" customWidth="1"/>
    <col min="1811" max="1811" width="9.7109375" customWidth="1"/>
    <col min="2049" max="2049" width="8.140625" customWidth="1"/>
    <col min="2050" max="2050" width="15.5703125" bestFit="1" customWidth="1"/>
    <col min="2051" max="2051" width="16.42578125" bestFit="1" customWidth="1"/>
    <col min="2052" max="2052" width="13.140625" bestFit="1" customWidth="1"/>
    <col min="2053" max="2053" width="15.5703125" bestFit="1" customWidth="1"/>
    <col min="2054" max="2054" width="16.140625" customWidth="1"/>
    <col min="2055" max="2055" width="13.140625" bestFit="1" customWidth="1"/>
    <col min="2056" max="2056" width="15.5703125" bestFit="1" customWidth="1"/>
    <col min="2057" max="2057" width="14.42578125" customWidth="1"/>
    <col min="2058" max="2058" width="13.140625" bestFit="1" customWidth="1"/>
    <col min="2059" max="2059" width="16.7109375" customWidth="1"/>
    <col min="2060" max="2061" width="14.140625" customWidth="1"/>
    <col min="2062" max="2062" width="10.5703125" customWidth="1"/>
    <col min="2063" max="2063" width="9.5703125" customWidth="1"/>
    <col min="2064" max="2064" width="9.5703125" bestFit="1" customWidth="1"/>
    <col min="2066" max="2066" width="10.85546875" customWidth="1"/>
    <col min="2067" max="2067" width="9.7109375" customWidth="1"/>
    <col min="2305" max="2305" width="8.140625" customWidth="1"/>
    <col min="2306" max="2306" width="15.5703125" bestFit="1" customWidth="1"/>
    <col min="2307" max="2307" width="16.42578125" bestFit="1" customWidth="1"/>
    <col min="2308" max="2308" width="13.140625" bestFit="1" customWidth="1"/>
    <col min="2309" max="2309" width="15.5703125" bestFit="1" customWidth="1"/>
    <col min="2310" max="2310" width="16.140625" customWidth="1"/>
    <col min="2311" max="2311" width="13.140625" bestFit="1" customWidth="1"/>
    <col min="2312" max="2312" width="15.5703125" bestFit="1" customWidth="1"/>
    <col min="2313" max="2313" width="14.42578125" customWidth="1"/>
    <col min="2314" max="2314" width="13.140625" bestFit="1" customWidth="1"/>
    <col min="2315" max="2315" width="16.7109375" customWidth="1"/>
    <col min="2316" max="2317" width="14.140625" customWidth="1"/>
    <col min="2318" max="2318" width="10.5703125" customWidth="1"/>
    <col min="2319" max="2319" width="9.5703125" customWidth="1"/>
    <col min="2320" max="2320" width="9.5703125" bestFit="1" customWidth="1"/>
    <col min="2322" max="2322" width="10.85546875" customWidth="1"/>
    <col min="2323" max="2323" width="9.7109375" customWidth="1"/>
    <col min="2561" max="2561" width="8.140625" customWidth="1"/>
    <col min="2562" max="2562" width="15.5703125" bestFit="1" customWidth="1"/>
    <col min="2563" max="2563" width="16.42578125" bestFit="1" customWidth="1"/>
    <col min="2564" max="2564" width="13.140625" bestFit="1" customWidth="1"/>
    <col min="2565" max="2565" width="15.5703125" bestFit="1" customWidth="1"/>
    <col min="2566" max="2566" width="16.140625" customWidth="1"/>
    <col min="2567" max="2567" width="13.140625" bestFit="1" customWidth="1"/>
    <col min="2568" max="2568" width="15.5703125" bestFit="1" customWidth="1"/>
    <col min="2569" max="2569" width="14.42578125" customWidth="1"/>
    <col min="2570" max="2570" width="13.140625" bestFit="1" customWidth="1"/>
    <col min="2571" max="2571" width="16.7109375" customWidth="1"/>
    <col min="2572" max="2573" width="14.140625" customWidth="1"/>
    <col min="2574" max="2574" width="10.5703125" customWidth="1"/>
    <col min="2575" max="2575" width="9.5703125" customWidth="1"/>
    <col min="2576" max="2576" width="9.5703125" bestFit="1" customWidth="1"/>
    <col min="2578" max="2578" width="10.85546875" customWidth="1"/>
    <col min="2579" max="2579" width="9.7109375" customWidth="1"/>
    <col min="2817" max="2817" width="8.140625" customWidth="1"/>
    <col min="2818" max="2818" width="15.5703125" bestFit="1" customWidth="1"/>
    <col min="2819" max="2819" width="16.42578125" bestFit="1" customWidth="1"/>
    <col min="2820" max="2820" width="13.140625" bestFit="1" customWidth="1"/>
    <col min="2821" max="2821" width="15.5703125" bestFit="1" customWidth="1"/>
    <col min="2822" max="2822" width="16.140625" customWidth="1"/>
    <col min="2823" max="2823" width="13.140625" bestFit="1" customWidth="1"/>
    <col min="2824" max="2824" width="15.5703125" bestFit="1" customWidth="1"/>
    <col min="2825" max="2825" width="14.42578125" customWidth="1"/>
    <col min="2826" max="2826" width="13.140625" bestFit="1" customWidth="1"/>
    <col min="2827" max="2827" width="16.7109375" customWidth="1"/>
    <col min="2828" max="2829" width="14.140625" customWidth="1"/>
    <col min="2830" max="2830" width="10.5703125" customWidth="1"/>
    <col min="2831" max="2831" width="9.5703125" customWidth="1"/>
    <col min="2832" max="2832" width="9.5703125" bestFit="1" customWidth="1"/>
    <col min="2834" max="2834" width="10.85546875" customWidth="1"/>
    <col min="2835" max="2835" width="9.7109375" customWidth="1"/>
    <col min="3073" max="3073" width="8.140625" customWidth="1"/>
    <col min="3074" max="3074" width="15.5703125" bestFit="1" customWidth="1"/>
    <col min="3075" max="3075" width="16.42578125" bestFit="1" customWidth="1"/>
    <col min="3076" max="3076" width="13.140625" bestFit="1" customWidth="1"/>
    <col min="3077" max="3077" width="15.5703125" bestFit="1" customWidth="1"/>
    <col min="3078" max="3078" width="16.140625" customWidth="1"/>
    <col min="3079" max="3079" width="13.140625" bestFit="1" customWidth="1"/>
    <col min="3080" max="3080" width="15.5703125" bestFit="1" customWidth="1"/>
    <col min="3081" max="3081" width="14.42578125" customWidth="1"/>
    <col min="3082" max="3082" width="13.140625" bestFit="1" customWidth="1"/>
    <col min="3083" max="3083" width="16.7109375" customWidth="1"/>
    <col min="3084" max="3085" width="14.140625" customWidth="1"/>
    <col min="3086" max="3086" width="10.5703125" customWidth="1"/>
    <col min="3087" max="3087" width="9.5703125" customWidth="1"/>
    <col min="3088" max="3088" width="9.5703125" bestFit="1" customWidth="1"/>
    <col min="3090" max="3090" width="10.85546875" customWidth="1"/>
    <col min="3091" max="3091" width="9.7109375" customWidth="1"/>
    <col min="3329" max="3329" width="8.140625" customWidth="1"/>
    <col min="3330" max="3330" width="15.5703125" bestFit="1" customWidth="1"/>
    <col min="3331" max="3331" width="16.42578125" bestFit="1" customWidth="1"/>
    <col min="3332" max="3332" width="13.140625" bestFit="1" customWidth="1"/>
    <col min="3333" max="3333" width="15.5703125" bestFit="1" customWidth="1"/>
    <col min="3334" max="3334" width="16.140625" customWidth="1"/>
    <col min="3335" max="3335" width="13.140625" bestFit="1" customWidth="1"/>
    <col min="3336" max="3336" width="15.5703125" bestFit="1" customWidth="1"/>
    <col min="3337" max="3337" width="14.42578125" customWidth="1"/>
    <col min="3338" max="3338" width="13.140625" bestFit="1" customWidth="1"/>
    <col min="3339" max="3339" width="16.7109375" customWidth="1"/>
    <col min="3340" max="3341" width="14.140625" customWidth="1"/>
    <col min="3342" max="3342" width="10.5703125" customWidth="1"/>
    <col min="3343" max="3343" width="9.5703125" customWidth="1"/>
    <col min="3344" max="3344" width="9.5703125" bestFit="1" customWidth="1"/>
    <col min="3346" max="3346" width="10.85546875" customWidth="1"/>
    <col min="3347" max="3347" width="9.7109375" customWidth="1"/>
    <col min="3585" max="3585" width="8.140625" customWidth="1"/>
    <col min="3586" max="3586" width="15.5703125" bestFit="1" customWidth="1"/>
    <col min="3587" max="3587" width="16.42578125" bestFit="1" customWidth="1"/>
    <col min="3588" max="3588" width="13.140625" bestFit="1" customWidth="1"/>
    <col min="3589" max="3589" width="15.5703125" bestFit="1" customWidth="1"/>
    <col min="3590" max="3590" width="16.140625" customWidth="1"/>
    <col min="3591" max="3591" width="13.140625" bestFit="1" customWidth="1"/>
    <col min="3592" max="3592" width="15.5703125" bestFit="1" customWidth="1"/>
    <col min="3593" max="3593" width="14.42578125" customWidth="1"/>
    <col min="3594" max="3594" width="13.140625" bestFit="1" customWidth="1"/>
    <col min="3595" max="3595" width="16.7109375" customWidth="1"/>
    <col min="3596" max="3597" width="14.140625" customWidth="1"/>
    <col min="3598" max="3598" width="10.5703125" customWidth="1"/>
    <col min="3599" max="3599" width="9.5703125" customWidth="1"/>
    <col min="3600" max="3600" width="9.5703125" bestFit="1" customWidth="1"/>
    <col min="3602" max="3602" width="10.85546875" customWidth="1"/>
    <col min="3603" max="3603" width="9.7109375" customWidth="1"/>
    <col min="3841" max="3841" width="8.140625" customWidth="1"/>
    <col min="3842" max="3842" width="15.5703125" bestFit="1" customWidth="1"/>
    <col min="3843" max="3843" width="16.42578125" bestFit="1" customWidth="1"/>
    <col min="3844" max="3844" width="13.140625" bestFit="1" customWidth="1"/>
    <col min="3845" max="3845" width="15.5703125" bestFit="1" customWidth="1"/>
    <col min="3846" max="3846" width="16.140625" customWidth="1"/>
    <col min="3847" max="3847" width="13.140625" bestFit="1" customWidth="1"/>
    <col min="3848" max="3848" width="15.5703125" bestFit="1" customWidth="1"/>
    <col min="3849" max="3849" width="14.42578125" customWidth="1"/>
    <col min="3850" max="3850" width="13.140625" bestFit="1" customWidth="1"/>
    <col min="3851" max="3851" width="16.7109375" customWidth="1"/>
    <col min="3852" max="3853" width="14.140625" customWidth="1"/>
    <col min="3854" max="3854" width="10.5703125" customWidth="1"/>
    <col min="3855" max="3855" width="9.5703125" customWidth="1"/>
    <col min="3856" max="3856" width="9.5703125" bestFit="1" customWidth="1"/>
    <col min="3858" max="3858" width="10.85546875" customWidth="1"/>
    <col min="3859" max="3859" width="9.7109375" customWidth="1"/>
    <col min="4097" max="4097" width="8.140625" customWidth="1"/>
    <col min="4098" max="4098" width="15.5703125" bestFit="1" customWidth="1"/>
    <col min="4099" max="4099" width="16.42578125" bestFit="1" customWidth="1"/>
    <col min="4100" max="4100" width="13.140625" bestFit="1" customWidth="1"/>
    <col min="4101" max="4101" width="15.5703125" bestFit="1" customWidth="1"/>
    <col min="4102" max="4102" width="16.140625" customWidth="1"/>
    <col min="4103" max="4103" width="13.140625" bestFit="1" customWidth="1"/>
    <col min="4104" max="4104" width="15.5703125" bestFit="1" customWidth="1"/>
    <col min="4105" max="4105" width="14.42578125" customWidth="1"/>
    <col min="4106" max="4106" width="13.140625" bestFit="1" customWidth="1"/>
    <col min="4107" max="4107" width="16.7109375" customWidth="1"/>
    <col min="4108" max="4109" width="14.140625" customWidth="1"/>
    <col min="4110" max="4110" width="10.5703125" customWidth="1"/>
    <col min="4111" max="4111" width="9.5703125" customWidth="1"/>
    <col min="4112" max="4112" width="9.5703125" bestFit="1" customWidth="1"/>
    <col min="4114" max="4114" width="10.85546875" customWidth="1"/>
    <col min="4115" max="4115" width="9.7109375" customWidth="1"/>
    <col min="4353" max="4353" width="8.140625" customWidth="1"/>
    <col min="4354" max="4354" width="15.5703125" bestFit="1" customWidth="1"/>
    <col min="4355" max="4355" width="16.42578125" bestFit="1" customWidth="1"/>
    <col min="4356" max="4356" width="13.140625" bestFit="1" customWidth="1"/>
    <col min="4357" max="4357" width="15.5703125" bestFit="1" customWidth="1"/>
    <col min="4358" max="4358" width="16.140625" customWidth="1"/>
    <col min="4359" max="4359" width="13.140625" bestFit="1" customWidth="1"/>
    <col min="4360" max="4360" width="15.5703125" bestFit="1" customWidth="1"/>
    <col min="4361" max="4361" width="14.42578125" customWidth="1"/>
    <col min="4362" max="4362" width="13.140625" bestFit="1" customWidth="1"/>
    <col min="4363" max="4363" width="16.7109375" customWidth="1"/>
    <col min="4364" max="4365" width="14.140625" customWidth="1"/>
    <col min="4366" max="4366" width="10.5703125" customWidth="1"/>
    <col min="4367" max="4367" width="9.5703125" customWidth="1"/>
    <col min="4368" max="4368" width="9.5703125" bestFit="1" customWidth="1"/>
    <col min="4370" max="4370" width="10.85546875" customWidth="1"/>
    <col min="4371" max="4371" width="9.7109375" customWidth="1"/>
    <col min="4609" max="4609" width="8.140625" customWidth="1"/>
    <col min="4610" max="4610" width="15.5703125" bestFit="1" customWidth="1"/>
    <col min="4611" max="4611" width="16.42578125" bestFit="1" customWidth="1"/>
    <col min="4612" max="4612" width="13.140625" bestFit="1" customWidth="1"/>
    <col min="4613" max="4613" width="15.5703125" bestFit="1" customWidth="1"/>
    <col min="4614" max="4614" width="16.140625" customWidth="1"/>
    <col min="4615" max="4615" width="13.140625" bestFit="1" customWidth="1"/>
    <col min="4616" max="4616" width="15.5703125" bestFit="1" customWidth="1"/>
    <col min="4617" max="4617" width="14.42578125" customWidth="1"/>
    <col min="4618" max="4618" width="13.140625" bestFit="1" customWidth="1"/>
    <col min="4619" max="4619" width="16.7109375" customWidth="1"/>
    <col min="4620" max="4621" width="14.140625" customWidth="1"/>
    <col min="4622" max="4622" width="10.5703125" customWidth="1"/>
    <col min="4623" max="4623" width="9.5703125" customWidth="1"/>
    <col min="4624" max="4624" width="9.5703125" bestFit="1" customWidth="1"/>
    <col min="4626" max="4626" width="10.85546875" customWidth="1"/>
    <col min="4627" max="4627" width="9.7109375" customWidth="1"/>
    <col min="4865" max="4865" width="8.140625" customWidth="1"/>
    <col min="4866" max="4866" width="15.5703125" bestFit="1" customWidth="1"/>
    <col min="4867" max="4867" width="16.42578125" bestFit="1" customWidth="1"/>
    <col min="4868" max="4868" width="13.140625" bestFit="1" customWidth="1"/>
    <col min="4869" max="4869" width="15.5703125" bestFit="1" customWidth="1"/>
    <col min="4870" max="4870" width="16.140625" customWidth="1"/>
    <col min="4871" max="4871" width="13.140625" bestFit="1" customWidth="1"/>
    <col min="4872" max="4872" width="15.5703125" bestFit="1" customWidth="1"/>
    <col min="4873" max="4873" width="14.42578125" customWidth="1"/>
    <col min="4874" max="4874" width="13.140625" bestFit="1" customWidth="1"/>
    <col min="4875" max="4875" width="16.7109375" customWidth="1"/>
    <col min="4876" max="4877" width="14.140625" customWidth="1"/>
    <col min="4878" max="4878" width="10.5703125" customWidth="1"/>
    <col min="4879" max="4879" width="9.5703125" customWidth="1"/>
    <col min="4880" max="4880" width="9.5703125" bestFit="1" customWidth="1"/>
    <col min="4882" max="4882" width="10.85546875" customWidth="1"/>
    <col min="4883" max="4883" width="9.7109375" customWidth="1"/>
    <col min="5121" max="5121" width="8.140625" customWidth="1"/>
    <col min="5122" max="5122" width="15.5703125" bestFit="1" customWidth="1"/>
    <col min="5123" max="5123" width="16.42578125" bestFit="1" customWidth="1"/>
    <col min="5124" max="5124" width="13.140625" bestFit="1" customWidth="1"/>
    <col min="5125" max="5125" width="15.5703125" bestFit="1" customWidth="1"/>
    <col min="5126" max="5126" width="16.140625" customWidth="1"/>
    <col min="5127" max="5127" width="13.140625" bestFit="1" customWidth="1"/>
    <col min="5128" max="5128" width="15.5703125" bestFit="1" customWidth="1"/>
    <col min="5129" max="5129" width="14.42578125" customWidth="1"/>
    <col min="5130" max="5130" width="13.140625" bestFit="1" customWidth="1"/>
    <col min="5131" max="5131" width="16.7109375" customWidth="1"/>
    <col min="5132" max="5133" width="14.140625" customWidth="1"/>
    <col min="5134" max="5134" width="10.5703125" customWidth="1"/>
    <col min="5135" max="5135" width="9.5703125" customWidth="1"/>
    <col min="5136" max="5136" width="9.5703125" bestFit="1" customWidth="1"/>
    <col min="5138" max="5138" width="10.85546875" customWidth="1"/>
    <col min="5139" max="5139" width="9.7109375" customWidth="1"/>
    <col min="5377" max="5377" width="8.140625" customWidth="1"/>
    <col min="5378" max="5378" width="15.5703125" bestFit="1" customWidth="1"/>
    <col min="5379" max="5379" width="16.42578125" bestFit="1" customWidth="1"/>
    <col min="5380" max="5380" width="13.140625" bestFit="1" customWidth="1"/>
    <col min="5381" max="5381" width="15.5703125" bestFit="1" customWidth="1"/>
    <col min="5382" max="5382" width="16.140625" customWidth="1"/>
    <col min="5383" max="5383" width="13.140625" bestFit="1" customWidth="1"/>
    <col min="5384" max="5384" width="15.5703125" bestFit="1" customWidth="1"/>
    <col min="5385" max="5385" width="14.42578125" customWidth="1"/>
    <col min="5386" max="5386" width="13.140625" bestFit="1" customWidth="1"/>
    <col min="5387" max="5387" width="16.7109375" customWidth="1"/>
    <col min="5388" max="5389" width="14.140625" customWidth="1"/>
    <col min="5390" max="5390" width="10.5703125" customWidth="1"/>
    <col min="5391" max="5391" width="9.5703125" customWidth="1"/>
    <col min="5392" max="5392" width="9.5703125" bestFit="1" customWidth="1"/>
    <col min="5394" max="5394" width="10.85546875" customWidth="1"/>
    <col min="5395" max="5395" width="9.7109375" customWidth="1"/>
    <col min="5633" max="5633" width="8.140625" customWidth="1"/>
    <col min="5634" max="5634" width="15.5703125" bestFit="1" customWidth="1"/>
    <col min="5635" max="5635" width="16.42578125" bestFit="1" customWidth="1"/>
    <col min="5636" max="5636" width="13.140625" bestFit="1" customWidth="1"/>
    <col min="5637" max="5637" width="15.5703125" bestFit="1" customWidth="1"/>
    <col min="5638" max="5638" width="16.140625" customWidth="1"/>
    <col min="5639" max="5639" width="13.140625" bestFit="1" customWidth="1"/>
    <col min="5640" max="5640" width="15.5703125" bestFit="1" customWidth="1"/>
    <col min="5641" max="5641" width="14.42578125" customWidth="1"/>
    <col min="5642" max="5642" width="13.140625" bestFit="1" customWidth="1"/>
    <col min="5643" max="5643" width="16.7109375" customWidth="1"/>
    <col min="5644" max="5645" width="14.140625" customWidth="1"/>
    <col min="5646" max="5646" width="10.5703125" customWidth="1"/>
    <col min="5647" max="5647" width="9.5703125" customWidth="1"/>
    <col min="5648" max="5648" width="9.5703125" bestFit="1" customWidth="1"/>
    <col min="5650" max="5650" width="10.85546875" customWidth="1"/>
    <col min="5651" max="5651" width="9.7109375" customWidth="1"/>
    <col min="5889" max="5889" width="8.140625" customWidth="1"/>
    <col min="5890" max="5890" width="15.5703125" bestFit="1" customWidth="1"/>
    <col min="5891" max="5891" width="16.42578125" bestFit="1" customWidth="1"/>
    <col min="5892" max="5892" width="13.140625" bestFit="1" customWidth="1"/>
    <col min="5893" max="5893" width="15.5703125" bestFit="1" customWidth="1"/>
    <col min="5894" max="5894" width="16.140625" customWidth="1"/>
    <col min="5895" max="5895" width="13.140625" bestFit="1" customWidth="1"/>
    <col min="5896" max="5896" width="15.5703125" bestFit="1" customWidth="1"/>
    <col min="5897" max="5897" width="14.42578125" customWidth="1"/>
    <col min="5898" max="5898" width="13.140625" bestFit="1" customWidth="1"/>
    <col min="5899" max="5899" width="16.7109375" customWidth="1"/>
    <col min="5900" max="5901" width="14.140625" customWidth="1"/>
    <col min="5902" max="5902" width="10.5703125" customWidth="1"/>
    <col min="5903" max="5903" width="9.5703125" customWidth="1"/>
    <col min="5904" max="5904" width="9.5703125" bestFit="1" customWidth="1"/>
    <col min="5906" max="5906" width="10.85546875" customWidth="1"/>
    <col min="5907" max="5907" width="9.7109375" customWidth="1"/>
    <col min="6145" max="6145" width="8.140625" customWidth="1"/>
    <col min="6146" max="6146" width="15.5703125" bestFit="1" customWidth="1"/>
    <col min="6147" max="6147" width="16.42578125" bestFit="1" customWidth="1"/>
    <col min="6148" max="6148" width="13.140625" bestFit="1" customWidth="1"/>
    <col min="6149" max="6149" width="15.5703125" bestFit="1" customWidth="1"/>
    <col min="6150" max="6150" width="16.140625" customWidth="1"/>
    <col min="6151" max="6151" width="13.140625" bestFit="1" customWidth="1"/>
    <col min="6152" max="6152" width="15.5703125" bestFit="1" customWidth="1"/>
    <col min="6153" max="6153" width="14.42578125" customWidth="1"/>
    <col min="6154" max="6154" width="13.140625" bestFit="1" customWidth="1"/>
    <col min="6155" max="6155" width="16.7109375" customWidth="1"/>
    <col min="6156" max="6157" width="14.140625" customWidth="1"/>
    <col min="6158" max="6158" width="10.5703125" customWidth="1"/>
    <col min="6159" max="6159" width="9.5703125" customWidth="1"/>
    <col min="6160" max="6160" width="9.5703125" bestFit="1" customWidth="1"/>
    <col min="6162" max="6162" width="10.85546875" customWidth="1"/>
    <col min="6163" max="6163" width="9.7109375" customWidth="1"/>
    <col min="6401" max="6401" width="8.140625" customWidth="1"/>
    <col min="6402" max="6402" width="15.5703125" bestFit="1" customWidth="1"/>
    <col min="6403" max="6403" width="16.42578125" bestFit="1" customWidth="1"/>
    <col min="6404" max="6404" width="13.140625" bestFit="1" customWidth="1"/>
    <col min="6405" max="6405" width="15.5703125" bestFit="1" customWidth="1"/>
    <col min="6406" max="6406" width="16.140625" customWidth="1"/>
    <col min="6407" max="6407" width="13.140625" bestFit="1" customWidth="1"/>
    <col min="6408" max="6408" width="15.5703125" bestFit="1" customWidth="1"/>
    <col min="6409" max="6409" width="14.42578125" customWidth="1"/>
    <col min="6410" max="6410" width="13.140625" bestFit="1" customWidth="1"/>
    <col min="6411" max="6411" width="16.7109375" customWidth="1"/>
    <col min="6412" max="6413" width="14.140625" customWidth="1"/>
    <col min="6414" max="6414" width="10.5703125" customWidth="1"/>
    <col min="6415" max="6415" width="9.5703125" customWidth="1"/>
    <col min="6416" max="6416" width="9.5703125" bestFit="1" customWidth="1"/>
    <col min="6418" max="6418" width="10.85546875" customWidth="1"/>
    <col min="6419" max="6419" width="9.7109375" customWidth="1"/>
    <col min="6657" max="6657" width="8.140625" customWidth="1"/>
    <col min="6658" max="6658" width="15.5703125" bestFit="1" customWidth="1"/>
    <col min="6659" max="6659" width="16.42578125" bestFit="1" customWidth="1"/>
    <col min="6660" max="6660" width="13.140625" bestFit="1" customWidth="1"/>
    <col min="6661" max="6661" width="15.5703125" bestFit="1" customWidth="1"/>
    <col min="6662" max="6662" width="16.140625" customWidth="1"/>
    <col min="6663" max="6663" width="13.140625" bestFit="1" customWidth="1"/>
    <col min="6664" max="6664" width="15.5703125" bestFit="1" customWidth="1"/>
    <col min="6665" max="6665" width="14.42578125" customWidth="1"/>
    <col min="6666" max="6666" width="13.140625" bestFit="1" customWidth="1"/>
    <col min="6667" max="6667" width="16.7109375" customWidth="1"/>
    <col min="6668" max="6669" width="14.140625" customWidth="1"/>
    <col min="6670" max="6670" width="10.5703125" customWidth="1"/>
    <col min="6671" max="6671" width="9.5703125" customWidth="1"/>
    <col min="6672" max="6672" width="9.5703125" bestFit="1" customWidth="1"/>
    <col min="6674" max="6674" width="10.85546875" customWidth="1"/>
    <col min="6675" max="6675" width="9.7109375" customWidth="1"/>
    <col min="6913" max="6913" width="8.140625" customWidth="1"/>
    <col min="6914" max="6914" width="15.5703125" bestFit="1" customWidth="1"/>
    <col min="6915" max="6915" width="16.42578125" bestFit="1" customWidth="1"/>
    <col min="6916" max="6916" width="13.140625" bestFit="1" customWidth="1"/>
    <col min="6917" max="6917" width="15.5703125" bestFit="1" customWidth="1"/>
    <col min="6918" max="6918" width="16.140625" customWidth="1"/>
    <col min="6919" max="6919" width="13.140625" bestFit="1" customWidth="1"/>
    <col min="6920" max="6920" width="15.5703125" bestFit="1" customWidth="1"/>
    <col min="6921" max="6921" width="14.42578125" customWidth="1"/>
    <col min="6922" max="6922" width="13.140625" bestFit="1" customWidth="1"/>
    <col min="6923" max="6923" width="16.7109375" customWidth="1"/>
    <col min="6924" max="6925" width="14.140625" customWidth="1"/>
    <col min="6926" max="6926" width="10.5703125" customWidth="1"/>
    <col min="6927" max="6927" width="9.5703125" customWidth="1"/>
    <col min="6928" max="6928" width="9.5703125" bestFit="1" customWidth="1"/>
    <col min="6930" max="6930" width="10.85546875" customWidth="1"/>
    <col min="6931" max="6931" width="9.7109375" customWidth="1"/>
    <col min="7169" max="7169" width="8.140625" customWidth="1"/>
    <col min="7170" max="7170" width="15.5703125" bestFit="1" customWidth="1"/>
    <col min="7171" max="7171" width="16.42578125" bestFit="1" customWidth="1"/>
    <col min="7172" max="7172" width="13.140625" bestFit="1" customWidth="1"/>
    <col min="7173" max="7173" width="15.5703125" bestFit="1" customWidth="1"/>
    <col min="7174" max="7174" width="16.140625" customWidth="1"/>
    <col min="7175" max="7175" width="13.140625" bestFit="1" customWidth="1"/>
    <col min="7176" max="7176" width="15.5703125" bestFit="1" customWidth="1"/>
    <col min="7177" max="7177" width="14.42578125" customWidth="1"/>
    <col min="7178" max="7178" width="13.140625" bestFit="1" customWidth="1"/>
    <col min="7179" max="7179" width="16.7109375" customWidth="1"/>
    <col min="7180" max="7181" width="14.140625" customWidth="1"/>
    <col min="7182" max="7182" width="10.5703125" customWidth="1"/>
    <col min="7183" max="7183" width="9.5703125" customWidth="1"/>
    <col min="7184" max="7184" width="9.5703125" bestFit="1" customWidth="1"/>
    <col min="7186" max="7186" width="10.85546875" customWidth="1"/>
    <col min="7187" max="7187" width="9.7109375" customWidth="1"/>
    <col min="7425" max="7425" width="8.140625" customWidth="1"/>
    <col min="7426" max="7426" width="15.5703125" bestFit="1" customWidth="1"/>
    <col min="7427" max="7427" width="16.42578125" bestFit="1" customWidth="1"/>
    <col min="7428" max="7428" width="13.140625" bestFit="1" customWidth="1"/>
    <col min="7429" max="7429" width="15.5703125" bestFit="1" customWidth="1"/>
    <col min="7430" max="7430" width="16.140625" customWidth="1"/>
    <col min="7431" max="7431" width="13.140625" bestFit="1" customWidth="1"/>
    <col min="7432" max="7432" width="15.5703125" bestFit="1" customWidth="1"/>
    <col min="7433" max="7433" width="14.42578125" customWidth="1"/>
    <col min="7434" max="7434" width="13.140625" bestFit="1" customWidth="1"/>
    <col min="7435" max="7435" width="16.7109375" customWidth="1"/>
    <col min="7436" max="7437" width="14.140625" customWidth="1"/>
    <col min="7438" max="7438" width="10.5703125" customWidth="1"/>
    <col min="7439" max="7439" width="9.5703125" customWidth="1"/>
    <col min="7440" max="7440" width="9.5703125" bestFit="1" customWidth="1"/>
    <col min="7442" max="7442" width="10.85546875" customWidth="1"/>
    <col min="7443" max="7443" width="9.7109375" customWidth="1"/>
    <col min="7681" max="7681" width="8.140625" customWidth="1"/>
    <col min="7682" max="7682" width="15.5703125" bestFit="1" customWidth="1"/>
    <col min="7683" max="7683" width="16.42578125" bestFit="1" customWidth="1"/>
    <col min="7684" max="7684" width="13.140625" bestFit="1" customWidth="1"/>
    <col min="7685" max="7685" width="15.5703125" bestFit="1" customWidth="1"/>
    <col min="7686" max="7686" width="16.140625" customWidth="1"/>
    <col min="7687" max="7687" width="13.140625" bestFit="1" customWidth="1"/>
    <col min="7688" max="7688" width="15.5703125" bestFit="1" customWidth="1"/>
    <col min="7689" max="7689" width="14.42578125" customWidth="1"/>
    <col min="7690" max="7690" width="13.140625" bestFit="1" customWidth="1"/>
    <col min="7691" max="7691" width="16.7109375" customWidth="1"/>
    <col min="7692" max="7693" width="14.140625" customWidth="1"/>
    <col min="7694" max="7694" width="10.5703125" customWidth="1"/>
    <col min="7695" max="7695" width="9.5703125" customWidth="1"/>
    <col min="7696" max="7696" width="9.5703125" bestFit="1" customWidth="1"/>
    <col min="7698" max="7698" width="10.85546875" customWidth="1"/>
    <col min="7699" max="7699" width="9.7109375" customWidth="1"/>
    <col min="7937" max="7937" width="8.140625" customWidth="1"/>
    <col min="7938" max="7938" width="15.5703125" bestFit="1" customWidth="1"/>
    <col min="7939" max="7939" width="16.42578125" bestFit="1" customWidth="1"/>
    <col min="7940" max="7940" width="13.140625" bestFit="1" customWidth="1"/>
    <col min="7941" max="7941" width="15.5703125" bestFit="1" customWidth="1"/>
    <col min="7942" max="7942" width="16.140625" customWidth="1"/>
    <col min="7943" max="7943" width="13.140625" bestFit="1" customWidth="1"/>
    <col min="7944" max="7944" width="15.5703125" bestFit="1" customWidth="1"/>
    <col min="7945" max="7945" width="14.42578125" customWidth="1"/>
    <col min="7946" max="7946" width="13.140625" bestFit="1" customWidth="1"/>
    <col min="7947" max="7947" width="16.7109375" customWidth="1"/>
    <col min="7948" max="7949" width="14.140625" customWidth="1"/>
    <col min="7950" max="7950" width="10.5703125" customWidth="1"/>
    <col min="7951" max="7951" width="9.5703125" customWidth="1"/>
    <col min="7952" max="7952" width="9.5703125" bestFit="1" customWidth="1"/>
    <col min="7954" max="7954" width="10.85546875" customWidth="1"/>
    <col min="7955" max="7955" width="9.7109375" customWidth="1"/>
    <col min="8193" max="8193" width="8.140625" customWidth="1"/>
    <col min="8194" max="8194" width="15.5703125" bestFit="1" customWidth="1"/>
    <col min="8195" max="8195" width="16.42578125" bestFit="1" customWidth="1"/>
    <col min="8196" max="8196" width="13.140625" bestFit="1" customWidth="1"/>
    <col min="8197" max="8197" width="15.5703125" bestFit="1" customWidth="1"/>
    <col min="8198" max="8198" width="16.140625" customWidth="1"/>
    <col min="8199" max="8199" width="13.140625" bestFit="1" customWidth="1"/>
    <col min="8200" max="8200" width="15.5703125" bestFit="1" customWidth="1"/>
    <col min="8201" max="8201" width="14.42578125" customWidth="1"/>
    <col min="8202" max="8202" width="13.140625" bestFit="1" customWidth="1"/>
    <col min="8203" max="8203" width="16.7109375" customWidth="1"/>
    <col min="8204" max="8205" width="14.140625" customWidth="1"/>
    <col min="8206" max="8206" width="10.5703125" customWidth="1"/>
    <col min="8207" max="8207" width="9.5703125" customWidth="1"/>
    <col min="8208" max="8208" width="9.5703125" bestFit="1" customWidth="1"/>
    <col min="8210" max="8210" width="10.85546875" customWidth="1"/>
    <col min="8211" max="8211" width="9.7109375" customWidth="1"/>
    <col min="8449" max="8449" width="8.140625" customWidth="1"/>
    <col min="8450" max="8450" width="15.5703125" bestFit="1" customWidth="1"/>
    <col min="8451" max="8451" width="16.42578125" bestFit="1" customWidth="1"/>
    <col min="8452" max="8452" width="13.140625" bestFit="1" customWidth="1"/>
    <col min="8453" max="8453" width="15.5703125" bestFit="1" customWidth="1"/>
    <col min="8454" max="8454" width="16.140625" customWidth="1"/>
    <col min="8455" max="8455" width="13.140625" bestFit="1" customWidth="1"/>
    <col min="8456" max="8456" width="15.5703125" bestFit="1" customWidth="1"/>
    <col min="8457" max="8457" width="14.42578125" customWidth="1"/>
    <col min="8458" max="8458" width="13.140625" bestFit="1" customWidth="1"/>
    <col min="8459" max="8459" width="16.7109375" customWidth="1"/>
    <col min="8460" max="8461" width="14.140625" customWidth="1"/>
    <col min="8462" max="8462" width="10.5703125" customWidth="1"/>
    <col min="8463" max="8463" width="9.5703125" customWidth="1"/>
    <col min="8464" max="8464" width="9.5703125" bestFit="1" customWidth="1"/>
    <col min="8466" max="8466" width="10.85546875" customWidth="1"/>
    <col min="8467" max="8467" width="9.7109375" customWidth="1"/>
    <col min="8705" max="8705" width="8.140625" customWidth="1"/>
    <col min="8706" max="8706" width="15.5703125" bestFit="1" customWidth="1"/>
    <col min="8707" max="8707" width="16.42578125" bestFit="1" customWidth="1"/>
    <col min="8708" max="8708" width="13.140625" bestFit="1" customWidth="1"/>
    <col min="8709" max="8709" width="15.5703125" bestFit="1" customWidth="1"/>
    <col min="8710" max="8710" width="16.140625" customWidth="1"/>
    <col min="8711" max="8711" width="13.140625" bestFit="1" customWidth="1"/>
    <col min="8712" max="8712" width="15.5703125" bestFit="1" customWidth="1"/>
    <col min="8713" max="8713" width="14.42578125" customWidth="1"/>
    <col min="8714" max="8714" width="13.140625" bestFit="1" customWidth="1"/>
    <col min="8715" max="8715" width="16.7109375" customWidth="1"/>
    <col min="8716" max="8717" width="14.140625" customWidth="1"/>
    <col min="8718" max="8718" width="10.5703125" customWidth="1"/>
    <col min="8719" max="8719" width="9.5703125" customWidth="1"/>
    <col min="8720" max="8720" width="9.5703125" bestFit="1" customWidth="1"/>
    <col min="8722" max="8722" width="10.85546875" customWidth="1"/>
    <col min="8723" max="8723" width="9.7109375" customWidth="1"/>
    <col min="8961" max="8961" width="8.140625" customWidth="1"/>
    <col min="8962" max="8962" width="15.5703125" bestFit="1" customWidth="1"/>
    <col min="8963" max="8963" width="16.42578125" bestFit="1" customWidth="1"/>
    <col min="8964" max="8964" width="13.140625" bestFit="1" customWidth="1"/>
    <col min="8965" max="8965" width="15.5703125" bestFit="1" customWidth="1"/>
    <col min="8966" max="8966" width="16.140625" customWidth="1"/>
    <col min="8967" max="8967" width="13.140625" bestFit="1" customWidth="1"/>
    <col min="8968" max="8968" width="15.5703125" bestFit="1" customWidth="1"/>
    <col min="8969" max="8969" width="14.42578125" customWidth="1"/>
    <col min="8970" max="8970" width="13.140625" bestFit="1" customWidth="1"/>
    <col min="8971" max="8971" width="16.7109375" customWidth="1"/>
    <col min="8972" max="8973" width="14.140625" customWidth="1"/>
    <col min="8974" max="8974" width="10.5703125" customWidth="1"/>
    <col min="8975" max="8975" width="9.5703125" customWidth="1"/>
    <col min="8976" max="8976" width="9.5703125" bestFit="1" customWidth="1"/>
    <col min="8978" max="8978" width="10.85546875" customWidth="1"/>
    <col min="8979" max="8979" width="9.7109375" customWidth="1"/>
    <col min="9217" max="9217" width="8.140625" customWidth="1"/>
    <col min="9218" max="9218" width="15.5703125" bestFit="1" customWidth="1"/>
    <col min="9219" max="9219" width="16.42578125" bestFit="1" customWidth="1"/>
    <col min="9220" max="9220" width="13.140625" bestFit="1" customWidth="1"/>
    <col min="9221" max="9221" width="15.5703125" bestFit="1" customWidth="1"/>
    <col min="9222" max="9222" width="16.140625" customWidth="1"/>
    <col min="9223" max="9223" width="13.140625" bestFit="1" customWidth="1"/>
    <col min="9224" max="9224" width="15.5703125" bestFit="1" customWidth="1"/>
    <col min="9225" max="9225" width="14.42578125" customWidth="1"/>
    <col min="9226" max="9226" width="13.140625" bestFit="1" customWidth="1"/>
    <col min="9227" max="9227" width="16.7109375" customWidth="1"/>
    <col min="9228" max="9229" width="14.140625" customWidth="1"/>
    <col min="9230" max="9230" width="10.5703125" customWidth="1"/>
    <col min="9231" max="9231" width="9.5703125" customWidth="1"/>
    <col min="9232" max="9232" width="9.5703125" bestFit="1" customWidth="1"/>
    <col min="9234" max="9234" width="10.85546875" customWidth="1"/>
    <col min="9235" max="9235" width="9.7109375" customWidth="1"/>
    <col min="9473" max="9473" width="8.140625" customWidth="1"/>
    <col min="9474" max="9474" width="15.5703125" bestFit="1" customWidth="1"/>
    <col min="9475" max="9475" width="16.42578125" bestFit="1" customWidth="1"/>
    <col min="9476" max="9476" width="13.140625" bestFit="1" customWidth="1"/>
    <col min="9477" max="9477" width="15.5703125" bestFit="1" customWidth="1"/>
    <col min="9478" max="9478" width="16.140625" customWidth="1"/>
    <col min="9479" max="9479" width="13.140625" bestFit="1" customWidth="1"/>
    <col min="9480" max="9480" width="15.5703125" bestFit="1" customWidth="1"/>
    <col min="9481" max="9481" width="14.42578125" customWidth="1"/>
    <col min="9482" max="9482" width="13.140625" bestFit="1" customWidth="1"/>
    <col min="9483" max="9483" width="16.7109375" customWidth="1"/>
    <col min="9484" max="9485" width="14.140625" customWidth="1"/>
    <col min="9486" max="9486" width="10.5703125" customWidth="1"/>
    <col min="9487" max="9487" width="9.5703125" customWidth="1"/>
    <col min="9488" max="9488" width="9.5703125" bestFit="1" customWidth="1"/>
    <col min="9490" max="9490" width="10.85546875" customWidth="1"/>
    <col min="9491" max="9491" width="9.7109375" customWidth="1"/>
    <col min="9729" max="9729" width="8.140625" customWidth="1"/>
    <col min="9730" max="9730" width="15.5703125" bestFit="1" customWidth="1"/>
    <col min="9731" max="9731" width="16.42578125" bestFit="1" customWidth="1"/>
    <col min="9732" max="9732" width="13.140625" bestFit="1" customWidth="1"/>
    <col min="9733" max="9733" width="15.5703125" bestFit="1" customWidth="1"/>
    <col min="9734" max="9734" width="16.140625" customWidth="1"/>
    <col min="9735" max="9735" width="13.140625" bestFit="1" customWidth="1"/>
    <col min="9736" max="9736" width="15.5703125" bestFit="1" customWidth="1"/>
    <col min="9737" max="9737" width="14.42578125" customWidth="1"/>
    <col min="9738" max="9738" width="13.140625" bestFit="1" customWidth="1"/>
    <col min="9739" max="9739" width="16.7109375" customWidth="1"/>
    <col min="9740" max="9741" width="14.140625" customWidth="1"/>
    <col min="9742" max="9742" width="10.5703125" customWidth="1"/>
    <col min="9743" max="9743" width="9.5703125" customWidth="1"/>
    <col min="9744" max="9744" width="9.5703125" bestFit="1" customWidth="1"/>
    <col min="9746" max="9746" width="10.85546875" customWidth="1"/>
    <col min="9747" max="9747" width="9.7109375" customWidth="1"/>
    <col min="9985" max="9985" width="8.140625" customWidth="1"/>
    <col min="9986" max="9986" width="15.5703125" bestFit="1" customWidth="1"/>
    <col min="9987" max="9987" width="16.42578125" bestFit="1" customWidth="1"/>
    <col min="9988" max="9988" width="13.140625" bestFit="1" customWidth="1"/>
    <col min="9989" max="9989" width="15.5703125" bestFit="1" customWidth="1"/>
    <col min="9990" max="9990" width="16.140625" customWidth="1"/>
    <col min="9991" max="9991" width="13.140625" bestFit="1" customWidth="1"/>
    <col min="9992" max="9992" width="15.5703125" bestFit="1" customWidth="1"/>
    <col min="9993" max="9993" width="14.42578125" customWidth="1"/>
    <col min="9994" max="9994" width="13.140625" bestFit="1" customWidth="1"/>
    <col min="9995" max="9995" width="16.7109375" customWidth="1"/>
    <col min="9996" max="9997" width="14.140625" customWidth="1"/>
    <col min="9998" max="9998" width="10.5703125" customWidth="1"/>
    <col min="9999" max="9999" width="9.5703125" customWidth="1"/>
    <col min="10000" max="10000" width="9.5703125" bestFit="1" customWidth="1"/>
    <col min="10002" max="10002" width="10.85546875" customWidth="1"/>
    <col min="10003" max="10003" width="9.7109375" customWidth="1"/>
    <col min="10241" max="10241" width="8.140625" customWidth="1"/>
    <col min="10242" max="10242" width="15.5703125" bestFit="1" customWidth="1"/>
    <col min="10243" max="10243" width="16.42578125" bestFit="1" customWidth="1"/>
    <col min="10244" max="10244" width="13.140625" bestFit="1" customWidth="1"/>
    <col min="10245" max="10245" width="15.5703125" bestFit="1" customWidth="1"/>
    <col min="10246" max="10246" width="16.140625" customWidth="1"/>
    <col min="10247" max="10247" width="13.140625" bestFit="1" customWidth="1"/>
    <col min="10248" max="10248" width="15.5703125" bestFit="1" customWidth="1"/>
    <col min="10249" max="10249" width="14.42578125" customWidth="1"/>
    <col min="10250" max="10250" width="13.140625" bestFit="1" customWidth="1"/>
    <col min="10251" max="10251" width="16.7109375" customWidth="1"/>
    <col min="10252" max="10253" width="14.140625" customWidth="1"/>
    <col min="10254" max="10254" width="10.5703125" customWidth="1"/>
    <col min="10255" max="10255" width="9.5703125" customWidth="1"/>
    <col min="10256" max="10256" width="9.5703125" bestFit="1" customWidth="1"/>
    <col min="10258" max="10258" width="10.85546875" customWidth="1"/>
    <col min="10259" max="10259" width="9.7109375" customWidth="1"/>
    <col min="10497" max="10497" width="8.140625" customWidth="1"/>
    <col min="10498" max="10498" width="15.5703125" bestFit="1" customWidth="1"/>
    <col min="10499" max="10499" width="16.42578125" bestFit="1" customWidth="1"/>
    <col min="10500" max="10500" width="13.140625" bestFit="1" customWidth="1"/>
    <col min="10501" max="10501" width="15.5703125" bestFit="1" customWidth="1"/>
    <col min="10502" max="10502" width="16.140625" customWidth="1"/>
    <col min="10503" max="10503" width="13.140625" bestFit="1" customWidth="1"/>
    <col min="10504" max="10504" width="15.5703125" bestFit="1" customWidth="1"/>
    <col min="10505" max="10505" width="14.42578125" customWidth="1"/>
    <col min="10506" max="10506" width="13.140625" bestFit="1" customWidth="1"/>
    <col min="10507" max="10507" width="16.7109375" customWidth="1"/>
    <col min="10508" max="10509" width="14.140625" customWidth="1"/>
    <col min="10510" max="10510" width="10.5703125" customWidth="1"/>
    <col min="10511" max="10511" width="9.5703125" customWidth="1"/>
    <col min="10512" max="10512" width="9.5703125" bestFit="1" customWidth="1"/>
    <col min="10514" max="10514" width="10.85546875" customWidth="1"/>
    <col min="10515" max="10515" width="9.7109375" customWidth="1"/>
    <col min="10753" max="10753" width="8.140625" customWidth="1"/>
    <col min="10754" max="10754" width="15.5703125" bestFit="1" customWidth="1"/>
    <col min="10755" max="10755" width="16.42578125" bestFit="1" customWidth="1"/>
    <col min="10756" max="10756" width="13.140625" bestFit="1" customWidth="1"/>
    <col min="10757" max="10757" width="15.5703125" bestFit="1" customWidth="1"/>
    <col min="10758" max="10758" width="16.140625" customWidth="1"/>
    <col min="10759" max="10759" width="13.140625" bestFit="1" customWidth="1"/>
    <col min="10760" max="10760" width="15.5703125" bestFit="1" customWidth="1"/>
    <col min="10761" max="10761" width="14.42578125" customWidth="1"/>
    <col min="10762" max="10762" width="13.140625" bestFit="1" customWidth="1"/>
    <col min="10763" max="10763" width="16.7109375" customWidth="1"/>
    <col min="10764" max="10765" width="14.140625" customWidth="1"/>
    <col min="10766" max="10766" width="10.5703125" customWidth="1"/>
    <col min="10767" max="10767" width="9.5703125" customWidth="1"/>
    <col min="10768" max="10768" width="9.5703125" bestFit="1" customWidth="1"/>
    <col min="10770" max="10770" width="10.85546875" customWidth="1"/>
    <col min="10771" max="10771" width="9.7109375" customWidth="1"/>
    <col min="11009" max="11009" width="8.140625" customWidth="1"/>
    <col min="11010" max="11010" width="15.5703125" bestFit="1" customWidth="1"/>
    <col min="11011" max="11011" width="16.42578125" bestFit="1" customWidth="1"/>
    <col min="11012" max="11012" width="13.140625" bestFit="1" customWidth="1"/>
    <col min="11013" max="11013" width="15.5703125" bestFit="1" customWidth="1"/>
    <col min="11014" max="11014" width="16.140625" customWidth="1"/>
    <col min="11015" max="11015" width="13.140625" bestFit="1" customWidth="1"/>
    <col min="11016" max="11016" width="15.5703125" bestFit="1" customWidth="1"/>
    <col min="11017" max="11017" width="14.42578125" customWidth="1"/>
    <col min="11018" max="11018" width="13.140625" bestFit="1" customWidth="1"/>
    <col min="11019" max="11019" width="16.7109375" customWidth="1"/>
    <col min="11020" max="11021" width="14.140625" customWidth="1"/>
    <col min="11022" max="11022" width="10.5703125" customWidth="1"/>
    <col min="11023" max="11023" width="9.5703125" customWidth="1"/>
    <col min="11024" max="11024" width="9.5703125" bestFit="1" customWidth="1"/>
    <col min="11026" max="11026" width="10.85546875" customWidth="1"/>
    <col min="11027" max="11027" width="9.7109375" customWidth="1"/>
    <col min="11265" max="11265" width="8.140625" customWidth="1"/>
    <col min="11266" max="11266" width="15.5703125" bestFit="1" customWidth="1"/>
    <col min="11267" max="11267" width="16.42578125" bestFit="1" customWidth="1"/>
    <col min="11268" max="11268" width="13.140625" bestFit="1" customWidth="1"/>
    <col min="11269" max="11269" width="15.5703125" bestFit="1" customWidth="1"/>
    <col min="11270" max="11270" width="16.140625" customWidth="1"/>
    <col min="11271" max="11271" width="13.140625" bestFit="1" customWidth="1"/>
    <col min="11272" max="11272" width="15.5703125" bestFit="1" customWidth="1"/>
    <col min="11273" max="11273" width="14.42578125" customWidth="1"/>
    <col min="11274" max="11274" width="13.140625" bestFit="1" customWidth="1"/>
    <col min="11275" max="11275" width="16.7109375" customWidth="1"/>
    <col min="11276" max="11277" width="14.140625" customWidth="1"/>
    <col min="11278" max="11278" width="10.5703125" customWidth="1"/>
    <col min="11279" max="11279" width="9.5703125" customWidth="1"/>
    <col min="11280" max="11280" width="9.5703125" bestFit="1" customWidth="1"/>
    <col min="11282" max="11282" width="10.85546875" customWidth="1"/>
    <col min="11283" max="11283" width="9.7109375" customWidth="1"/>
    <col min="11521" max="11521" width="8.140625" customWidth="1"/>
    <col min="11522" max="11522" width="15.5703125" bestFit="1" customWidth="1"/>
    <col min="11523" max="11523" width="16.42578125" bestFit="1" customWidth="1"/>
    <col min="11524" max="11524" width="13.140625" bestFit="1" customWidth="1"/>
    <col min="11525" max="11525" width="15.5703125" bestFit="1" customWidth="1"/>
    <col min="11526" max="11526" width="16.140625" customWidth="1"/>
    <col min="11527" max="11527" width="13.140625" bestFit="1" customWidth="1"/>
    <col min="11528" max="11528" width="15.5703125" bestFit="1" customWidth="1"/>
    <col min="11529" max="11529" width="14.42578125" customWidth="1"/>
    <col min="11530" max="11530" width="13.140625" bestFit="1" customWidth="1"/>
    <col min="11531" max="11531" width="16.7109375" customWidth="1"/>
    <col min="11532" max="11533" width="14.140625" customWidth="1"/>
    <col min="11534" max="11534" width="10.5703125" customWidth="1"/>
    <col min="11535" max="11535" width="9.5703125" customWidth="1"/>
    <col min="11536" max="11536" width="9.5703125" bestFit="1" customWidth="1"/>
    <col min="11538" max="11538" width="10.85546875" customWidth="1"/>
    <col min="11539" max="11539" width="9.7109375" customWidth="1"/>
    <col min="11777" max="11777" width="8.140625" customWidth="1"/>
    <col min="11778" max="11778" width="15.5703125" bestFit="1" customWidth="1"/>
    <col min="11779" max="11779" width="16.42578125" bestFit="1" customWidth="1"/>
    <col min="11780" max="11780" width="13.140625" bestFit="1" customWidth="1"/>
    <col min="11781" max="11781" width="15.5703125" bestFit="1" customWidth="1"/>
    <col min="11782" max="11782" width="16.140625" customWidth="1"/>
    <col min="11783" max="11783" width="13.140625" bestFit="1" customWidth="1"/>
    <col min="11784" max="11784" width="15.5703125" bestFit="1" customWidth="1"/>
    <col min="11785" max="11785" width="14.42578125" customWidth="1"/>
    <col min="11786" max="11786" width="13.140625" bestFit="1" customWidth="1"/>
    <col min="11787" max="11787" width="16.7109375" customWidth="1"/>
    <col min="11788" max="11789" width="14.140625" customWidth="1"/>
    <col min="11790" max="11790" width="10.5703125" customWidth="1"/>
    <col min="11791" max="11791" width="9.5703125" customWidth="1"/>
    <col min="11792" max="11792" width="9.5703125" bestFit="1" customWidth="1"/>
    <col min="11794" max="11794" width="10.85546875" customWidth="1"/>
    <col min="11795" max="11795" width="9.7109375" customWidth="1"/>
    <col min="12033" max="12033" width="8.140625" customWidth="1"/>
    <col min="12034" max="12034" width="15.5703125" bestFit="1" customWidth="1"/>
    <col min="12035" max="12035" width="16.42578125" bestFit="1" customWidth="1"/>
    <col min="12036" max="12036" width="13.140625" bestFit="1" customWidth="1"/>
    <col min="12037" max="12037" width="15.5703125" bestFit="1" customWidth="1"/>
    <col min="12038" max="12038" width="16.140625" customWidth="1"/>
    <col min="12039" max="12039" width="13.140625" bestFit="1" customWidth="1"/>
    <col min="12040" max="12040" width="15.5703125" bestFit="1" customWidth="1"/>
    <col min="12041" max="12041" width="14.42578125" customWidth="1"/>
    <col min="12042" max="12042" width="13.140625" bestFit="1" customWidth="1"/>
    <col min="12043" max="12043" width="16.7109375" customWidth="1"/>
    <col min="12044" max="12045" width="14.140625" customWidth="1"/>
    <col min="12046" max="12046" width="10.5703125" customWidth="1"/>
    <col min="12047" max="12047" width="9.5703125" customWidth="1"/>
    <col min="12048" max="12048" width="9.5703125" bestFit="1" customWidth="1"/>
    <col min="12050" max="12050" width="10.85546875" customWidth="1"/>
    <col min="12051" max="12051" width="9.7109375" customWidth="1"/>
    <col min="12289" max="12289" width="8.140625" customWidth="1"/>
    <col min="12290" max="12290" width="15.5703125" bestFit="1" customWidth="1"/>
    <col min="12291" max="12291" width="16.42578125" bestFit="1" customWidth="1"/>
    <col min="12292" max="12292" width="13.140625" bestFit="1" customWidth="1"/>
    <col min="12293" max="12293" width="15.5703125" bestFit="1" customWidth="1"/>
    <col min="12294" max="12294" width="16.140625" customWidth="1"/>
    <col min="12295" max="12295" width="13.140625" bestFit="1" customWidth="1"/>
    <col min="12296" max="12296" width="15.5703125" bestFit="1" customWidth="1"/>
    <col min="12297" max="12297" width="14.42578125" customWidth="1"/>
    <col min="12298" max="12298" width="13.140625" bestFit="1" customWidth="1"/>
    <col min="12299" max="12299" width="16.7109375" customWidth="1"/>
    <col min="12300" max="12301" width="14.140625" customWidth="1"/>
    <col min="12302" max="12302" width="10.5703125" customWidth="1"/>
    <col min="12303" max="12303" width="9.5703125" customWidth="1"/>
    <col min="12304" max="12304" width="9.5703125" bestFit="1" customWidth="1"/>
    <col min="12306" max="12306" width="10.85546875" customWidth="1"/>
    <col min="12307" max="12307" width="9.7109375" customWidth="1"/>
    <col min="12545" max="12545" width="8.140625" customWidth="1"/>
    <col min="12546" max="12546" width="15.5703125" bestFit="1" customWidth="1"/>
    <col min="12547" max="12547" width="16.42578125" bestFit="1" customWidth="1"/>
    <col min="12548" max="12548" width="13.140625" bestFit="1" customWidth="1"/>
    <col min="12549" max="12549" width="15.5703125" bestFit="1" customWidth="1"/>
    <col min="12550" max="12550" width="16.140625" customWidth="1"/>
    <col min="12551" max="12551" width="13.140625" bestFit="1" customWidth="1"/>
    <col min="12552" max="12552" width="15.5703125" bestFit="1" customWidth="1"/>
    <col min="12553" max="12553" width="14.42578125" customWidth="1"/>
    <col min="12554" max="12554" width="13.140625" bestFit="1" customWidth="1"/>
    <col min="12555" max="12555" width="16.7109375" customWidth="1"/>
    <col min="12556" max="12557" width="14.140625" customWidth="1"/>
    <col min="12558" max="12558" width="10.5703125" customWidth="1"/>
    <col min="12559" max="12559" width="9.5703125" customWidth="1"/>
    <col min="12560" max="12560" width="9.5703125" bestFit="1" customWidth="1"/>
    <col min="12562" max="12562" width="10.85546875" customWidth="1"/>
    <col min="12563" max="12563" width="9.7109375" customWidth="1"/>
    <col min="12801" max="12801" width="8.140625" customWidth="1"/>
    <col min="12802" max="12802" width="15.5703125" bestFit="1" customWidth="1"/>
    <col min="12803" max="12803" width="16.42578125" bestFit="1" customWidth="1"/>
    <col min="12804" max="12804" width="13.140625" bestFit="1" customWidth="1"/>
    <col min="12805" max="12805" width="15.5703125" bestFit="1" customWidth="1"/>
    <col min="12806" max="12806" width="16.140625" customWidth="1"/>
    <col min="12807" max="12807" width="13.140625" bestFit="1" customWidth="1"/>
    <col min="12808" max="12808" width="15.5703125" bestFit="1" customWidth="1"/>
    <col min="12809" max="12809" width="14.42578125" customWidth="1"/>
    <col min="12810" max="12810" width="13.140625" bestFit="1" customWidth="1"/>
    <col min="12811" max="12811" width="16.7109375" customWidth="1"/>
    <col min="12812" max="12813" width="14.140625" customWidth="1"/>
    <col min="12814" max="12814" width="10.5703125" customWidth="1"/>
    <col min="12815" max="12815" width="9.5703125" customWidth="1"/>
    <col min="12816" max="12816" width="9.5703125" bestFit="1" customWidth="1"/>
    <col min="12818" max="12818" width="10.85546875" customWidth="1"/>
    <col min="12819" max="12819" width="9.7109375" customWidth="1"/>
    <col min="13057" max="13057" width="8.140625" customWidth="1"/>
    <col min="13058" max="13058" width="15.5703125" bestFit="1" customWidth="1"/>
    <col min="13059" max="13059" width="16.42578125" bestFit="1" customWidth="1"/>
    <col min="13060" max="13060" width="13.140625" bestFit="1" customWidth="1"/>
    <col min="13061" max="13061" width="15.5703125" bestFit="1" customWidth="1"/>
    <col min="13062" max="13062" width="16.140625" customWidth="1"/>
    <col min="13063" max="13063" width="13.140625" bestFit="1" customWidth="1"/>
    <col min="13064" max="13064" width="15.5703125" bestFit="1" customWidth="1"/>
    <col min="13065" max="13065" width="14.42578125" customWidth="1"/>
    <col min="13066" max="13066" width="13.140625" bestFit="1" customWidth="1"/>
    <col min="13067" max="13067" width="16.7109375" customWidth="1"/>
    <col min="13068" max="13069" width="14.140625" customWidth="1"/>
    <col min="13070" max="13070" width="10.5703125" customWidth="1"/>
    <col min="13071" max="13071" width="9.5703125" customWidth="1"/>
    <col min="13072" max="13072" width="9.5703125" bestFit="1" customWidth="1"/>
    <col min="13074" max="13074" width="10.85546875" customWidth="1"/>
    <col min="13075" max="13075" width="9.7109375" customWidth="1"/>
    <col min="13313" max="13313" width="8.140625" customWidth="1"/>
    <col min="13314" max="13314" width="15.5703125" bestFit="1" customWidth="1"/>
    <col min="13315" max="13315" width="16.42578125" bestFit="1" customWidth="1"/>
    <col min="13316" max="13316" width="13.140625" bestFit="1" customWidth="1"/>
    <col min="13317" max="13317" width="15.5703125" bestFit="1" customWidth="1"/>
    <col min="13318" max="13318" width="16.140625" customWidth="1"/>
    <col min="13319" max="13319" width="13.140625" bestFit="1" customWidth="1"/>
    <col min="13320" max="13320" width="15.5703125" bestFit="1" customWidth="1"/>
    <col min="13321" max="13321" width="14.42578125" customWidth="1"/>
    <col min="13322" max="13322" width="13.140625" bestFit="1" customWidth="1"/>
    <col min="13323" max="13323" width="16.7109375" customWidth="1"/>
    <col min="13324" max="13325" width="14.140625" customWidth="1"/>
    <col min="13326" max="13326" width="10.5703125" customWidth="1"/>
    <col min="13327" max="13327" width="9.5703125" customWidth="1"/>
    <col min="13328" max="13328" width="9.5703125" bestFit="1" customWidth="1"/>
    <col min="13330" max="13330" width="10.85546875" customWidth="1"/>
    <col min="13331" max="13331" width="9.7109375" customWidth="1"/>
    <col min="13569" max="13569" width="8.140625" customWidth="1"/>
    <col min="13570" max="13570" width="15.5703125" bestFit="1" customWidth="1"/>
    <col min="13571" max="13571" width="16.42578125" bestFit="1" customWidth="1"/>
    <col min="13572" max="13572" width="13.140625" bestFit="1" customWidth="1"/>
    <col min="13573" max="13573" width="15.5703125" bestFit="1" customWidth="1"/>
    <col min="13574" max="13574" width="16.140625" customWidth="1"/>
    <col min="13575" max="13575" width="13.140625" bestFit="1" customWidth="1"/>
    <col min="13576" max="13576" width="15.5703125" bestFit="1" customWidth="1"/>
    <col min="13577" max="13577" width="14.42578125" customWidth="1"/>
    <col min="13578" max="13578" width="13.140625" bestFit="1" customWidth="1"/>
    <col min="13579" max="13579" width="16.7109375" customWidth="1"/>
    <col min="13580" max="13581" width="14.140625" customWidth="1"/>
    <col min="13582" max="13582" width="10.5703125" customWidth="1"/>
    <col min="13583" max="13583" width="9.5703125" customWidth="1"/>
    <col min="13584" max="13584" width="9.5703125" bestFit="1" customWidth="1"/>
    <col min="13586" max="13586" width="10.85546875" customWidth="1"/>
    <col min="13587" max="13587" width="9.7109375" customWidth="1"/>
    <col min="13825" max="13825" width="8.140625" customWidth="1"/>
    <col min="13826" max="13826" width="15.5703125" bestFit="1" customWidth="1"/>
    <col min="13827" max="13827" width="16.42578125" bestFit="1" customWidth="1"/>
    <col min="13828" max="13828" width="13.140625" bestFit="1" customWidth="1"/>
    <col min="13829" max="13829" width="15.5703125" bestFit="1" customWidth="1"/>
    <col min="13830" max="13830" width="16.140625" customWidth="1"/>
    <col min="13831" max="13831" width="13.140625" bestFit="1" customWidth="1"/>
    <col min="13832" max="13832" width="15.5703125" bestFit="1" customWidth="1"/>
    <col min="13833" max="13833" width="14.42578125" customWidth="1"/>
    <col min="13834" max="13834" width="13.140625" bestFit="1" customWidth="1"/>
    <col min="13835" max="13835" width="16.7109375" customWidth="1"/>
    <col min="13836" max="13837" width="14.140625" customWidth="1"/>
    <col min="13838" max="13838" width="10.5703125" customWidth="1"/>
    <col min="13839" max="13839" width="9.5703125" customWidth="1"/>
    <col min="13840" max="13840" width="9.5703125" bestFit="1" customWidth="1"/>
    <col min="13842" max="13842" width="10.85546875" customWidth="1"/>
    <col min="13843" max="13843" width="9.7109375" customWidth="1"/>
    <col min="14081" max="14081" width="8.140625" customWidth="1"/>
    <col min="14082" max="14082" width="15.5703125" bestFit="1" customWidth="1"/>
    <col min="14083" max="14083" width="16.42578125" bestFit="1" customWidth="1"/>
    <col min="14084" max="14084" width="13.140625" bestFit="1" customWidth="1"/>
    <col min="14085" max="14085" width="15.5703125" bestFit="1" customWidth="1"/>
    <col min="14086" max="14086" width="16.140625" customWidth="1"/>
    <col min="14087" max="14087" width="13.140625" bestFit="1" customWidth="1"/>
    <col min="14088" max="14088" width="15.5703125" bestFit="1" customWidth="1"/>
    <col min="14089" max="14089" width="14.42578125" customWidth="1"/>
    <col min="14090" max="14090" width="13.140625" bestFit="1" customWidth="1"/>
    <col min="14091" max="14091" width="16.7109375" customWidth="1"/>
    <col min="14092" max="14093" width="14.140625" customWidth="1"/>
    <col min="14094" max="14094" width="10.5703125" customWidth="1"/>
    <col min="14095" max="14095" width="9.5703125" customWidth="1"/>
    <col min="14096" max="14096" width="9.5703125" bestFit="1" customWidth="1"/>
    <col min="14098" max="14098" width="10.85546875" customWidth="1"/>
    <col min="14099" max="14099" width="9.7109375" customWidth="1"/>
    <col min="14337" max="14337" width="8.140625" customWidth="1"/>
    <col min="14338" max="14338" width="15.5703125" bestFit="1" customWidth="1"/>
    <col min="14339" max="14339" width="16.42578125" bestFit="1" customWidth="1"/>
    <col min="14340" max="14340" width="13.140625" bestFit="1" customWidth="1"/>
    <col min="14341" max="14341" width="15.5703125" bestFit="1" customWidth="1"/>
    <col min="14342" max="14342" width="16.140625" customWidth="1"/>
    <col min="14343" max="14343" width="13.140625" bestFit="1" customWidth="1"/>
    <col min="14344" max="14344" width="15.5703125" bestFit="1" customWidth="1"/>
    <col min="14345" max="14345" width="14.42578125" customWidth="1"/>
    <col min="14346" max="14346" width="13.140625" bestFit="1" customWidth="1"/>
    <col min="14347" max="14347" width="16.7109375" customWidth="1"/>
    <col min="14348" max="14349" width="14.140625" customWidth="1"/>
    <col min="14350" max="14350" width="10.5703125" customWidth="1"/>
    <col min="14351" max="14351" width="9.5703125" customWidth="1"/>
    <col min="14352" max="14352" width="9.5703125" bestFit="1" customWidth="1"/>
    <col min="14354" max="14354" width="10.85546875" customWidth="1"/>
    <col min="14355" max="14355" width="9.7109375" customWidth="1"/>
    <col min="14593" max="14593" width="8.140625" customWidth="1"/>
    <col min="14594" max="14594" width="15.5703125" bestFit="1" customWidth="1"/>
    <col min="14595" max="14595" width="16.42578125" bestFit="1" customWidth="1"/>
    <col min="14596" max="14596" width="13.140625" bestFit="1" customWidth="1"/>
    <col min="14597" max="14597" width="15.5703125" bestFit="1" customWidth="1"/>
    <col min="14598" max="14598" width="16.140625" customWidth="1"/>
    <col min="14599" max="14599" width="13.140625" bestFit="1" customWidth="1"/>
    <col min="14600" max="14600" width="15.5703125" bestFit="1" customWidth="1"/>
    <col min="14601" max="14601" width="14.42578125" customWidth="1"/>
    <col min="14602" max="14602" width="13.140625" bestFit="1" customWidth="1"/>
    <col min="14603" max="14603" width="16.7109375" customWidth="1"/>
    <col min="14604" max="14605" width="14.140625" customWidth="1"/>
    <col min="14606" max="14606" width="10.5703125" customWidth="1"/>
    <col min="14607" max="14607" width="9.5703125" customWidth="1"/>
    <col min="14608" max="14608" width="9.5703125" bestFit="1" customWidth="1"/>
    <col min="14610" max="14610" width="10.85546875" customWidth="1"/>
    <col min="14611" max="14611" width="9.7109375" customWidth="1"/>
    <col min="14849" max="14849" width="8.140625" customWidth="1"/>
    <col min="14850" max="14850" width="15.5703125" bestFit="1" customWidth="1"/>
    <col min="14851" max="14851" width="16.42578125" bestFit="1" customWidth="1"/>
    <col min="14852" max="14852" width="13.140625" bestFit="1" customWidth="1"/>
    <col min="14853" max="14853" width="15.5703125" bestFit="1" customWidth="1"/>
    <col min="14854" max="14854" width="16.140625" customWidth="1"/>
    <col min="14855" max="14855" width="13.140625" bestFit="1" customWidth="1"/>
    <col min="14856" max="14856" width="15.5703125" bestFit="1" customWidth="1"/>
    <col min="14857" max="14857" width="14.42578125" customWidth="1"/>
    <col min="14858" max="14858" width="13.140625" bestFit="1" customWidth="1"/>
    <col min="14859" max="14859" width="16.7109375" customWidth="1"/>
    <col min="14860" max="14861" width="14.140625" customWidth="1"/>
    <col min="14862" max="14862" width="10.5703125" customWidth="1"/>
    <col min="14863" max="14863" width="9.5703125" customWidth="1"/>
    <col min="14864" max="14864" width="9.5703125" bestFit="1" customWidth="1"/>
    <col min="14866" max="14866" width="10.85546875" customWidth="1"/>
    <col min="14867" max="14867" width="9.7109375" customWidth="1"/>
    <col min="15105" max="15105" width="8.140625" customWidth="1"/>
    <col min="15106" max="15106" width="15.5703125" bestFit="1" customWidth="1"/>
    <col min="15107" max="15107" width="16.42578125" bestFit="1" customWidth="1"/>
    <col min="15108" max="15108" width="13.140625" bestFit="1" customWidth="1"/>
    <col min="15109" max="15109" width="15.5703125" bestFit="1" customWidth="1"/>
    <col min="15110" max="15110" width="16.140625" customWidth="1"/>
    <col min="15111" max="15111" width="13.140625" bestFit="1" customWidth="1"/>
    <col min="15112" max="15112" width="15.5703125" bestFit="1" customWidth="1"/>
    <col min="15113" max="15113" width="14.42578125" customWidth="1"/>
    <col min="15114" max="15114" width="13.140625" bestFit="1" customWidth="1"/>
    <col min="15115" max="15115" width="16.7109375" customWidth="1"/>
    <col min="15116" max="15117" width="14.140625" customWidth="1"/>
    <col min="15118" max="15118" width="10.5703125" customWidth="1"/>
    <col min="15119" max="15119" width="9.5703125" customWidth="1"/>
    <col min="15120" max="15120" width="9.5703125" bestFit="1" customWidth="1"/>
    <col min="15122" max="15122" width="10.85546875" customWidth="1"/>
    <col min="15123" max="15123" width="9.7109375" customWidth="1"/>
    <col min="15361" max="15361" width="8.140625" customWidth="1"/>
    <col min="15362" max="15362" width="15.5703125" bestFit="1" customWidth="1"/>
    <col min="15363" max="15363" width="16.42578125" bestFit="1" customWidth="1"/>
    <col min="15364" max="15364" width="13.140625" bestFit="1" customWidth="1"/>
    <col min="15365" max="15365" width="15.5703125" bestFit="1" customWidth="1"/>
    <col min="15366" max="15366" width="16.140625" customWidth="1"/>
    <col min="15367" max="15367" width="13.140625" bestFit="1" customWidth="1"/>
    <col min="15368" max="15368" width="15.5703125" bestFit="1" customWidth="1"/>
    <col min="15369" max="15369" width="14.42578125" customWidth="1"/>
    <col min="15370" max="15370" width="13.140625" bestFit="1" customWidth="1"/>
    <col min="15371" max="15371" width="16.7109375" customWidth="1"/>
    <col min="15372" max="15373" width="14.140625" customWidth="1"/>
    <col min="15374" max="15374" width="10.5703125" customWidth="1"/>
    <col min="15375" max="15375" width="9.5703125" customWidth="1"/>
    <col min="15376" max="15376" width="9.5703125" bestFit="1" customWidth="1"/>
    <col min="15378" max="15378" width="10.85546875" customWidth="1"/>
    <col min="15379" max="15379" width="9.7109375" customWidth="1"/>
    <col min="15617" max="15617" width="8.140625" customWidth="1"/>
    <col min="15618" max="15618" width="15.5703125" bestFit="1" customWidth="1"/>
    <col min="15619" max="15619" width="16.42578125" bestFit="1" customWidth="1"/>
    <col min="15620" max="15620" width="13.140625" bestFit="1" customWidth="1"/>
    <col min="15621" max="15621" width="15.5703125" bestFit="1" customWidth="1"/>
    <col min="15622" max="15622" width="16.140625" customWidth="1"/>
    <col min="15623" max="15623" width="13.140625" bestFit="1" customWidth="1"/>
    <col min="15624" max="15624" width="15.5703125" bestFit="1" customWidth="1"/>
    <col min="15625" max="15625" width="14.42578125" customWidth="1"/>
    <col min="15626" max="15626" width="13.140625" bestFit="1" customWidth="1"/>
    <col min="15627" max="15627" width="16.7109375" customWidth="1"/>
    <col min="15628" max="15629" width="14.140625" customWidth="1"/>
    <col min="15630" max="15630" width="10.5703125" customWidth="1"/>
    <col min="15631" max="15631" width="9.5703125" customWidth="1"/>
    <col min="15632" max="15632" width="9.5703125" bestFit="1" customWidth="1"/>
    <col min="15634" max="15634" width="10.85546875" customWidth="1"/>
    <col min="15635" max="15635" width="9.7109375" customWidth="1"/>
    <col min="15873" max="15873" width="8.140625" customWidth="1"/>
    <col min="15874" max="15874" width="15.5703125" bestFit="1" customWidth="1"/>
    <col min="15875" max="15875" width="16.42578125" bestFit="1" customWidth="1"/>
    <col min="15876" max="15876" width="13.140625" bestFit="1" customWidth="1"/>
    <col min="15877" max="15877" width="15.5703125" bestFit="1" customWidth="1"/>
    <col min="15878" max="15878" width="16.140625" customWidth="1"/>
    <col min="15879" max="15879" width="13.140625" bestFit="1" customWidth="1"/>
    <col min="15880" max="15880" width="15.5703125" bestFit="1" customWidth="1"/>
    <col min="15881" max="15881" width="14.42578125" customWidth="1"/>
    <col min="15882" max="15882" width="13.140625" bestFit="1" customWidth="1"/>
    <col min="15883" max="15883" width="16.7109375" customWidth="1"/>
    <col min="15884" max="15885" width="14.140625" customWidth="1"/>
    <col min="15886" max="15886" width="10.5703125" customWidth="1"/>
    <col min="15887" max="15887" width="9.5703125" customWidth="1"/>
    <col min="15888" max="15888" width="9.5703125" bestFit="1" customWidth="1"/>
    <col min="15890" max="15890" width="10.85546875" customWidth="1"/>
    <col min="15891" max="15891" width="9.7109375" customWidth="1"/>
    <col min="16129" max="16129" width="8.140625" customWidth="1"/>
    <col min="16130" max="16130" width="15.5703125" bestFit="1" customWidth="1"/>
    <col min="16131" max="16131" width="16.42578125" bestFit="1" customWidth="1"/>
    <col min="16132" max="16132" width="13.140625" bestFit="1" customWidth="1"/>
    <col min="16133" max="16133" width="15.5703125" bestFit="1" customWidth="1"/>
    <col min="16134" max="16134" width="16.140625" customWidth="1"/>
    <col min="16135" max="16135" width="13.140625" bestFit="1" customWidth="1"/>
    <col min="16136" max="16136" width="15.5703125" bestFit="1" customWidth="1"/>
    <col min="16137" max="16137" width="14.42578125" customWidth="1"/>
    <col min="16138" max="16138" width="13.140625" bestFit="1" customWidth="1"/>
    <col min="16139" max="16139" width="16.7109375" customWidth="1"/>
    <col min="16140" max="16141" width="14.140625" customWidth="1"/>
    <col min="16142" max="16142" width="10.5703125" customWidth="1"/>
    <col min="16143" max="16143" width="9.5703125" customWidth="1"/>
    <col min="16144" max="16144" width="9.5703125" bestFit="1" customWidth="1"/>
    <col min="16146" max="16146" width="10.85546875" customWidth="1"/>
    <col min="16147" max="16147" width="9.7109375" customWidth="1"/>
  </cols>
  <sheetData>
    <row r="1" spans="1:20" s="1" customFormat="1" ht="12" x14ac:dyDescent="0.2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</row>
    <row r="2" spans="1:20" ht="38.25" x14ac:dyDescent="0.25">
      <c r="A2" s="2" t="s">
        <v>0</v>
      </c>
      <c r="B2" s="3" t="s">
        <v>1</v>
      </c>
      <c r="C2" s="3" t="s">
        <v>2</v>
      </c>
      <c r="D2" s="3" t="s">
        <v>3</v>
      </c>
      <c r="E2" s="4" t="s">
        <v>4</v>
      </c>
      <c r="F2" s="4" t="s">
        <v>2</v>
      </c>
      <c r="G2" s="4" t="s">
        <v>3</v>
      </c>
      <c r="H2" s="5" t="s">
        <v>5</v>
      </c>
      <c r="I2" s="5" t="s">
        <v>2</v>
      </c>
      <c r="J2" s="5" t="s">
        <v>3</v>
      </c>
      <c r="K2" s="6" t="s">
        <v>6</v>
      </c>
      <c r="L2" s="6" t="s">
        <v>2</v>
      </c>
      <c r="M2" s="6" t="s">
        <v>3</v>
      </c>
      <c r="N2" s="7" t="s">
        <v>7</v>
      </c>
      <c r="O2" s="8" t="s">
        <v>8</v>
      </c>
      <c r="P2" s="8" t="s">
        <v>9</v>
      </c>
      <c r="Q2" s="9" t="s">
        <v>10</v>
      </c>
      <c r="R2" s="10" t="s">
        <v>11</v>
      </c>
      <c r="S2" s="10" t="s">
        <v>9</v>
      </c>
    </row>
    <row r="3" spans="1:20" x14ac:dyDescent="0.25">
      <c r="A3" s="11">
        <f>DATE(YEAR(DATE2)-2,1,1)</f>
        <v>42370</v>
      </c>
      <c r="B3" s="12">
        <f>SUMIF('[1]base recettes'!$A$1:$A$65536,[1]calcul!$A3,'[1]base recettes'!$B$1:$B$65536)</f>
        <v>2006069.3599999999</v>
      </c>
      <c r="C3" s="12"/>
      <c r="D3" s="12"/>
      <c r="E3" s="12">
        <f>SUMIF('[1]base recettes'!$A$1:$A$65536,[1]calcul!$A3,'[1]base recettes'!$C$1:$C$65536)</f>
        <v>64758.17</v>
      </c>
      <c r="F3" s="12"/>
      <c r="G3" s="12"/>
      <c r="H3" s="12">
        <f>SUMIF('[1]base recettes'!$A$1:$A$65536,[1]calcul!$A3,'[1]base recettes'!$D$1:$D$65536)</f>
        <v>252686.6</v>
      </c>
      <c r="I3" s="12"/>
      <c r="J3" s="12"/>
      <c r="K3" s="12">
        <f>SUM(B3:H3)</f>
        <v>2323514.13</v>
      </c>
      <c r="N3" s="13">
        <f>SUMIF('[1]base entrées- atu'!$A$1:$A$65536,[1]calcul!$A3,'[1]base entrées- atu'!$B$1:$B$65536)</f>
        <v>3819</v>
      </c>
      <c r="Q3" s="14">
        <f>SUMIF('[1]base entrées- atu'!$A$1:$A$65536,[1]calcul!$A3,'[1]base entrées- atu'!$C$1:$C$65536)</f>
        <v>1328</v>
      </c>
      <c r="T3" s="15"/>
    </row>
    <row r="4" spans="1:20" x14ac:dyDescent="0.25">
      <c r="A4" s="11">
        <f>DATE(YEAR(DATE2)-2,2,1)</f>
        <v>42401</v>
      </c>
      <c r="B4" s="12">
        <f>SUMIF('[1]base recettes'!$A$1:$A$65536,[1]calcul!$A4,'[1]base recettes'!$B$1:$B$65536)</f>
        <v>2187627.34</v>
      </c>
      <c r="C4" s="12"/>
      <c r="D4" s="12"/>
      <c r="E4" s="12">
        <f>SUMIF('[1]base recettes'!$A$1:$A$65536,[1]calcul!$A4,'[1]base recettes'!$C$1:$C$65536)</f>
        <v>46177.880000000005</v>
      </c>
      <c r="F4" s="12"/>
      <c r="G4" s="12"/>
      <c r="H4" s="12">
        <f>SUMIF('[1]base recettes'!$A$1:$A$65536,[1]calcul!$A4,'[1]base recettes'!$D$1:$D$65536)</f>
        <v>259151.98</v>
      </c>
      <c r="I4" s="12"/>
      <c r="J4" s="12"/>
      <c r="K4" s="12">
        <f t="shared" ref="K4:K38" si="0">SUM(B4:H4)</f>
        <v>2492957.1999999997</v>
      </c>
      <c r="N4" s="13">
        <f>SUMIF('[1]base entrées- atu'!$A$1:$A$65536,[1]calcul!$A4,'[1]base entrées- atu'!$B$1:$B$65536)</f>
        <v>3462</v>
      </c>
      <c r="Q4" s="14">
        <f>SUMIF('[1]base entrées- atu'!$A$1:$A$65536,[1]calcul!$A4,'[1]base entrées- atu'!$C$1:$C$65536)</f>
        <v>1299</v>
      </c>
      <c r="T4" s="15"/>
    </row>
    <row r="5" spans="1:20" x14ac:dyDescent="0.25">
      <c r="A5" s="11">
        <f>DATE(YEAR(DATE2)-2,3,1)</f>
        <v>42430</v>
      </c>
      <c r="B5" s="12">
        <f>SUMIF('[1]base recettes'!$A$1:$A$65536,[1]calcul!$A5,'[1]base recettes'!$B$1:$B$65536)</f>
        <v>2211666.23</v>
      </c>
      <c r="C5" s="12"/>
      <c r="D5" s="12"/>
      <c r="E5" s="12">
        <f>SUMIF('[1]base recettes'!$A$1:$A$65536,[1]calcul!$A5,'[1]base recettes'!$C$1:$C$65536)</f>
        <v>66829.290000000008</v>
      </c>
      <c r="F5" s="12"/>
      <c r="G5" s="12"/>
      <c r="H5" s="12">
        <f>SUMIF('[1]base recettes'!$A$1:$A$65536,[1]calcul!$A5,'[1]base recettes'!$D$1:$D$65536)</f>
        <v>254387.75999999998</v>
      </c>
      <c r="I5" s="12"/>
      <c r="J5" s="12"/>
      <c r="K5" s="12">
        <f t="shared" si="0"/>
        <v>2532883.2799999998</v>
      </c>
      <c r="N5" s="13">
        <f>SUMIF('[1]base entrées- atu'!$A$1:$A$65536,[1]calcul!$A5,'[1]base entrées- atu'!$B$1:$B$65536)</f>
        <v>3712</v>
      </c>
      <c r="Q5" s="14">
        <f>SUMIF('[1]base entrées- atu'!$A$1:$A$65536,[1]calcul!$A5,'[1]base entrées- atu'!$C$1:$C$65536)</f>
        <v>1578</v>
      </c>
      <c r="T5" s="15"/>
    </row>
    <row r="6" spans="1:20" x14ac:dyDescent="0.25">
      <c r="A6" s="11">
        <f>DATE(YEAR(DATE2)-2,4,1)</f>
        <v>42461</v>
      </c>
      <c r="B6" s="12">
        <f>SUMIF('[1]base recettes'!$A$1:$A$65536,[1]calcul!$A6,'[1]base recettes'!$B$1:$B$65536)</f>
        <v>2247816.52</v>
      </c>
      <c r="C6" s="12"/>
      <c r="D6" s="12"/>
      <c r="E6" s="12">
        <f>SUMIF('[1]base recettes'!$A$1:$A$65536,[1]calcul!$A6,'[1]base recettes'!$C$1:$C$65536)</f>
        <v>47948.32</v>
      </c>
      <c r="F6" s="12"/>
      <c r="G6" s="12"/>
      <c r="H6" s="12">
        <f>SUMIF('[1]base recettes'!$A$1:$A$65536,[1]calcul!$A6,'[1]base recettes'!$D$1:$D$65536)</f>
        <v>316969.19</v>
      </c>
      <c r="I6" s="12"/>
      <c r="J6" s="12"/>
      <c r="K6" s="12">
        <f t="shared" si="0"/>
        <v>2612734.0299999998</v>
      </c>
      <c r="N6" s="13">
        <f>SUMIF('[1]base entrées- atu'!$A$1:$A$65536,[1]calcul!$A6,'[1]base entrées- atu'!$B$1:$B$65536)</f>
        <v>3581</v>
      </c>
      <c r="Q6" s="14">
        <f>SUMIF('[1]base entrées- atu'!$A$1:$A$65536,[1]calcul!$A6,'[1]base entrées- atu'!$C$1:$C$65536)</f>
        <v>1345</v>
      </c>
      <c r="T6" s="15"/>
    </row>
    <row r="7" spans="1:20" x14ac:dyDescent="0.25">
      <c r="A7" s="11">
        <f>DATE(YEAR(DATE2)-2,5,1)</f>
        <v>42491</v>
      </c>
      <c r="B7" s="12">
        <f>SUMIF('[1]base recettes'!$A$1:$A$65536,[1]calcul!$A7,'[1]base recettes'!$B$1:$B$65536)</f>
        <v>2000305.57</v>
      </c>
      <c r="C7" s="12"/>
      <c r="D7" s="12"/>
      <c r="E7" s="12">
        <f>SUMIF('[1]base recettes'!$A$1:$A$65536,[1]calcul!$A7,'[1]base recettes'!$C$1:$C$65536)</f>
        <v>50047.45</v>
      </c>
      <c r="F7" s="12"/>
      <c r="G7" s="12"/>
      <c r="H7" s="12">
        <f>SUMIF('[1]base recettes'!$A$1:$A$65536,[1]calcul!$A7,'[1]base recettes'!$D$1:$D$65536)</f>
        <v>279502.83999999997</v>
      </c>
      <c r="I7" s="12"/>
      <c r="J7" s="12"/>
      <c r="K7" s="12">
        <f t="shared" si="0"/>
        <v>2329855.86</v>
      </c>
      <c r="N7" s="13">
        <f>SUMIF('[1]base entrées- atu'!$A$1:$A$65536,[1]calcul!$A7,'[1]base entrées- atu'!$B$1:$B$65536)</f>
        <v>3724</v>
      </c>
      <c r="O7" s="16"/>
      <c r="Q7" s="14">
        <f>SUMIF('[1]base entrées- atu'!$A$1:$A$65536,[1]calcul!$A7,'[1]base entrées- atu'!$C$1:$C$65536)</f>
        <v>1554</v>
      </c>
      <c r="T7" s="15"/>
    </row>
    <row r="8" spans="1:20" x14ac:dyDescent="0.25">
      <c r="A8" s="11">
        <f>DATE(YEAR(DATE2)-2,6,1)</f>
        <v>42522</v>
      </c>
      <c r="B8" s="12">
        <f>SUMIF('[1]base recettes'!$A$1:$A$65536,[1]calcul!$A8,'[1]base recettes'!$B$1:$B$65536)</f>
        <v>2042813.01</v>
      </c>
      <c r="C8" s="12"/>
      <c r="D8" s="12"/>
      <c r="E8" s="12">
        <f>SUMIF('[1]base recettes'!$A$1:$A$65536,[1]calcul!$A8,'[1]base recettes'!$C$1:$C$65536)</f>
        <v>43993.78</v>
      </c>
      <c r="F8" s="12"/>
      <c r="G8" s="12"/>
      <c r="H8" s="12">
        <f>SUMIF('[1]base recettes'!$A$1:$A$65536,[1]calcul!$A8,'[1]base recettes'!$D$1:$D$65536)</f>
        <v>301464.23</v>
      </c>
      <c r="I8" s="12"/>
      <c r="J8" s="12"/>
      <c r="K8" s="12">
        <f t="shared" si="0"/>
        <v>2388271.02</v>
      </c>
      <c r="N8" s="13">
        <f>SUMIF('[1]base entrées- atu'!$A$1:$A$65536,[1]calcul!$A8,'[1]base entrées- atu'!$B$1:$B$65536)</f>
        <v>3931</v>
      </c>
      <c r="Q8" s="14">
        <f>SUMIF('[1]base entrées- atu'!$A$1:$A$65536,[1]calcul!$A8,'[1]base entrées- atu'!$C$1:$C$65536)</f>
        <v>1537</v>
      </c>
      <c r="T8" s="15"/>
    </row>
    <row r="9" spans="1:20" x14ac:dyDescent="0.25">
      <c r="A9" s="11">
        <f>DATE(YEAR(DATE2)-2,7,1)</f>
        <v>42552</v>
      </c>
      <c r="B9" s="12">
        <f>SUMIF('[1]base recettes'!$A$1:$A$65536,[1]calcul!$A9,'[1]base recettes'!$B$1:$B$65536)</f>
        <v>2188561.0100000002</v>
      </c>
      <c r="C9" s="12"/>
      <c r="D9" s="12"/>
      <c r="E9" s="12">
        <f>SUMIF('[1]base recettes'!$A$1:$A$65536,[1]calcul!$A9,'[1]base recettes'!$C$1:$C$65536)</f>
        <v>32130.870000000003</v>
      </c>
      <c r="F9" s="12"/>
      <c r="G9" s="12"/>
      <c r="H9" s="12">
        <f>SUMIF('[1]base recettes'!$A$1:$A$65536,[1]calcul!$A9,'[1]base recettes'!$D$1:$D$65536)</f>
        <v>268824.86</v>
      </c>
      <c r="I9" s="12"/>
      <c r="J9" s="12"/>
      <c r="K9" s="12">
        <f t="shared" si="0"/>
        <v>2489516.7400000002</v>
      </c>
      <c r="N9" s="13">
        <f>SUMIF('[1]base entrées- atu'!$A$1:$A$65536,[1]calcul!$A9,'[1]base entrées- atu'!$B$1:$B$65536)</f>
        <v>3430</v>
      </c>
      <c r="Q9" s="14">
        <f>SUMIF('[1]base entrées- atu'!$A$1:$A$65536,[1]calcul!$A9,'[1]base entrées- atu'!$C$1:$C$65536)</f>
        <v>1602</v>
      </c>
      <c r="T9" s="15"/>
    </row>
    <row r="10" spans="1:20" x14ac:dyDescent="0.25">
      <c r="A10" s="11">
        <f>DATE(YEAR(DATE2)-2,8,1)</f>
        <v>42583</v>
      </c>
      <c r="B10" s="12">
        <f>SUMIF('[1]base recettes'!$A$1:$A$65536,[1]calcul!$A10,'[1]base recettes'!$B$1:$B$65536)</f>
        <v>1729821.22</v>
      </c>
      <c r="C10" s="12"/>
      <c r="D10" s="12"/>
      <c r="E10" s="12">
        <f>SUMIF('[1]base recettes'!$A$1:$A$65536,[1]calcul!$A10,'[1]base recettes'!$C$1:$C$65536)</f>
        <v>47154.21</v>
      </c>
      <c r="F10" s="12"/>
      <c r="G10" s="12"/>
      <c r="H10" s="12">
        <f>SUMIF('[1]base recettes'!$A$1:$A$65536,[1]calcul!$A10,'[1]base recettes'!$D$1:$D$65536)</f>
        <v>269377.48</v>
      </c>
      <c r="I10" s="12"/>
      <c r="J10" s="12"/>
      <c r="K10" s="12">
        <f t="shared" si="0"/>
        <v>2046352.91</v>
      </c>
      <c r="N10" s="13">
        <f>SUMIF('[1]base entrées- atu'!$A$1:$A$65536,[1]calcul!$A10,'[1]base entrées- atu'!$B$1:$B$65536)</f>
        <v>3311</v>
      </c>
      <c r="Q10" s="14">
        <f>SUMIF('[1]base entrées- atu'!$A$1:$A$65536,[1]calcul!$A10,'[1]base entrées- atu'!$C$1:$C$65536)</f>
        <v>1576</v>
      </c>
      <c r="T10" s="15"/>
    </row>
    <row r="11" spans="1:20" x14ac:dyDescent="0.25">
      <c r="A11" s="11">
        <f>DATE(YEAR(DATE2)-2,9,1)</f>
        <v>42614</v>
      </c>
      <c r="B11" s="12">
        <f>SUMIF('[1]base recettes'!$A$1:$A$65536,[1]calcul!$A11,'[1]base recettes'!$B$1:$B$65536)</f>
        <v>2074530.57</v>
      </c>
      <c r="C11" s="12"/>
      <c r="D11" s="12"/>
      <c r="E11" s="12">
        <f>SUMIF('[1]base recettes'!$A$1:$A$65536,[1]calcul!$A11,'[1]base recettes'!$C$1:$C$65536)</f>
        <v>51968.13</v>
      </c>
      <c r="F11" s="12"/>
      <c r="G11" s="12"/>
      <c r="H11" s="12">
        <f>SUMIF('[1]base recettes'!$A$1:$A$65536,[1]calcul!$A11,'[1]base recettes'!$D$1:$D$65536)</f>
        <v>319400.77</v>
      </c>
      <c r="I11" s="12"/>
      <c r="J11" s="12"/>
      <c r="K11" s="12">
        <f t="shared" si="0"/>
        <v>2445899.4700000002</v>
      </c>
      <c r="N11" s="13">
        <f>SUMIF('[1]base entrées- atu'!$A$1:$A$65536,[1]calcul!$A11,'[1]base entrées- atu'!$B$1:$B$65536)</f>
        <v>3878</v>
      </c>
      <c r="Q11" s="14">
        <f>SUMIF('[1]base entrées- atu'!$A$1:$A$65536,[1]calcul!$A11,'[1]base entrées- atu'!$C$1:$C$65536)</f>
        <v>1536</v>
      </c>
      <c r="T11" s="15"/>
    </row>
    <row r="12" spans="1:20" x14ac:dyDescent="0.25">
      <c r="A12" s="11">
        <f>DATE(YEAR(DATE2)-2,10,1)</f>
        <v>42644</v>
      </c>
      <c r="B12" s="12">
        <f>SUMIF('[1]base recettes'!$A$1:$A$65536,[1]calcul!$A12,'[1]base recettes'!$B$1:$B$65536)</f>
        <v>1980916.21</v>
      </c>
      <c r="C12" s="12"/>
      <c r="D12" s="12"/>
      <c r="E12" s="12">
        <f>SUMIF('[1]base recettes'!$A$1:$A$65536,[1]calcul!$A12,'[1]base recettes'!$C$1:$C$65536)</f>
        <v>55324.55</v>
      </c>
      <c r="F12" s="12"/>
      <c r="G12" s="12"/>
      <c r="H12" s="12">
        <f>SUMIF('[1]base recettes'!$A$1:$A$65536,[1]calcul!$A12,'[1]base recettes'!$D$1:$D$65536)</f>
        <v>284311.02</v>
      </c>
      <c r="I12" s="12"/>
      <c r="J12" s="12"/>
      <c r="K12" s="12">
        <f t="shared" si="0"/>
        <v>2320551.7800000003</v>
      </c>
      <c r="N12" s="13">
        <f>SUMIF('[1]base entrées- atu'!$A$1:$A$65536,[1]calcul!$A12,'[1]base entrées- atu'!$B$1:$B$65536)</f>
        <v>3758</v>
      </c>
      <c r="Q12" s="14">
        <f>SUMIF('[1]base entrées- atu'!$A$1:$A$65536,[1]calcul!$A12,'[1]base entrées- atu'!$C$1:$C$65536)</f>
        <v>1561</v>
      </c>
      <c r="T12" s="15"/>
    </row>
    <row r="13" spans="1:20" x14ac:dyDescent="0.25">
      <c r="A13" s="11">
        <f>DATE(YEAR(DATE2)-2,11,1)</f>
        <v>42675</v>
      </c>
      <c r="B13" s="12">
        <f>SUMIF('[1]base recettes'!$A$1:$A$65536,[1]calcul!$A13,'[1]base recettes'!$B$1:$B$65536)</f>
        <v>2082420.79</v>
      </c>
      <c r="C13" s="12"/>
      <c r="D13" s="12"/>
      <c r="E13" s="12">
        <f>SUMIF('[1]base recettes'!$A$1:$A$65536,[1]calcul!$A13,'[1]base recettes'!$C$1:$C$65536)</f>
        <v>47677.91</v>
      </c>
      <c r="F13" s="12"/>
      <c r="G13" s="12"/>
      <c r="H13" s="12">
        <f>SUMIF('[1]base recettes'!$A$1:$A$65536,[1]calcul!$A13,'[1]base recettes'!$D$1:$D$65536)</f>
        <v>323343.85000000003</v>
      </c>
      <c r="I13" s="12"/>
      <c r="J13" s="12"/>
      <c r="K13" s="12">
        <f t="shared" si="0"/>
        <v>2453442.5500000003</v>
      </c>
      <c r="N13" s="13">
        <f>SUMIF('[1]base entrées- atu'!$A$1:$A$65536,[1]calcul!$A13,'[1]base entrées- atu'!$B$1:$B$65536)</f>
        <v>3685</v>
      </c>
      <c r="Q13" s="14">
        <f>SUMIF('[1]base entrées- atu'!$A$1:$A$65536,[1]calcul!$A13,'[1]base entrées- atu'!$C$1:$C$65536)</f>
        <v>1389</v>
      </c>
      <c r="T13" s="15"/>
    </row>
    <row r="14" spans="1:20" x14ac:dyDescent="0.25">
      <c r="A14" s="11">
        <f>DATE(YEAR(DATE2)-2,12,1)</f>
        <v>42705</v>
      </c>
      <c r="B14" s="12">
        <f>SUMIF('[1]base recettes'!$A$1:$A$65536,[1]calcul!$A14,'[1]base recettes'!$B$1:$B$65536)</f>
        <v>2269964.35</v>
      </c>
      <c r="C14" s="12"/>
      <c r="D14" s="12"/>
      <c r="E14" s="12">
        <f>SUMIF('[1]base recettes'!$A$1:$A$65536,[1]calcul!$A14,'[1]base recettes'!$C$1:$C$65536)</f>
        <v>55655.87</v>
      </c>
      <c r="F14" s="12"/>
      <c r="G14" s="12"/>
      <c r="H14" s="12">
        <f>SUMIF('[1]base recettes'!$A$1:$A$65536,[1]calcul!$A14,'[1]base recettes'!$D$1:$D$65536)</f>
        <v>434859.27999999997</v>
      </c>
      <c r="I14" s="12"/>
      <c r="J14" s="12"/>
      <c r="K14" s="12">
        <f t="shared" si="0"/>
        <v>2760479.5</v>
      </c>
      <c r="N14" s="13">
        <f>SUMIF('[1]base entrées- atu'!$A$1:$A$65536,[1]calcul!$A14,'[1]base entrées- atu'!$B$1:$B$65536)</f>
        <v>3435</v>
      </c>
      <c r="Q14" s="14">
        <f>SUMIF('[1]base entrées- atu'!$A$1:$A$65536,[1]calcul!$A14,'[1]base entrées- atu'!$C$1:$C$65536)</f>
        <v>1481</v>
      </c>
      <c r="T14" s="15"/>
    </row>
    <row r="15" spans="1:20" x14ac:dyDescent="0.25">
      <c r="A15" s="11">
        <f>DATE(YEAR(DATE2)-1,1,1)</f>
        <v>42736</v>
      </c>
      <c r="B15" s="12">
        <f>SUMIF('[1]base recettes'!$A$1:$A$65536,[1]calcul!$A15,'[1]base recettes'!$B$1:$B$65536)</f>
        <v>2243304.6100000003</v>
      </c>
      <c r="C15" s="12"/>
      <c r="D15" s="12"/>
      <c r="E15" s="12">
        <f>SUMIF('[1]base recettes'!$A$1:$A$65536,[1]calcul!$A15,'[1]base recettes'!$C$1:$C$65536)</f>
        <v>82452.430000000008</v>
      </c>
      <c r="F15" s="12"/>
      <c r="G15" s="12"/>
      <c r="H15" s="12">
        <f>SUMIF('[1]base recettes'!$A$1:$A$65536,[1]calcul!$A15,'[1]base recettes'!$D$1:$D$65536)</f>
        <v>307121.64</v>
      </c>
      <c r="I15" s="12"/>
      <c r="J15" s="12"/>
      <c r="K15" s="12">
        <f t="shared" si="0"/>
        <v>2632878.6800000006</v>
      </c>
      <c r="N15" s="13">
        <f>SUMIF('[1]base entrées- atu'!$A$1:$A$65536,[1]calcul!$A15,'[1]base entrées- atu'!$B$1:$B$65536)</f>
        <v>4282</v>
      </c>
      <c r="Q15" s="14">
        <f>SUMIF('[1]base entrées- atu'!$A$1:$A$65536,[1]calcul!$A15,'[1]base entrées- atu'!$C$1:$C$65536)</f>
        <v>1541</v>
      </c>
      <c r="T15" s="15"/>
    </row>
    <row r="16" spans="1:20" x14ac:dyDescent="0.25">
      <c r="A16" s="11">
        <f>DATE(YEAR(DATE2)-1,2,1)</f>
        <v>42767</v>
      </c>
      <c r="B16" s="12">
        <f>SUMIF('[1]base recettes'!$A$1:$A$65536,[1]calcul!$A16,'[1]base recettes'!$B$1:$B$65536)</f>
        <v>2048208.01</v>
      </c>
      <c r="C16" s="12"/>
      <c r="D16" s="12"/>
      <c r="E16" s="12">
        <f>SUMIF('[1]base recettes'!$A$1:$A$65536,[1]calcul!$A16,'[1]base recettes'!$C$1:$C$65536)</f>
        <v>79836.44</v>
      </c>
      <c r="F16" s="12"/>
      <c r="G16" s="12"/>
      <c r="H16" s="12">
        <f>SUMIF('[1]base recettes'!$A$1:$A$65536,[1]calcul!$A16,'[1]base recettes'!$D$1:$D$65536)</f>
        <v>263536.2</v>
      </c>
      <c r="I16" s="12"/>
      <c r="J16" s="12"/>
      <c r="K16" s="12">
        <f t="shared" si="0"/>
        <v>2391580.6500000004</v>
      </c>
      <c r="N16" s="13">
        <f>SUMIF('[1]base entrées- atu'!$A$1:$A$65536,[1]calcul!$A16,'[1]base entrées- atu'!$B$1:$B$65536)</f>
        <v>3838</v>
      </c>
      <c r="Q16" s="14">
        <f>SUMIF('[1]base entrées- atu'!$A$1:$A$65536,[1]calcul!$A16,'[1]base entrées- atu'!$C$1:$C$65536)</f>
        <v>1336</v>
      </c>
      <c r="T16" s="15"/>
    </row>
    <row r="17" spans="1:20" x14ac:dyDescent="0.25">
      <c r="A17" s="11">
        <f>DATE(YEAR(DATE2)-1,3,1)</f>
        <v>42795</v>
      </c>
      <c r="B17" s="12">
        <f>SUMIF('[1]base recettes'!$A$1:$A$65536,[1]calcul!$A17,'[1]base recettes'!$B$1:$B$65536)</f>
        <v>1754122.79</v>
      </c>
      <c r="C17" s="12"/>
      <c r="D17" s="12"/>
      <c r="E17" s="12">
        <f>SUMIF('[1]base recettes'!$A$1:$A$65536,[1]calcul!$A17,'[1]base recettes'!$C$1:$C$65536)</f>
        <v>93581.22</v>
      </c>
      <c r="F17" s="12"/>
      <c r="G17" s="12"/>
      <c r="H17" s="12">
        <f>SUMIF('[1]base recettes'!$A$1:$A$65536,[1]calcul!$A17,'[1]base recettes'!$D$1:$D$65536)</f>
        <v>333115.82</v>
      </c>
      <c r="I17" s="12"/>
      <c r="J17" s="12"/>
      <c r="K17" s="12">
        <f t="shared" si="0"/>
        <v>2180819.83</v>
      </c>
      <c r="N17" s="13">
        <f>SUMIF('[1]base entrées- atu'!$A$1:$A$65536,[1]calcul!$A17,'[1]base entrées- atu'!$B$1:$B$65536)</f>
        <v>4241</v>
      </c>
      <c r="Q17" s="14">
        <f>SUMIF('[1]base entrées- atu'!$A$1:$A$65536,[1]calcul!$A17,'[1]base entrées- atu'!$C$1:$C$65536)</f>
        <v>1480</v>
      </c>
      <c r="T17" s="15"/>
    </row>
    <row r="18" spans="1:20" x14ac:dyDescent="0.25">
      <c r="A18" s="11">
        <f>DATE(YEAR(DATE2)-1,4,1)</f>
        <v>42826</v>
      </c>
      <c r="B18" s="12">
        <f>SUMIF('[1]base recettes'!$A$1:$A$65536,[1]calcul!$A18,'[1]base recettes'!$B$1:$B$65536)</f>
        <v>2511493.69</v>
      </c>
      <c r="C18" s="12"/>
      <c r="D18" s="12"/>
      <c r="E18" s="12">
        <f>SUMIF('[1]base recettes'!$A$1:$A$65536,[1]calcul!$A18,'[1]base recettes'!$C$1:$C$65536)</f>
        <v>108066.62</v>
      </c>
      <c r="F18" s="12"/>
      <c r="G18" s="12"/>
      <c r="H18" s="12">
        <f>SUMIF('[1]base recettes'!$A$1:$A$65536,[1]calcul!$A18,'[1]base recettes'!$D$1:$D$65536)</f>
        <v>261795.8</v>
      </c>
      <c r="I18" s="12"/>
      <c r="J18" s="12"/>
      <c r="K18" s="12">
        <f t="shared" si="0"/>
        <v>2881356.11</v>
      </c>
      <c r="N18" s="13">
        <f>SUMIF('[1]base entrées- atu'!$A$1:$A$65536,[1]calcul!$A18,'[1]base entrées- atu'!$B$1:$B$65536)</f>
        <v>3724</v>
      </c>
      <c r="Q18" s="14">
        <f>SUMIF('[1]base entrées- atu'!$A$1:$A$65536,[1]calcul!$A18,'[1]base entrées- atu'!$C$1:$C$65536)</f>
        <v>1370</v>
      </c>
      <c r="T18" s="15"/>
    </row>
    <row r="19" spans="1:20" x14ac:dyDescent="0.25">
      <c r="A19" s="11">
        <f>DATE(YEAR(DATE2)-1,5,1)</f>
        <v>42856</v>
      </c>
      <c r="B19" s="12">
        <f>SUMIF('[1]base recettes'!$A$1:$A$65536,[1]calcul!$A19,'[1]base recettes'!$B$1:$B$65536)</f>
        <v>2032735.1</v>
      </c>
      <c r="C19" s="12"/>
      <c r="D19" s="12"/>
      <c r="E19" s="12">
        <f>SUMIF('[1]base recettes'!$A$1:$A$65536,[1]calcul!$A19,'[1]base recettes'!$C$1:$C$65536)</f>
        <v>135583.87</v>
      </c>
      <c r="F19" s="12"/>
      <c r="G19" s="12"/>
      <c r="H19" s="12">
        <f>SUMIF('[1]base recettes'!$A$1:$A$65536,[1]calcul!$A19,'[1]base recettes'!$D$1:$D$65536)</f>
        <v>266010.30999999994</v>
      </c>
      <c r="I19" s="12"/>
      <c r="J19" s="12"/>
      <c r="K19" s="12">
        <f t="shared" si="0"/>
        <v>2434329.2800000003</v>
      </c>
      <c r="N19" s="13">
        <f>SUMIF('[1]base entrées- atu'!$A$1:$A$65536,[1]calcul!$A19,'[1]base entrées- atu'!$B$1:$B$65536)</f>
        <v>3994</v>
      </c>
      <c r="Q19" s="14">
        <f>SUMIF('[1]base entrées- atu'!$A$1:$A$65536,[1]calcul!$A19,'[1]base entrées- atu'!$C$1:$C$65536)</f>
        <v>1497</v>
      </c>
      <c r="T19" s="15"/>
    </row>
    <row r="20" spans="1:20" x14ac:dyDescent="0.25">
      <c r="A20" s="11">
        <f>DATE(YEAR(DATE2)-1,6,1)</f>
        <v>42887</v>
      </c>
      <c r="B20" s="12">
        <f>SUMIF('[1]base recettes'!$A$1:$A$65536,[1]calcul!$A20,'[1]base recettes'!$B$1:$B$65536)</f>
        <v>2022542.1300000001</v>
      </c>
      <c r="C20" s="12"/>
      <c r="D20" s="12"/>
      <c r="E20" s="12">
        <f>SUMIF('[1]base recettes'!$A$1:$A$65536,[1]calcul!$A20,'[1]base recettes'!$C$1:$C$65536)</f>
        <v>133149.13999999998</v>
      </c>
      <c r="F20" s="12"/>
      <c r="G20" s="12"/>
      <c r="H20" s="12">
        <f>SUMIF('[1]base recettes'!$A$1:$A$65536,[1]calcul!$A20,'[1]base recettes'!$D$1:$D$65536)</f>
        <v>171231.09000000003</v>
      </c>
      <c r="I20" s="12"/>
      <c r="J20" s="12"/>
      <c r="K20" s="12">
        <f t="shared" si="0"/>
        <v>2326922.36</v>
      </c>
      <c r="N20" s="13">
        <f>SUMIF('[1]base entrées- atu'!$A$1:$A$65536,[1]calcul!$A20,'[1]base entrées- atu'!$B$1:$B$65536)</f>
        <v>4011</v>
      </c>
      <c r="Q20" s="14">
        <f>SUMIF('[1]base entrées- atu'!$A$1:$A$65536,[1]calcul!$A20,'[1]base entrées- atu'!$C$1:$C$65536)</f>
        <v>1556</v>
      </c>
      <c r="T20" s="15"/>
    </row>
    <row r="21" spans="1:20" x14ac:dyDescent="0.25">
      <c r="A21" s="11">
        <f>DATE(YEAR(DATE2)-1,7,1)</f>
        <v>42917</v>
      </c>
      <c r="B21" s="12">
        <f>SUMIF('[1]base recettes'!$A$1:$A$65536,[1]calcul!$A21,'[1]base recettes'!$B$1:$B$65536)</f>
        <v>2024930.48</v>
      </c>
      <c r="C21" s="12"/>
      <c r="D21" s="12"/>
      <c r="E21" s="12">
        <f>SUMIF('[1]base recettes'!$A$1:$A$65536,[1]calcul!$A21,'[1]base recettes'!$C$1:$C$65536)</f>
        <v>134681.03</v>
      </c>
      <c r="F21" s="12"/>
      <c r="G21" s="12"/>
      <c r="H21" s="12">
        <f>SUMIF('[1]base recettes'!$A$1:$A$65536,[1]calcul!$A21,'[1]base recettes'!$D$1:$D$65536)</f>
        <v>300525.79000000004</v>
      </c>
      <c r="I21" s="12"/>
      <c r="J21" s="12"/>
      <c r="K21" s="12">
        <f t="shared" si="0"/>
        <v>2460137.2999999998</v>
      </c>
      <c r="N21" s="13">
        <f>SUMIF('[1]base entrées- atu'!$A$1:$A$65536,[1]calcul!$A21,'[1]base entrées- atu'!$B$1:$B$65536)</f>
        <v>3630</v>
      </c>
      <c r="Q21" s="14">
        <f>SUMIF('[1]base entrées- atu'!$A$1:$A$65536,[1]calcul!$A21,'[1]base entrées- atu'!$C$1:$C$65536)</f>
        <v>1462</v>
      </c>
      <c r="T21" s="15"/>
    </row>
    <row r="22" spans="1:20" x14ac:dyDescent="0.25">
      <c r="A22" s="11">
        <f>DATE(YEAR(DATE2)-1,8,1)</f>
        <v>42948</v>
      </c>
      <c r="B22" s="12">
        <f>SUMIF('[1]base recettes'!$A$1:$A$65536,[1]calcul!$A22,'[1]base recettes'!$B$1:$B$65536)</f>
        <v>1774852.77</v>
      </c>
      <c r="C22" s="12"/>
      <c r="D22" s="12"/>
      <c r="E22" s="12">
        <f>SUMIF('[1]base recettes'!$A$1:$A$65536,[1]calcul!$A22,'[1]base recettes'!$C$1:$C$65536)</f>
        <v>104253.56</v>
      </c>
      <c r="F22" s="12"/>
      <c r="G22" s="12"/>
      <c r="H22" s="12">
        <f>SUMIF('[1]base recettes'!$A$1:$A$65536,[1]calcul!$A22,'[1]base recettes'!$D$1:$D$65536)</f>
        <v>309097.14000000007</v>
      </c>
      <c r="I22" s="12"/>
      <c r="J22" s="12"/>
      <c r="K22" s="12">
        <f t="shared" si="0"/>
        <v>2188203.4700000002</v>
      </c>
      <c r="N22" s="13">
        <f>SUMIF('[1]base entrées- atu'!$A$1:$A$65536,[1]calcul!$A22,'[1]base entrées- atu'!$B$1:$B$65536)</f>
        <v>3404</v>
      </c>
      <c r="Q22" s="14">
        <f>SUMIF('[1]base entrées- atu'!$A$1:$A$65536,[1]calcul!$A22,'[1]base entrées- atu'!$C$1:$C$65536)</f>
        <v>1326</v>
      </c>
      <c r="T22" s="15"/>
    </row>
    <row r="23" spans="1:20" x14ac:dyDescent="0.25">
      <c r="A23" s="11">
        <f>DATE(YEAR(DATE2)-1,9,1)</f>
        <v>42979</v>
      </c>
      <c r="B23" s="12">
        <f>SUMIF('[1]base recettes'!$A$1:$A$65536,[1]calcul!$A23,'[1]base recettes'!$B$1:$B$65536)</f>
        <v>1865073.62</v>
      </c>
      <c r="C23" s="12"/>
      <c r="D23" s="12"/>
      <c r="E23" s="12">
        <f>SUMIF('[1]base recettes'!$A$1:$A$65536,[1]calcul!$A23,'[1]base recettes'!$C$1:$C$65536)</f>
        <v>86886</v>
      </c>
      <c r="F23" s="12"/>
      <c r="G23" s="12"/>
      <c r="H23" s="12">
        <f>SUMIF('[1]base recettes'!$A$1:$A$65536,[1]calcul!$A23,'[1]base recettes'!$D$1:$D$65536)</f>
        <v>313422.42999999993</v>
      </c>
      <c r="I23" s="12"/>
      <c r="J23" s="12"/>
      <c r="K23" s="12">
        <f t="shared" si="0"/>
        <v>2265382.0499999998</v>
      </c>
      <c r="N23" s="13">
        <f>SUMIF('[1]base entrées- atu'!$A$1:$A$65536,[1]calcul!$A23,'[1]base entrées- atu'!$B$1:$B$65536)</f>
        <v>3782</v>
      </c>
      <c r="Q23" s="14">
        <f>SUMIF('[1]base entrées- atu'!$A$1:$A$65536,[1]calcul!$A23,'[1]base entrées- atu'!$C$1:$C$65536)</f>
        <v>1430</v>
      </c>
      <c r="T23" s="15"/>
    </row>
    <row r="24" spans="1:20" x14ac:dyDescent="0.25">
      <c r="A24" s="11">
        <f>DATE(YEAR(DATE2)-1,10,1)</f>
        <v>43009</v>
      </c>
      <c r="B24" s="12">
        <f>SUMIF('[1]base recettes'!$A$1:$A$65536,[1]calcul!$A24,'[1]base recettes'!$B$1:$B$65536)</f>
        <v>2125202.38</v>
      </c>
      <c r="C24" s="12"/>
      <c r="D24" s="12"/>
      <c r="E24" s="12">
        <f>SUMIF('[1]base recettes'!$A$1:$A$65536,[1]calcul!$A24,'[1]base recettes'!$C$1:$C$65536)</f>
        <v>119189.23</v>
      </c>
      <c r="F24" s="12"/>
      <c r="G24" s="12"/>
      <c r="H24" s="12">
        <f>SUMIF('[1]base recettes'!$A$1:$A$65536,[1]calcul!$A24,'[1]base recettes'!$D$1:$D$65536)</f>
        <v>346797.73999999993</v>
      </c>
      <c r="I24" s="12"/>
      <c r="J24" s="12"/>
      <c r="K24" s="12">
        <f t="shared" si="0"/>
        <v>2591189.3499999996</v>
      </c>
      <c r="N24" s="13">
        <f>SUMIF('[1]base entrées- atu'!$A$1:$A$65536,[1]calcul!$A24,'[1]base entrées- atu'!$B$1:$B$65536)</f>
        <v>3986</v>
      </c>
      <c r="Q24" s="14">
        <f>SUMIF('[1]base entrées- atu'!$A$1:$A$65536,[1]calcul!$A24,'[1]base entrées- atu'!$C$1:$C$65536)</f>
        <v>1429</v>
      </c>
      <c r="T24" s="15"/>
    </row>
    <row r="25" spans="1:20" x14ac:dyDescent="0.25">
      <c r="A25" s="11">
        <f>DATE(YEAR(DATE2)-1,11,1)</f>
        <v>43040</v>
      </c>
      <c r="B25" s="12">
        <f>SUMIF('[1]base recettes'!$A$1:$A$65536,[1]calcul!$A25,'[1]base recettes'!$B$1:$B$65536)</f>
        <v>1840981.14</v>
      </c>
      <c r="C25" s="12"/>
      <c r="D25" s="12"/>
      <c r="E25" s="12">
        <f>SUMIF('[1]base recettes'!$A$1:$A$65536,[1]calcul!$A25,'[1]base recettes'!$C$1:$C$65536)</f>
        <v>86793.71</v>
      </c>
      <c r="F25" s="12"/>
      <c r="G25" s="12"/>
      <c r="H25" s="12">
        <f>SUMIF('[1]base recettes'!$A$1:$A$65536,[1]calcul!$A25,'[1]base recettes'!$D$1:$D$65536)</f>
        <v>394854.82000000007</v>
      </c>
      <c r="I25" s="12"/>
      <c r="J25" s="12"/>
      <c r="K25" s="12">
        <f t="shared" si="0"/>
        <v>2322629.67</v>
      </c>
      <c r="N25" s="13">
        <f>SUMIF('[1]base entrées- atu'!$A$1:$A$65536,[1]calcul!$A25,'[1]base entrées- atu'!$B$1:$B$65536)</f>
        <v>3850</v>
      </c>
      <c r="Q25" s="14">
        <f>SUMIF('[1]base entrées- atu'!$A$1:$A$65536,[1]calcul!$A25,'[1]base entrées- atu'!$C$1:$C$65536)</f>
        <v>1268</v>
      </c>
      <c r="T25" s="15"/>
    </row>
    <row r="26" spans="1:20" x14ac:dyDescent="0.25">
      <c r="A26" s="11">
        <f>DATE(YEAR(DATE2)-1,12,1)</f>
        <v>43070</v>
      </c>
      <c r="B26" s="12">
        <f>SUMIF('[1]base recettes'!$A$1:$A$65536,[1]calcul!$A26,'[1]base recettes'!$B$1:$B$65536)</f>
        <v>1868365.83</v>
      </c>
      <c r="C26" s="12"/>
      <c r="D26" s="12"/>
      <c r="E26" s="12">
        <f>SUMIF('[1]base recettes'!$A$1:$A$65536,[1]calcul!$A26,'[1]base recettes'!$C$1:$C$65536)</f>
        <v>108368.31</v>
      </c>
      <c r="F26" s="12"/>
      <c r="G26" s="12"/>
      <c r="H26" s="12">
        <f>SUMIF('[1]base recettes'!$A$1:$A$65536,[1]calcul!$A26,'[1]base recettes'!$D$1:$D$65536)</f>
        <v>379828.07000000007</v>
      </c>
      <c r="I26" s="12"/>
      <c r="J26" s="12"/>
      <c r="K26" s="12">
        <f t="shared" si="0"/>
        <v>2356562.21</v>
      </c>
      <c r="N26" s="13">
        <f>SUMIF('[1]base entrées- atu'!$A$1:$A$65536,[1]calcul!$A26,'[1]base entrées- atu'!$B$1:$B$65536)</f>
        <v>3572</v>
      </c>
      <c r="Q26" s="14">
        <f>SUMIF('[1]base entrées- atu'!$A$1:$A$65536,[1]calcul!$A26,'[1]base entrées- atu'!$C$1:$C$65536)</f>
        <v>1325</v>
      </c>
      <c r="T26" s="15"/>
    </row>
    <row r="27" spans="1:20" x14ac:dyDescent="0.25">
      <c r="A27" s="11">
        <f>DATE(YEAR(DATE2),1,1)</f>
        <v>43101</v>
      </c>
      <c r="B27" s="12">
        <f>SUMIF('[1]base recettes'!$A$1:$A$65536,[1]calcul!$A27,'[1]base recettes'!$B$1:$B$65536)</f>
        <v>1860734.55</v>
      </c>
      <c r="C27" s="12"/>
      <c r="D27" s="12"/>
      <c r="E27" s="12">
        <f>SUMIF('[1]base recettes'!$A$1:$A$65536,[1]calcul!$A27,'[1]base recettes'!$C$1:$C$65536)</f>
        <v>90635.99</v>
      </c>
      <c r="F27" s="12"/>
      <c r="G27" s="12"/>
      <c r="H27" s="12">
        <f>SUMIF('[1]base recettes'!$A$1:$A$65536,[1]calcul!$A27,'[1]base recettes'!$D$1:$D$65536)</f>
        <v>318264</v>
      </c>
      <c r="I27" s="12"/>
      <c r="J27" s="12"/>
      <c r="K27" s="12">
        <f t="shared" si="0"/>
        <v>2269634.54</v>
      </c>
      <c r="N27" s="13">
        <f>SUMIF('[1]base entrées- atu'!$A$1:$A$65536,[1]calcul!$A27,'[1]base entrées- atu'!$B$1:$B$65536)</f>
        <v>4357</v>
      </c>
      <c r="Q27" s="14">
        <f>SUMIF('[1]base entrées- atu'!$A$1:$A$65536,[1]calcul!$A27,'[1]base entrées- atu'!$C$1:$C$65536)</f>
        <v>1413</v>
      </c>
      <c r="T27" s="15"/>
    </row>
    <row r="28" spans="1:20" x14ac:dyDescent="0.25">
      <c r="A28" s="11">
        <f>DATE(YEAR(DATE2),2,1)</f>
        <v>43132</v>
      </c>
      <c r="B28" s="12">
        <f>SUMIF('[1]base recettes'!$A$1:$A$65536,[1]calcul!$A28,'[1]base recettes'!$B$1:$B$65536)</f>
        <v>1824260.7899999998</v>
      </c>
      <c r="C28" s="12"/>
      <c r="D28" s="12"/>
      <c r="E28" s="12">
        <f>SUMIF('[1]base recettes'!$A$1:$A$65536,[1]calcul!$A28,'[1]base recettes'!$C$1:$C$65536)</f>
        <v>72429.16</v>
      </c>
      <c r="F28" s="12"/>
      <c r="G28" s="12"/>
      <c r="H28" s="12">
        <f>SUMIF('[1]base recettes'!$A$1:$A$65536,[1]calcul!$A28,'[1]base recettes'!$D$1:$D$65536)</f>
        <v>294419</v>
      </c>
      <c r="I28" s="12"/>
      <c r="J28" s="12"/>
      <c r="K28" s="12">
        <f t="shared" si="0"/>
        <v>2191108.9499999997</v>
      </c>
      <c r="N28" s="13">
        <f>SUMIF('[1]base entrées- atu'!$A$1:$A$65536,[1]calcul!$A28,'[1]base entrées- atu'!$B$1:$B$65536)</f>
        <v>3823</v>
      </c>
      <c r="Q28" s="14">
        <f>SUMIF('[1]base entrées- atu'!$A$1:$A$65536,[1]calcul!$A28,'[1]base entrées- atu'!$C$1:$C$65536)</f>
        <v>1187</v>
      </c>
      <c r="T28" s="15"/>
    </row>
    <row r="29" spans="1:20" x14ac:dyDescent="0.25">
      <c r="A29" s="11">
        <f>DATE(YEAR(DATE2),3,1)</f>
        <v>43160</v>
      </c>
      <c r="B29" s="12">
        <f>SUMIF('[1]base recettes'!$A$1:$A$65536,[1]calcul!$A29,'[1]base recettes'!$B$1:$B$65536)</f>
        <v>1908619.55</v>
      </c>
      <c r="C29" s="12"/>
      <c r="D29" s="12"/>
      <c r="E29" s="12">
        <f>SUMIF('[1]base recettes'!$A$1:$A$65536,[1]calcul!$A29,'[1]base recettes'!$C$1:$C$65536)</f>
        <v>73967.679999999993</v>
      </c>
      <c r="F29" s="12"/>
      <c r="G29" s="12"/>
      <c r="H29" s="12">
        <f>SUMIF('[1]base recettes'!$A$1:$A$65536,[1]calcul!$A29,'[1]base recettes'!$D$1:$D$65536)</f>
        <v>336718.30000000005</v>
      </c>
      <c r="I29" s="12"/>
      <c r="J29" s="12"/>
      <c r="K29" s="12">
        <f t="shared" si="0"/>
        <v>2319305.5300000003</v>
      </c>
      <c r="N29" s="13">
        <f>SUMIF('[1]base entrées- atu'!$A$1:$A$65536,[1]calcul!$A29,'[1]base entrées- atu'!$B$1:$B$65536)</f>
        <v>4040</v>
      </c>
      <c r="Q29" s="14">
        <f>SUMIF('[1]base entrées- atu'!$A$1:$A$65536,[1]calcul!$A29,'[1]base entrées- atu'!$C$1:$C$65536)</f>
        <v>1456</v>
      </c>
      <c r="T29" s="15"/>
    </row>
    <row r="30" spans="1:20" x14ac:dyDescent="0.25">
      <c r="A30" s="11">
        <f>DATE(YEAR(DATE2),4,1)</f>
        <v>43191</v>
      </c>
      <c r="B30" s="12">
        <f>SUMIF('[1]base recettes'!$A$1:$A$65536,[1]calcul!$A30,'[1]base recettes'!$B$1:$B$65536)</f>
        <v>1713460.07</v>
      </c>
      <c r="C30" s="12"/>
      <c r="D30" s="12"/>
      <c r="E30" s="12">
        <f>SUMIF('[1]base recettes'!$A$1:$A$65536,[1]calcul!$A30,'[1]base recettes'!$C$1:$C$65536)</f>
        <v>85664.42</v>
      </c>
      <c r="F30" s="12"/>
      <c r="G30" s="12"/>
      <c r="H30" s="12">
        <f>SUMIF('[1]base recettes'!$A$1:$A$65536,[1]calcul!$A30,'[1]base recettes'!$D$1:$D$65536)</f>
        <v>328199.35000000009</v>
      </c>
      <c r="I30" s="12"/>
      <c r="J30" s="12"/>
      <c r="K30" s="12">
        <f t="shared" si="0"/>
        <v>2127323.84</v>
      </c>
      <c r="N30" s="13">
        <f>SUMIF('[1]base entrées- atu'!$A$1:$A$65536,[1]calcul!$A30,'[1]base entrées- atu'!$B$1:$B$65536)</f>
        <v>3851</v>
      </c>
      <c r="Q30" s="14">
        <f>SUMIF('[1]base entrées- atu'!$A$1:$A$65536,[1]calcul!$A30,'[1]base entrées- atu'!$C$1:$C$65536)</f>
        <v>1442</v>
      </c>
      <c r="T30" s="15"/>
    </row>
    <row r="31" spans="1:20" x14ac:dyDescent="0.25">
      <c r="A31" s="11">
        <f>DATE(YEAR(DATE2),5,1)</f>
        <v>43221</v>
      </c>
      <c r="B31" s="12">
        <f>SUMIF('[1]base recettes'!$A$1:$A$65536,[1]calcul!$A31,'[1]base recettes'!$B$1:$B$65536)</f>
        <v>1629862.25</v>
      </c>
      <c r="C31" s="12"/>
      <c r="D31" s="12"/>
      <c r="E31" s="12">
        <f>SUMIF('[1]base recettes'!$A$1:$A$65536,[1]calcul!$A31,'[1]base recettes'!$C$1:$C$65536)</f>
        <v>64706.64</v>
      </c>
      <c r="F31" s="12"/>
      <c r="G31" s="12"/>
      <c r="H31" s="12">
        <f>SUMIF('[1]base recettes'!$A$1:$A$65536,[1]calcul!$A31,'[1]base recettes'!$D$1:$D$65536)</f>
        <v>320513</v>
      </c>
      <c r="I31" s="12"/>
      <c r="J31" s="12"/>
      <c r="K31" s="12">
        <f t="shared" si="0"/>
        <v>2015081.89</v>
      </c>
      <c r="N31" s="13">
        <f>SUMIF('[1]base entrées- atu'!$A$1:$A$65536,[1]calcul!$A31,'[1]base entrées- atu'!$B$1:$B$65536)</f>
        <v>3709</v>
      </c>
      <c r="Q31" s="14">
        <f>SUMIF('[1]base entrées- atu'!$A$1:$A$65536,[1]calcul!$A31,'[1]base entrées- atu'!$C$1:$C$65536)</f>
        <v>1553</v>
      </c>
      <c r="T31" s="15"/>
    </row>
    <row r="32" spans="1:20" x14ac:dyDescent="0.25">
      <c r="A32" s="11">
        <f>DATE(YEAR(DATE2),6,1)</f>
        <v>43252</v>
      </c>
      <c r="B32" s="12">
        <f>SUMIF('[1]base recettes'!$A$1:$A$65536,[1]calcul!$A32,'[1]base recettes'!$B$1:$B$65536)</f>
        <v>1889443.94</v>
      </c>
      <c r="C32" s="12"/>
      <c r="D32" s="12"/>
      <c r="E32" s="12">
        <f>SUMIF('[1]base recettes'!$A$1:$A$65536,[1]calcul!$A32,'[1]base recettes'!$C$1:$C$65536)</f>
        <v>114710.11</v>
      </c>
      <c r="F32" s="12"/>
      <c r="G32" s="12"/>
      <c r="H32" s="12">
        <f>SUMIF('[1]base recettes'!$A$1:$A$65536,[1]calcul!$A32,'[1]base recettes'!$D$1:$D$65536)</f>
        <v>287905.19000000006</v>
      </c>
      <c r="I32" s="12"/>
      <c r="J32" s="12"/>
      <c r="K32" s="12">
        <f t="shared" si="0"/>
        <v>2292059.2400000002</v>
      </c>
      <c r="N32" s="13">
        <f>SUMIF('[1]base entrées- atu'!$A$1:$A$65536,[1]calcul!$A32,'[1]base entrées- atu'!$B$1:$B$65536)</f>
        <v>3899</v>
      </c>
      <c r="Q32" s="14">
        <f>SUMIF('[1]base entrées- atu'!$A$1:$A$65536,[1]calcul!$A32,'[1]base entrées- atu'!$C$1:$C$65536)</f>
        <v>1448</v>
      </c>
      <c r="T32" s="15"/>
    </row>
    <row r="33" spans="1:20" x14ac:dyDescent="0.25">
      <c r="A33" s="11">
        <f>DATE(YEAR(DATE2),7,1)</f>
        <v>43282</v>
      </c>
      <c r="B33" s="12">
        <f>SUMIF('[1]base recettes'!$A$1:$A$65536,[1]calcul!$A33,'[1]base recettes'!$B$1:$B$65536)</f>
        <v>1624457.61</v>
      </c>
      <c r="C33" s="12"/>
      <c r="D33" s="12"/>
      <c r="E33" s="12">
        <f>SUMIF('[1]base recettes'!$A$1:$A$65536,[1]calcul!$A33,'[1]base recettes'!$C$1:$C$65536)</f>
        <v>74514.97</v>
      </c>
      <c r="F33" s="12"/>
      <c r="G33" s="12"/>
      <c r="H33" s="12">
        <f>SUMIF('[1]base recettes'!$A$1:$A$65536,[1]calcul!$A33,'[1]base recettes'!$D$1:$D$65536)</f>
        <v>229676.26999999981</v>
      </c>
      <c r="I33" s="12"/>
      <c r="J33" s="12"/>
      <c r="K33" s="12">
        <f t="shared" si="0"/>
        <v>1928648.8499999999</v>
      </c>
      <c r="N33" s="13">
        <f>SUMIF('[1]base entrées- atu'!$A$1:$A$65536,[1]calcul!$A33,'[1]base entrées- atu'!$B$1:$B$65536)</f>
        <v>4043</v>
      </c>
      <c r="Q33" s="14">
        <f>SUMIF('[1]base entrées- atu'!$A$1:$A$65536,[1]calcul!$A33,'[1]base entrées- atu'!$C$1:$C$65536)</f>
        <v>1476</v>
      </c>
      <c r="T33" s="15"/>
    </row>
    <row r="34" spans="1:20" x14ac:dyDescent="0.25">
      <c r="A34" s="11">
        <f>DATE(YEAR(DATE2),8,1)</f>
        <v>43313</v>
      </c>
      <c r="B34" s="12">
        <f>SUMIF('[1]base recettes'!$A$1:$A$65536,[1]calcul!$A34,'[1]base recettes'!$B$1:$B$65536)</f>
        <v>1493086.63</v>
      </c>
      <c r="C34" s="12"/>
      <c r="D34" s="12"/>
      <c r="E34" s="12">
        <f>SUMIF('[1]base recettes'!$A$1:$A$65536,[1]calcul!$A34,'[1]base recettes'!$C$1:$C$65536)</f>
        <v>80813.710000000006</v>
      </c>
      <c r="F34" s="12"/>
      <c r="G34" s="12"/>
      <c r="H34" s="12">
        <f>SUMIF('[1]base recettes'!$A$1:$A$65536,[1]calcul!$A34,'[1]base recettes'!$D$1:$D$65536)</f>
        <v>274209.23</v>
      </c>
      <c r="I34" s="12"/>
      <c r="J34" s="12"/>
      <c r="K34" s="12">
        <f t="shared" si="0"/>
        <v>1848109.5699999998</v>
      </c>
      <c r="N34" s="13">
        <f>SUMIF('[1]base entrées- atu'!$A$1:$A$65536,[1]calcul!$A34,'[1]base entrées- atu'!$B$1:$B$65536)</f>
        <v>3452</v>
      </c>
      <c r="Q34" s="14">
        <f>SUMIF('[1]base entrées- atu'!$A$1:$A$65536,[1]calcul!$A34,'[1]base entrées- atu'!$C$1:$C$65536)</f>
        <v>1371</v>
      </c>
      <c r="T34" s="15"/>
    </row>
    <row r="35" spans="1:20" x14ac:dyDescent="0.25">
      <c r="A35" s="11">
        <f>DATE(YEAR(DATE2),9,1)</f>
        <v>43344</v>
      </c>
      <c r="B35" s="12">
        <f>SUMIF('[1]base recettes'!$A$1:$A$65536,[1]calcul!$A35,'[1]base recettes'!$B$1:$B$65536)</f>
        <v>1573479.06</v>
      </c>
      <c r="C35" s="12"/>
      <c r="D35" s="12"/>
      <c r="E35" s="12">
        <f>SUMIF('[1]base recettes'!$A$1:$A$65536,[1]calcul!$A35,'[1]base recettes'!$C$1:$C$65536)</f>
        <v>105389.69</v>
      </c>
      <c r="F35" s="12"/>
      <c r="G35" s="12"/>
      <c r="H35" s="12">
        <f>SUMIF('[1]base recettes'!$A$1:$A$65536,[1]calcul!$A35,'[1]base recettes'!$D$1:$D$65536)</f>
        <v>299549.71999999986</v>
      </c>
      <c r="I35" s="12"/>
      <c r="J35" s="12"/>
      <c r="K35" s="12">
        <f t="shared" si="0"/>
        <v>1978418.4699999997</v>
      </c>
      <c r="N35" s="15">
        <f>SUMIF('[1]base entrées- atu'!$A$1:$A$65536,[1]calcul!$A35,'[1]base entrées- atu'!$B$1:$B$65536)</f>
        <v>0</v>
      </c>
      <c r="Q35" s="14">
        <f>SUMIF('[1]base entrées- atu'!$A$1:$A$65536,[1]calcul!$A35,'[1]base entrées- atu'!$C$1:$C$65536)</f>
        <v>1253</v>
      </c>
      <c r="T35" s="15"/>
    </row>
    <row r="36" spans="1:20" x14ac:dyDescent="0.25">
      <c r="A36" s="11">
        <f>DATE(YEAR(DATE2),10,1)</f>
        <v>43374</v>
      </c>
      <c r="B36" s="12">
        <f>SUMIF('[1]base recettes'!$A$1:$A$65536,[1]calcul!$A36,'[1]base recettes'!$B$1:$B$65536)</f>
        <v>2010983.4800000002</v>
      </c>
      <c r="C36" s="12"/>
      <c r="D36" s="12"/>
      <c r="E36" s="12">
        <f>SUMIF('[1]base recettes'!$A$1:$A$65536,[1]calcul!$A36,'[1]base recettes'!$C$1:$C$65536)</f>
        <v>125896.09999999999</v>
      </c>
      <c r="F36" s="12"/>
      <c r="G36" s="12"/>
      <c r="H36" s="12">
        <f>SUMIF('[1]base recettes'!$A$1:$A$65536,[1]calcul!$A36,'[1]base recettes'!$D$1:$D$65536)</f>
        <v>311130.64999999991</v>
      </c>
      <c r="I36" s="12"/>
      <c r="J36" s="12"/>
      <c r="K36" s="12">
        <f t="shared" si="0"/>
        <v>2448010.23</v>
      </c>
      <c r="N36" s="15">
        <f>SUMIF('[1]base entrées- atu'!$A$1:$A$65536,[1]calcul!$A36,'[1]base entrées- atu'!$B$1:$B$65536)</f>
        <v>0</v>
      </c>
      <c r="Q36" s="14">
        <f>SUMIF('[1]base entrées- atu'!$A$1:$A$65536,[1]calcul!$A36,'[1]base entrées- atu'!$C$1:$C$65536)</f>
        <v>1231</v>
      </c>
      <c r="T36" s="15"/>
    </row>
    <row r="37" spans="1:20" x14ac:dyDescent="0.25">
      <c r="A37" s="11">
        <f>DATE(YEAR(DATE2),11,1)</f>
        <v>43405</v>
      </c>
      <c r="B37" s="12">
        <f>SUMIF('[1]base recettes'!$A$1:$A$65536,[1]calcul!$A37,'[1]base recettes'!$B$1:$B$65536)</f>
        <v>0</v>
      </c>
      <c r="C37" s="12"/>
      <c r="D37" s="12"/>
      <c r="E37" s="12">
        <f>SUMIF('[1]base recettes'!$A$1:$A$65536,[1]calcul!$A37,'[1]base recettes'!$C$1:$C$65536)</f>
        <v>0</v>
      </c>
      <c r="F37" s="12"/>
      <c r="G37" s="12"/>
      <c r="H37" s="12">
        <f>SUMIF('[1]base recettes'!$A$1:$A$65536,[1]calcul!$A37,'[1]base recettes'!$D$1:$D$65536)</f>
        <v>0</v>
      </c>
      <c r="I37" s="12"/>
      <c r="J37" s="12"/>
      <c r="K37" s="12">
        <f t="shared" si="0"/>
        <v>0</v>
      </c>
      <c r="N37" s="15">
        <f>SUMIF('[1]base entrées- atu'!$A$1:$A$65536,[1]calcul!$A37,'[1]base entrées- atu'!$B$1:$B$65536)</f>
        <v>0</v>
      </c>
      <c r="Q37" s="14">
        <f>SUMIF('[1]base entrées- atu'!$A$1:$A$65536,[1]calcul!$A37,'[1]base entrées- atu'!$C$1:$C$65536)</f>
        <v>0</v>
      </c>
      <c r="T37" s="15"/>
    </row>
    <row r="38" spans="1:20" x14ac:dyDescent="0.25">
      <c r="A38" s="11">
        <f>DATE(YEAR(DATE2),12,1)</f>
        <v>43435</v>
      </c>
      <c r="B38" s="12">
        <f>SUMIF('[1]base recettes'!$A$1:$A$65536,[1]calcul!$A38,'[1]base recettes'!$B$1:$B$65536)</f>
        <v>0</v>
      </c>
      <c r="C38" s="12"/>
      <c r="D38" s="12"/>
      <c r="E38" s="12">
        <f>SUMIF('[1]base recettes'!$A$1:$A$65536,[1]calcul!$A38,'[1]base recettes'!$C$1:$C$65536)</f>
        <v>0</v>
      </c>
      <c r="F38" s="12"/>
      <c r="G38" s="12"/>
      <c r="H38" s="12">
        <f>SUMIF('[1]base recettes'!$A$1:$A$65536,[1]calcul!$A38,'[1]base recettes'!$D$1:$D$65536)</f>
        <v>0</v>
      </c>
      <c r="I38" s="12"/>
      <c r="J38" s="12"/>
      <c r="K38" s="12">
        <f t="shared" si="0"/>
        <v>0</v>
      </c>
      <c r="N38" s="15">
        <f>SUMIF('[1]base entrées- atu'!$A$1:$A$65536,[1]calcul!$A38,'[1]base entrées- atu'!$B$1:$B$65536)</f>
        <v>0</v>
      </c>
      <c r="Q38" s="15">
        <f>SUMIF('[1]base entrées- atu'!$A$1:$A$65536,[1]calcul!$A38,'[1]base entrées- atu'!$C$1:$C$65536)</f>
        <v>0</v>
      </c>
      <c r="T38" s="15"/>
    </row>
    <row r="42" spans="1:20" ht="38.25" x14ac:dyDescent="0.25">
      <c r="A42" s="17" t="s">
        <v>12</v>
      </c>
      <c r="B42" s="3" t="s">
        <v>1</v>
      </c>
      <c r="C42" s="3" t="s">
        <v>2</v>
      </c>
      <c r="D42" s="3" t="s">
        <v>3</v>
      </c>
      <c r="E42" s="4" t="s">
        <v>4</v>
      </c>
      <c r="F42" s="4" t="s">
        <v>2</v>
      </c>
      <c r="G42" s="4" t="s">
        <v>3</v>
      </c>
      <c r="H42" s="5" t="s">
        <v>5</v>
      </c>
      <c r="I42" s="5" t="s">
        <v>2</v>
      </c>
      <c r="J42" s="5" t="s">
        <v>3</v>
      </c>
      <c r="K42" s="18" t="s">
        <v>6</v>
      </c>
      <c r="L42" s="18" t="s">
        <v>2</v>
      </c>
      <c r="M42" s="18" t="s">
        <v>3</v>
      </c>
      <c r="N42" s="7" t="s">
        <v>7</v>
      </c>
      <c r="O42" s="8" t="s">
        <v>8</v>
      </c>
      <c r="P42" s="8" t="s">
        <v>9</v>
      </c>
      <c r="Q42" s="9" t="s">
        <v>10</v>
      </c>
      <c r="R42" s="10" t="s">
        <v>11</v>
      </c>
      <c r="S42" s="10" t="s">
        <v>9</v>
      </c>
    </row>
    <row r="43" spans="1:20" x14ac:dyDescent="0.25">
      <c r="A43" s="11">
        <f>DATE(YEAR(DATE2)-1,1,1)</f>
        <v>42736</v>
      </c>
      <c r="B43" s="12">
        <f>IF(DATE2&lt;$A43,#N/A,SUM(B4:B15))</f>
        <v>25259747.43</v>
      </c>
      <c r="C43" s="12"/>
      <c r="D43" s="12"/>
      <c r="E43" s="12">
        <f>IF(DATE2&lt;$A43,#N/A,SUM(E4:E15))</f>
        <v>627360.69000000006</v>
      </c>
      <c r="H43" s="12">
        <f>IF(DATE2&lt;$A43,#N/A,SUM(H4:H15))</f>
        <v>3618714.9</v>
      </c>
      <c r="K43" s="12">
        <f t="shared" ref="K43:K53" si="1">IF(DATE2&lt;$A43,#N/A,SUM(K4:K15))</f>
        <v>29505823.02</v>
      </c>
      <c r="N43" s="15">
        <f>IF(DATE2&lt;$A43,#N/A,SUM(N4:N15))</f>
        <v>44189</v>
      </c>
      <c r="Q43" s="15">
        <f>IF(DATE2&lt;$A43,#N/A,SUM(Q4:Q15))</f>
        <v>17999</v>
      </c>
    </row>
    <row r="44" spans="1:20" x14ac:dyDescent="0.25">
      <c r="A44" s="11">
        <f>DATE(YEAR(DATE2)-1,2,1)</f>
        <v>42767</v>
      </c>
      <c r="B44" s="12">
        <f>IF(DATE2&lt;$A44,#N/A,SUM(B5:B16))</f>
        <v>25120328.100000001</v>
      </c>
      <c r="C44" s="12"/>
      <c r="D44" s="12"/>
      <c r="E44" s="12">
        <f t="shared" ref="E44:E65" si="2">IF(DATE2&lt;$A44,#N/A,SUM(E5:E16))</f>
        <v>661019.25</v>
      </c>
      <c r="H44" s="12">
        <f t="shared" ref="H44:H65" si="3">IF(DATE2&lt;$A44,#N/A,SUM(H5:H16))</f>
        <v>3623099.12</v>
      </c>
      <c r="K44" s="12">
        <f t="shared" si="1"/>
        <v>29404446.469999999</v>
      </c>
      <c r="N44" s="15">
        <f t="shared" ref="N44:N53" si="4">IF(DATE2&lt;$A44,#N/A,SUM(N5:N16))</f>
        <v>44565</v>
      </c>
      <c r="Q44" s="15">
        <f t="shared" ref="Q44:Q66" si="5">IF(DATE2&lt;$A44,#N/A,SUM(Q5:Q16))</f>
        <v>18036</v>
      </c>
    </row>
    <row r="45" spans="1:20" x14ac:dyDescent="0.25">
      <c r="A45" s="11">
        <f>DATE(YEAR(DATE2)-1,3,1)</f>
        <v>42795</v>
      </c>
      <c r="B45" s="12">
        <f t="shared" ref="B45:B66" si="6">IF(DATE2&lt;$A45,#N/A,SUM(B6:B17))</f>
        <v>24662784.66</v>
      </c>
      <c r="C45" s="12"/>
      <c r="D45" s="12"/>
      <c r="E45" s="12">
        <f t="shared" si="2"/>
        <v>687771.17999999993</v>
      </c>
      <c r="H45" s="12">
        <f t="shared" si="3"/>
        <v>3701827.18</v>
      </c>
      <c r="K45" s="12">
        <f t="shared" si="1"/>
        <v>29052383.020000003</v>
      </c>
      <c r="N45" s="15">
        <f t="shared" si="4"/>
        <v>45094</v>
      </c>
      <c r="Q45" s="15">
        <f t="shared" si="5"/>
        <v>17938</v>
      </c>
    </row>
    <row r="46" spans="1:20" x14ac:dyDescent="0.25">
      <c r="A46" s="11">
        <f>DATE(YEAR(DATE2)-1,4,1)</f>
        <v>42826</v>
      </c>
      <c r="B46" s="12">
        <f t="shared" si="6"/>
        <v>24926461.830000002</v>
      </c>
      <c r="C46" s="12"/>
      <c r="D46" s="12"/>
      <c r="E46" s="12">
        <f t="shared" si="2"/>
        <v>747889.48</v>
      </c>
      <c r="H46" s="12">
        <f t="shared" si="3"/>
        <v>3646653.79</v>
      </c>
      <c r="K46" s="12">
        <f t="shared" si="1"/>
        <v>29321005.100000001</v>
      </c>
      <c r="N46" s="15">
        <f t="shared" si="4"/>
        <v>45237</v>
      </c>
      <c r="Q46" s="15">
        <f t="shared" si="5"/>
        <v>17963</v>
      </c>
    </row>
    <row r="47" spans="1:20" x14ac:dyDescent="0.25">
      <c r="A47" s="11">
        <f>DATE(YEAR(DATE2)-1,5,1)</f>
        <v>42856</v>
      </c>
      <c r="B47" s="12">
        <f t="shared" si="6"/>
        <v>24958891.360000003</v>
      </c>
      <c r="C47" s="12"/>
      <c r="D47" s="12"/>
      <c r="E47" s="12">
        <f t="shared" si="2"/>
        <v>833425.89999999991</v>
      </c>
      <c r="H47" s="12">
        <f t="shared" si="3"/>
        <v>3633161.26</v>
      </c>
      <c r="K47" s="12">
        <f t="shared" si="1"/>
        <v>29425478.520000003</v>
      </c>
      <c r="N47" s="15">
        <f t="shared" si="4"/>
        <v>45507</v>
      </c>
      <c r="Q47" s="15">
        <f t="shared" si="5"/>
        <v>17906</v>
      </c>
    </row>
    <row r="48" spans="1:20" x14ac:dyDescent="0.25">
      <c r="A48" s="11">
        <f>DATE(YEAR(DATE2)-1,6,1)</f>
        <v>42887</v>
      </c>
      <c r="B48" s="12">
        <f t="shared" si="6"/>
        <v>24938620.480000004</v>
      </c>
      <c r="C48" s="12"/>
      <c r="D48" s="12"/>
      <c r="E48" s="12">
        <f t="shared" si="2"/>
        <v>922581.26</v>
      </c>
      <c r="H48" s="12">
        <f t="shared" si="3"/>
        <v>3502928.1199999996</v>
      </c>
      <c r="K48" s="12">
        <f t="shared" si="1"/>
        <v>29364129.859999999</v>
      </c>
      <c r="N48" s="15">
        <f t="shared" si="4"/>
        <v>45587</v>
      </c>
      <c r="Q48" s="15">
        <f t="shared" si="5"/>
        <v>17925</v>
      </c>
    </row>
    <row r="49" spans="1:19" x14ac:dyDescent="0.25">
      <c r="A49" s="11">
        <f>DATE(YEAR(DATE2)-1,7,1)</f>
        <v>42917</v>
      </c>
      <c r="B49" s="12">
        <f t="shared" si="6"/>
        <v>24774989.950000003</v>
      </c>
      <c r="C49" s="12"/>
      <c r="D49" s="12"/>
      <c r="E49" s="12">
        <f t="shared" si="2"/>
        <v>1025131.42</v>
      </c>
      <c r="H49" s="12">
        <f t="shared" si="3"/>
        <v>3534629.05</v>
      </c>
      <c r="K49" s="12">
        <f t="shared" si="1"/>
        <v>29334750.419999998</v>
      </c>
      <c r="N49" s="15">
        <f t="shared" si="4"/>
        <v>45787</v>
      </c>
      <c r="Q49" s="15">
        <f t="shared" si="5"/>
        <v>17785</v>
      </c>
    </row>
    <row r="50" spans="1:19" x14ac:dyDescent="0.25">
      <c r="A50" s="11">
        <f>DATE(YEAR(DATE2)-1,8,1)</f>
        <v>42948</v>
      </c>
      <c r="B50" s="12">
        <f t="shared" si="6"/>
        <v>24820021.500000004</v>
      </c>
      <c r="C50" s="12"/>
      <c r="D50" s="12"/>
      <c r="E50" s="12">
        <f t="shared" si="2"/>
        <v>1082230.77</v>
      </c>
      <c r="H50" s="12">
        <f t="shared" si="3"/>
        <v>3574348.71</v>
      </c>
      <c r="K50" s="12">
        <f t="shared" si="1"/>
        <v>29476600.98</v>
      </c>
      <c r="N50" s="15">
        <f t="shared" si="4"/>
        <v>45880</v>
      </c>
      <c r="Q50" s="15">
        <f t="shared" si="5"/>
        <v>17535</v>
      </c>
    </row>
    <row r="51" spans="1:19" x14ac:dyDescent="0.25">
      <c r="A51" s="11">
        <f>DATE(YEAR(DATE2)-1,9,1)</f>
        <v>42979</v>
      </c>
      <c r="B51" s="12">
        <f t="shared" si="6"/>
        <v>24610564.550000001</v>
      </c>
      <c r="C51" s="12"/>
      <c r="D51" s="12"/>
      <c r="E51" s="12">
        <f t="shared" si="2"/>
        <v>1117148.6400000001</v>
      </c>
      <c r="H51" s="12">
        <f t="shared" si="3"/>
        <v>3568370.37</v>
      </c>
      <c r="K51" s="12">
        <f t="shared" si="1"/>
        <v>29296083.560000002</v>
      </c>
      <c r="N51" s="15">
        <f t="shared" si="4"/>
        <v>45784</v>
      </c>
      <c r="Q51" s="15">
        <f t="shared" si="5"/>
        <v>17429</v>
      </c>
    </row>
    <row r="52" spans="1:19" x14ac:dyDescent="0.25">
      <c r="A52" s="11">
        <f>DATE(YEAR(DATE2)-1,10,1)</f>
        <v>43009</v>
      </c>
      <c r="B52" s="12">
        <f t="shared" si="6"/>
        <v>24754850.719999999</v>
      </c>
      <c r="C52" s="12"/>
      <c r="D52" s="12"/>
      <c r="E52" s="12">
        <f t="shared" si="2"/>
        <v>1181013.32</v>
      </c>
      <c r="H52" s="12">
        <f t="shared" si="3"/>
        <v>3630857.0899999994</v>
      </c>
      <c r="K52" s="12">
        <f t="shared" si="1"/>
        <v>29566721.130000003</v>
      </c>
      <c r="N52" s="15">
        <f t="shared" si="4"/>
        <v>46012</v>
      </c>
      <c r="Q52" s="15">
        <f t="shared" si="5"/>
        <v>17297</v>
      </c>
    </row>
    <row r="53" spans="1:19" x14ac:dyDescent="0.25">
      <c r="A53" s="11">
        <f>DATE(YEAR(DATE2)-1,11,1)</f>
        <v>43040</v>
      </c>
      <c r="B53" s="12">
        <f t="shared" si="6"/>
        <v>24513411.07</v>
      </c>
      <c r="C53" s="12"/>
      <c r="D53" s="12"/>
      <c r="E53" s="12">
        <f t="shared" si="2"/>
        <v>1220129.1199999999</v>
      </c>
      <c r="H53" s="12">
        <f t="shared" si="3"/>
        <v>3702368.0599999996</v>
      </c>
      <c r="K53" s="12">
        <f t="shared" si="1"/>
        <v>29435908.25</v>
      </c>
      <c r="N53" s="15">
        <f t="shared" si="4"/>
        <v>46177</v>
      </c>
      <c r="Q53" s="15">
        <f t="shared" si="5"/>
        <v>17176</v>
      </c>
    </row>
    <row r="54" spans="1:19" x14ac:dyDescent="0.25">
      <c r="A54" s="11">
        <f>DATE(YEAR(DATE2)-1,12,1)</f>
        <v>43070</v>
      </c>
      <c r="B54" s="12">
        <f t="shared" si="6"/>
        <v>24111812.549999997</v>
      </c>
      <c r="C54" s="12"/>
      <c r="D54" s="12"/>
      <c r="E54" s="12">
        <f t="shared" si="2"/>
        <v>1272841.56</v>
      </c>
      <c r="H54" s="12">
        <f t="shared" si="3"/>
        <v>3647336.8499999996</v>
      </c>
      <c r="K54" s="12">
        <f t="shared" ref="K54:K65" si="7">IF(DATE2&lt;$A54,#N/A,SUM(K15:K26))</f>
        <v>29031990.960000001</v>
      </c>
      <c r="N54" s="15">
        <f t="shared" ref="N54:N66" si="8">IF(DATE2&lt;$A54,#N/A,SUM(N15:N26))</f>
        <v>46314</v>
      </c>
      <c r="Q54" s="15">
        <f t="shared" si="5"/>
        <v>17020</v>
      </c>
    </row>
    <row r="55" spans="1:19" x14ac:dyDescent="0.25">
      <c r="A55" s="11">
        <f>DATE(YEAR(DATE2),1,1)</f>
        <v>43101</v>
      </c>
      <c r="B55" s="12">
        <f t="shared" si="6"/>
        <v>23729242.489999998</v>
      </c>
      <c r="C55" s="12"/>
      <c r="D55" s="19">
        <v>24111812</v>
      </c>
      <c r="E55" s="12">
        <f t="shared" si="2"/>
        <v>1281025.1200000001</v>
      </c>
      <c r="G55" s="19">
        <v>1272842</v>
      </c>
      <c r="H55" s="12">
        <f t="shared" si="3"/>
        <v>3658479.21</v>
      </c>
      <c r="J55" s="19">
        <v>2138827</v>
      </c>
      <c r="K55" s="12">
        <f t="shared" si="7"/>
        <v>28668746.82</v>
      </c>
      <c r="M55" s="19">
        <f>D55+G55+J55</f>
        <v>27523481</v>
      </c>
      <c r="N55" s="15">
        <f t="shared" si="8"/>
        <v>46389</v>
      </c>
      <c r="P55" s="13">
        <v>46314</v>
      </c>
      <c r="Q55" s="15">
        <f t="shared" si="5"/>
        <v>16892</v>
      </c>
      <c r="S55" s="13">
        <f>SUM('[1]base entrées- atu'!$C$26:$C$37)</f>
        <v>17020</v>
      </c>
    </row>
    <row r="56" spans="1:19" x14ac:dyDescent="0.25">
      <c r="A56" s="11">
        <f>DATE(YEAR(DATE2),2,1)</f>
        <v>43132</v>
      </c>
      <c r="B56" s="12">
        <f t="shared" si="6"/>
        <v>23505295.27</v>
      </c>
      <c r="C56" s="12"/>
      <c r="D56" s="19">
        <v>24111812</v>
      </c>
      <c r="E56" s="12">
        <f t="shared" si="2"/>
        <v>1273617.8399999999</v>
      </c>
      <c r="G56" s="19">
        <v>1272842</v>
      </c>
      <c r="H56" s="12">
        <f t="shared" si="3"/>
        <v>3689362.0100000007</v>
      </c>
      <c r="J56" s="19">
        <v>2138827</v>
      </c>
      <c r="K56" s="12">
        <f t="shared" si="7"/>
        <v>28468275.120000001</v>
      </c>
      <c r="M56" s="19">
        <f t="shared" ref="M56:M66" si="9">D56+G56+J56</f>
        <v>27523481</v>
      </c>
      <c r="N56" s="15">
        <f t="shared" si="8"/>
        <v>46374</v>
      </c>
      <c r="P56" s="13">
        <v>46314</v>
      </c>
      <c r="Q56" s="15">
        <f t="shared" si="5"/>
        <v>16743</v>
      </c>
      <c r="S56" s="13">
        <f>SUM('[1]base entrées- atu'!$C$26:$C$37)</f>
        <v>17020</v>
      </c>
    </row>
    <row r="57" spans="1:19" x14ac:dyDescent="0.25">
      <c r="A57" s="11">
        <f>DATE(YEAR(DATE2),3,1)</f>
        <v>43160</v>
      </c>
      <c r="B57" s="12">
        <f t="shared" si="6"/>
        <v>23659792.030000001</v>
      </c>
      <c r="C57" s="12"/>
      <c r="D57" s="19">
        <v>24111812</v>
      </c>
      <c r="E57" s="12">
        <f t="shared" si="2"/>
        <v>1254004.2999999998</v>
      </c>
      <c r="G57" s="19">
        <v>1272842</v>
      </c>
      <c r="H57" s="12">
        <f t="shared" si="3"/>
        <v>3692964.49</v>
      </c>
      <c r="J57" s="19">
        <v>2138827</v>
      </c>
      <c r="K57" s="12">
        <f t="shared" si="7"/>
        <v>28606760.820000004</v>
      </c>
      <c r="M57" s="19">
        <f t="shared" si="9"/>
        <v>27523481</v>
      </c>
      <c r="N57" s="15">
        <f t="shared" si="8"/>
        <v>46173</v>
      </c>
      <c r="P57" s="13">
        <v>46314</v>
      </c>
      <c r="Q57" s="15">
        <f t="shared" si="5"/>
        <v>16719</v>
      </c>
      <c r="S57" s="13">
        <f>SUM('[1]base entrées- atu'!$C$26:$C$37)</f>
        <v>17020</v>
      </c>
    </row>
    <row r="58" spans="1:19" x14ac:dyDescent="0.25">
      <c r="A58" s="11">
        <f>DATE(YEAR(DATE2),4,1)</f>
        <v>43191</v>
      </c>
      <c r="B58" s="12">
        <f t="shared" si="6"/>
        <v>22861758.41</v>
      </c>
      <c r="D58" s="19">
        <v>24111812</v>
      </c>
      <c r="E58" s="12">
        <f t="shared" si="2"/>
        <v>1231602.0999999999</v>
      </c>
      <c r="G58" s="19">
        <v>1272842</v>
      </c>
      <c r="H58" s="12">
        <f t="shared" si="3"/>
        <v>3759368.0400000005</v>
      </c>
      <c r="J58" s="19">
        <v>2138827</v>
      </c>
      <c r="K58" s="12">
        <f t="shared" si="7"/>
        <v>27852728.550000001</v>
      </c>
      <c r="M58" s="19">
        <f t="shared" si="9"/>
        <v>27523481</v>
      </c>
      <c r="N58" s="15">
        <f t="shared" si="8"/>
        <v>46300</v>
      </c>
      <c r="P58" s="13">
        <v>46314</v>
      </c>
      <c r="Q58" s="15">
        <f t="shared" si="5"/>
        <v>16791</v>
      </c>
      <c r="S58" s="13">
        <f>SUM('[1]base entrées- atu'!$C$26:$C$37)</f>
        <v>17020</v>
      </c>
    </row>
    <row r="59" spans="1:19" x14ac:dyDescent="0.25">
      <c r="A59" s="11">
        <f>DATE(YEAR(DATE2),5,1)</f>
        <v>43221</v>
      </c>
      <c r="B59" s="12">
        <f t="shared" si="6"/>
        <v>22458885.560000002</v>
      </c>
      <c r="C59" s="12"/>
      <c r="D59" s="19">
        <v>24111812</v>
      </c>
      <c r="E59" s="12">
        <f t="shared" si="2"/>
        <v>1160724.8699999999</v>
      </c>
      <c r="F59" s="12"/>
      <c r="G59" s="19">
        <v>1272842</v>
      </c>
      <c r="H59" s="12">
        <f t="shared" si="3"/>
        <v>3813870.73</v>
      </c>
      <c r="I59" s="12"/>
      <c r="J59" s="19">
        <v>2138827</v>
      </c>
      <c r="K59" s="12">
        <f t="shared" si="7"/>
        <v>27433481.16</v>
      </c>
      <c r="M59" s="19">
        <f t="shared" si="9"/>
        <v>27523481</v>
      </c>
      <c r="N59" s="15">
        <f t="shared" si="8"/>
        <v>46015</v>
      </c>
      <c r="P59" s="13">
        <v>46314</v>
      </c>
      <c r="Q59" s="15">
        <f t="shared" si="5"/>
        <v>16847</v>
      </c>
      <c r="S59" s="13">
        <f>SUM('[1]base entrées- atu'!$C$26:$C$37)</f>
        <v>17020</v>
      </c>
    </row>
    <row r="60" spans="1:19" x14ac:dyDescent="0.25">
      <c r="A60" s="11">
        <f>DATE(YEAR(DATE2),6,1)</f>
        <v>43252</v>
      </c>
      <c r="B60" s="12">
        <f t="shared" si="6"/>
        <v>22325787.370000001</v>
      </c>
      <c r="D60" s="19">
        <v>24111812</v>
      </c>
      <c r="E60" s="12">
        <f t="shared" si="2"/>
        <v>1142285.8400000001</v>
      </c>
      <c r="G60" s="19">
        <v>1272842</v>
      </c>
      <c r="H60" s="12">
        <f t="shared" si="3"/>
        <v>3930544.83</v>
      </c>
      <c r="J60" s="19">
        <v>2138827</v>
      </c>
      <c r="K60" s="12">
        <f t="shared" si="7"/>
        <v>27398618.039999999</v>
      </c>
      <c r="M60" s="19">
        <f t="shared" si="9"/>
        <v>27523481</v>
      </c>
      <c r="N60" s="15">
        <f t="shared" si="8"/>
        <v>45903</v>
      </c>
      <c r="P60" s="13">
        <v>46314</v>
      </c>
      <c r="Q60" s="15">
        <f t="shared" si="5"/>
        <v>16739</v>
      </c>
      <c r="S60" s="13">
        <f>SUM('[1]base entrées- atu'!$C$26:$C$37)</f>
        <v>17020</v>
      </c>
    </row>
    <row r="61" spans="1:19" x14ac:dyDescent="0.25">
      <c r="A61" s="11">
        <f>DATE(YEAR(DATE2),7,1)</f>
        <v>43282</v>
      </c>
      <c r="B61" s="12">
        <f t="shared" si="6"/>
        <v>21925314.5</v>
      </c>
      <c r="C61" s="12"/>
      <c r="D61" s="19">
        <v>24111812</v>
      </c>
      <c r="E61" s="12">
        <f t="shared" si="2"/>
        <v>1082119.7800000003</v>
      </c>
      <c r="G61" s="19">
        <v>1272842</v>
      </c>
      <c r="H61" s="12">
        <f t="shared" si="3"/>
        <v>3859695.31</v>
      </c>
      <c r="J61" s="19">
        <v>2138827</v>
      </c>
      <c r="K61" s="12">
        <f t="shared" si="7"/>
        <v>26867129.590000004</v>
      </c>
      <c r="M61" s="19">
        <f t="shared" si="9"/>
        <v>27523481</v>
      </c>
      <c r="N61" s="15">
        <f t="shared" si="8"/>
        <v>46316</v>
      </c>
      <c r="P61" s="13">
        <v>46314</v>
      </c>
      <c r="Q61" s="15">
        <f t="shared" si="5"/>
        <v>16753</v>
      </c>
      <c r="S61" s="13">
        <f>SUM('[1]base entrées- atu'!$C$26:$C$37)</f>
        <v>17020</v>
      </c>
    </row>
    <row r="62" spans="1:19" x14ac:dyDescent="0.25">
      <c r="A62" s="11">
        <f>DATE(YEAR(DATE2),8,1)</f>
        <v>43313</v>
      </c>
      <c r="B62" s="12">
        <f t="shared" si="6"/>
        <v>21643548.359999999</v>
      </c>
      <c r="C62" s="12"/>
      <c r="D62" s="19">
        <v>24111812</v>
      </c>
      <c r="E62" s="12">
        <f t="shared" si="2"/>
        <v>1058679.9300000002</v>
      </c>
      <c r="G62" s="19">
        <v>1272842</v>
      </c>
      <c r="H62" s="12">
        <f t="shared" si="3"/>
        <v>3824807.4000000004</v>
      </c>
      <c r="J62" s="19">
        <v>2138827</v>
      </c>
      <c r="K62" s="12">
        <f t="shared" si="7"/>
        <v>26527035.690000005</v>
      </c>
      <c r="M62" s="19">
        <f t="shared" si="9"/>
        <v>27523481</v>
      </c>
      <c r="N62" s="15">
        <f t="shared" si="8"/>
        <v>46364</v>
      </c>
      <c r="P62" s="13">
        <v>46314</v>
      </c>
      <c r="Q62" s="15">
        <f t="shared" si="5"/>
        <v>16798</v>
      </c>
      <c r="S62" s="13">
        <f>SUM('[1]base entrées- atu'!$C$26:$C$37)</f>
        <v>17020</v>
      </c>
    </row>
    <row r="63" spans="1:19" x14ac:dyDescent="0.25">
      <c r="A63" s="11">
        <f>DATE(YEAR(DATE2),9,1)</f>
        <v>43344</v>
      </c>
      <c r="B63" s="20">
        <f t="shared" si="6"/>
        <v>21351953.799999997</v>
      </c>
      <c r="C63" s="12"/>
      <c r="D63" s="19">
        <v>24111812</v>
      </c>
      <c r="E63" s="12">
        <f>IF(DATE2&lt;$A63,#N/A,SUM(E24:E35))</f>
        <v>1077183.6200000001</v>
      </c>
      <c r="G63" s="19">
        <v>1272842</v>
      </c>
      <c r="H63" s="12">
        <f t="shared" si="3"/>
        <v>3810934.69</v>
      </c>
      <c r="J63" s="19">
        <v>2138827</v>
      </c>
      <c r="K63" s="12">
        <f t="shared" si="7"/>
        <v>26240072.109999999</v>
      </c>
      <c r="M63" s="19">
        <f t="shared" si="9"/>
        <v>27523481</v>
      </c>
      <c r="N63" s="15">
        <f t="shared" si="8"/>
        <v>42582</v>
      </c>
      <c r="P63" s="13">
        <v>46314</v>
      </c>
      <c r="Q63" s="15">
        <f t="shared" si="5"/>
        <v>16621</v>
      </c>
      <c r="S63" s="13">
        <f>SUM('[1]base entrées- atu'!$C$26:$C$37)</f>
        <v>17020</v>
      </c>
    </row>
    <row r="64" spans="1:19" x14ac:dyDescent="0.25">
      <c r="A64" s="11">
        <f>DATE(YEAR(DATE2),10,1)</f>
        <v>43374</v>
      </c>
      <c r="B64" s="12">
        <f t="shared" si="6"/>
        <v>21237734.899999999</v>
      </c>
      <c r="C64" s="12"/>
      <c r="D64" s="19">
        <v>24111812</v>
      </c>
      <c r="E64" s="12">
        <f t="shared" si="2"/>
        <v>1083890.49</v>
      </c>
      <c r="G64" s="19">
        <v>1272842</v>
      </c>
      <c r="H64" s="12">
        <f t="shared" si="3"/>
        <v>3775267.5999999996</v>
      </c>
      <c r="J64" s="19">
        <v>2138827</v>
      </c>
      <c r="K64" s="12">
        <f t="shared" si="7"/>
        <v>26096892.989999998</v>
      </c>
      <c r="M64" s="19">
        <f t="shared" si="9"/>
        <v>27523481</v>
      </c>
      <c r="N64" s="15">
        <f t="shared" si="8"/>
        <v>38596</v>
      </c>
      <c r="P64" s="13">
        <v>46314</v>
      </c>
      <c r="Q64" s="15">
        <f t="shared" si="5"/>
        <v>16423</v>
      </c>
      <c r="S64" s="13">
        <f>SUM('[1]base entrées- atu'!$C$26:$C$37)</f>
        <v>17020</v>
      </c>
    </row>
    <row r="65" spans="1:19" x14ac:dyDescent="0.25">
      <c r="A65" s="11">
        <f>DATE(YEAR(DATE2),11,1)</f>
        <v>43405</v>
      </c>
      <c r="B65" s="12" t="e">
        <f t="shared" si="6"/>
        <v>#N/A</v>
      </c>
      <c r="C65" s="12"/>
      <c r="D65" s="19">
        <v>24111812</v>
      </c>
      <c r="E65" s="12" t="e">
        <f t="shared" si="2"/>
        <v>#N/A</v>
      </c>
      <c r="G65" s="19">
        <v>1272842</v>
      </c>
      <c r="H65" s="12" t="e">
        <f t="shared" si="3"/>
        <v>#N/A</v>
      </c>
      <c r="J65" s="19">
        <v>2138827</v>
      </c>
      <c r="K65" s="12" t="e">
        <f t="shared" si="7"/>
        <v>#N/A</v>
      </c>
      <c r="M65" s="19">
        <f t="shared" si="9"/>
        <v>27523481</v>
      </c>
      <c r="N65" s="15" t="e">
        <f t="shared" si="8"/>
        <v>#N/A</v>
      </c>
      <c r="P65" s="13">
        <v>46314</v>
      </c>
      <c r="Q65" s="15" t="e">
        <f t="shared" si="5"/>
        <v>#N/A</v>
      </c>
      <c r="S65" s="13">
        <f>SUM('[1]base entrées- atu'!$C$26:$C$37)</f>
        <v>17020</v>
      </c>
    </row>
    <row r="66" spans="1:19" x14ac:dyDescent="0.25">
      <c r="A66" s="11">
        <f>DATE(YEAR(DATE2),12,1)</f>
        <v>43435</v>
      </c>
      <c r="B66" s="12" t="e">
        <f t="shared" si="6"/>
        <v>#N/A</v>
      </c>
      <c r="C66" s="21">
        <f>IF(DATE2=$A$66,B66,(VLOOKUP(DATE2,ZONE_LISSEE,B1,FALSE)-VLOOKUP(EDATE(DATE2,-MOIS_PROJ),ZONE_LISSEE,B1,FALSE))/MOIS_PROJ*(MONTH($A$66)-MONTH(DATE2))+VLOOKUP(DATE2,ZONE_LISSEE,B1,FALSE))</f>
        <v>20779348.499999996</v>
      </c>
      <c r="D66" s="19">
        <v>24111812</v>
      </c>
      <c r="E66" s="12" t="e">
        <f>IF(DATE2&lt;$A66,#N/A,SUM(E27:E38))</f>
        <v>#N/A</v>
      </c>
      <c r="F66" s="21">
        <f>IF(DATE2=$A$66,E66,(VLOOKUP(DATE2,ZONE_LISSEE,E1,FALSE)-VLOOKUP(EDATE(DATE2,-MOIS_PROJ),ZONE_LISSEE,E1,FALSE))/MOIS_PROJ*(MONTH($A$66)-MONTH(DATE2))+VLOOKUP(DATE2,ZONE_LISSEE,E1,FALSE))</f>
        <v>1085070.9633333331</v>
      </c>
      <c r="G66" s="19">
        <v>1272842</v>
      </c>
      <c r="H66" s="12" t="e">
        <f>IF(DATE2&lt;$A66,#N/A,SUM(H27:H38))</f>
        <v>#N/A</v>
      </c>
      <c r="I66" s="22">
        <f>IF(DATE2=$A$66,H66,(VLOOKUP(DATE2,ZONE_LISSEE,H1,FALSE)-VLOOKUP(EDATE(DATE2,-MOIS_PROJ),ZONE_LISSEE,H1,FALSE))/MOIS_PROJ*(MONTH($A$66)-MONTH(DATE2))+VLOOKUP(DATE2,ZONE_LISSEE,H1,FALSE))</f>
        <v>3718982.4599999995</v>
      </c>
      <c r="J66" s="19">
        <v>2138827</v>
      </c>
      <c r="K66" s="12" t="e">
        <f>IF(DATE2&lt;$A66,#N/A,SUM(K27:K38))</f>
        <v>#N/A</v>
      </c>
      <c r="L66" s="22">
        <f>IF(DATE2=$A$66,K66,(VLOOKUP(DATE2,ZONE_LISSEE,K1,FALSE)-VLOOKUP(EDATE(DATE2,-MOIS_PROJ),ZONE_LISSEE,K1,FALSE))/MOIS_PROJ*(MONTH($A$66)-MONTH(DATE2))+VLOOKUP(DATE2,ZONE_LISSEE,K1,FALSE))</f>
        <v>25583401.923333328</v>
      </c>
      <c r="M66" s="19">
        <f t="shared" si="9"/>
        <v>27523481</v>
      </c>
      <c r="N66" s="15" t="e">
        <f t="shared" si="8"/>
        <v>#N/A</v>
      </c>
      <c r="O66" s="23">
        <f>IF(DATE2=$A$66,N66,(VLOOKUP(DATE2,ZONE_LISSEE,N1,FALSE)-VLOOKUP(EDATE(DATE2,-MOIS_PROJ),ZONE_LISSEE,N1,FALSE))/MOIS_PROJ*(MONTH($A$66)-MONTH(DATE2))+VLOOKUP(DATE2,ZONE_LISSEE,N1,FALSE))</f>
        <v>33449.333333333336</v>
      </c>
      <c r="P66" s="13">
        <v>46314</v>
      </c>
      <c r="Q66" s="15" t="e">
        <f t="shared" si="5"/>
        <v>#N/A</v>
      </c>
      <c r="R66" s="23">
        <f>IF(DATE2=$A$66,Q66,(VLOOKUP(DATE2,ZONE_LISSEE,Q1,FALSE)-VLOOKUP(EDATE(DATE2,-MOIS_PROJ),ZONE_LISSEE,Q1,FALSE))/MOIS_PROJ*(MONTH($A$66)-MONTH(DATE2))+VLOOKUP(DATE2,ZONE_LISSEE,Q1,FALSE))</f>
        <v>16203</v>
      </c>
      <c r="S66" s="13">
        <f>SUM('[1]base entrées- atu'!$C$26:$C$37)</f>
        <v>17020</v>
      </c>
    </row>
    <row r="68" spans="1:19" x14ac:dyDescent="0.25">
      <c r="P68" s="24" t="s">
        <v>13</v>
      </c>
    </row>
    <row r="69" spans="1:19" x14ac:dyDescent="0.25">
      <c r="B69" s="12"/>
      <c r="C69" s="12"/>
      <c r="D69" s="12"/>
      <c r="E69" s="12"/>
      <c r="F69" s="12"/>
      <c r="G69" s="12"/>
      <c r="H69" s="12"/>
      <c r="I69" s="12"/>
      <c r="J69" s="12"/>
      <c r="K69" s="12"/>
      <c r="N69" s="25"/>
    </row>
    <row r="71" spans="1:19" ht="33.75" x14ac:dyDescent="0.5">
      <c r="B71" s="26" t="s">
        <v>14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ZONE_LISSEE</vt:lpstr>
    </vt:vector>
  </TitlesOfParts>
  <Company>GHT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VANDENBOSCH Sébastien</dc:creator>
  <cp:lastModifiedBy>VANDENBOSCH Sébastien</cp:lastModifiedBy>
  <dcterms:created xsi:type="dcterms:W3CDTF">2018-12-19T10:16:07Z</dcterms:created>
  <dcterms:modified xsi:type="dcterms:W3CDTF">2018-12-19T10:18:02Z</dcterms:modified>
</cp:coreProperties>
</file>