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activeTab="1"/>
  </bookViews>
  <sheets>
    <sheet name="Feuil1" sheetId="1" r:id="rId1"/>
    <sheet name="heures mardis" sheetId="11" r:id="rId2"/>
    <sheet name="permanences mardi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1" l="1"/>
  <c r="F11" i="11"/>
  <c r="G11" i="11"/>
  <c r="H11" i="11"/>
  <c r="D11" i="11"/>
  <c r="H5" i="11"/>
  <c r="G5" i="11"/>
  <c r="F5" i="11"/>
  <c r="E5" i="11"/>
  <c r="E30" i="4" l="1"/>
  <c r="C64" i="11" s="1"/>
  <c r="F30" i="4"/>
  <c r="C87" i="11" s="1"/>
  <c r="D30" i="4"/>
  <c r="C30" i="4"/>
  <c r="C41" i="11" s="1"/>
  <c r="AH42" i="11"/>
  <c r="AI42" i="11"/>
  <c r="AJ42" i="11"/>
  <c r="E14" i="11"/>
  <c r="H14" i="11"/>
  <c r="I11" i="11"/>
  <c r="J11" i="11"/>
  <c r="K11" i="11"/>
  <c r="AD76" i="11"/>
  <c r="AD78" i="11" s="1"/>
  <c r="AC76" i="11"/>
  <c r="AB76" i="11"/>
  <c r="AA76" i="11"/>
  <c r="AA78" i="11" s="1"/>
  <c r="Z76" i="11"/>
  <c r="Y76" i="11"/>
  <c r="Y78" i="11"/>
  <c r="X76" i="11"/>
  <c r="X78" i="11" s="1"/>
  <c r="W76" i="11"/>
  <c r="V76" i="11"/>
  <c r="V78" i="11" s="1"/>
  <c r="U76" i="11"/>
  <c r="T76" i="11"/>
  <c r="S76" i="11"/>
  <c r="R76" i="11"/>
  <c r="R78" i="11" s="1"/>
  <c r="Q76" i="11"/>
  <c r="P76" i="11"/>
  <c r="P78" i="11" s="1"/>
  <c r="O76" i="11"/>
  <c r="O78" i="11" s="1"/>
  <c r="N76" i="11"/>
  <c r="M76" i="11"/>
  <c r="M78" i="11" s="1"/>
  <c r="P47" i="11"/>
  <c r="O47" i="11"/>
  <c r="L76" i="11"/>
  <c r="K76" i="11"/>
  <c r="K78" i="11" s="1"/>
  <c r="J76" i="11"/>
  <c r="I76" i="11"/>
  <c r="I78" i="11" s="1"/>
  <c r="H76" i="11"/>
  <c r="H78" i="11" s="1"/>
  <c r="G76" i="11"/>
  <c r="F76" i="11"/>
  <c r="F78" i="11" s="1"/>
  <c r="E76" i="11"/>
  <c r="E78" i="11" s="1"/>
  <c r="Q78" i="11"/>
  <c r="T78" i="11"/>
  <c r="AC78" i="11"/>
  <c r="D76" i="11"/>
  <c r="D78" i="11" s="1"/>
  <c r="J78" i="11"/>
  <c r="L78" i="11"/>
  <c r="AB78" i="11"/>
  <c r="P70" i="11"/>
  <c r="AD11" i="11"/>
  <c r="AD14" i="11" s="1"/>
  <c r="AC11" i="11"/>
  <c r="AC14" i="11" s="1"/>
  <c r="AB11" i="11"/>
  <c r="AA11" i="11"/>
  <c r="AA14" i="11" s="1"/>
  <c r="Z11" i="11"/>
  <c r="Y11" i="11"/>
  <c r="X11" i="11"/>
  <c r="W11" i="11"/>
  <c r="V11" i="11"/>
  <c r="U11" i="11"/>
  <c r="U14" i="11" s="1"/>
  <c r="T11" i="11"/>
  <c r="T14" i="11" s="1"/>
  <c r="S11" i="11"/>
  <c r="S14" i="11" s="1"/>
  <c r="R11" i="11"/>
  <c r="R14" i="11" s="1"/>
  <c r="AD53" i="11"/>
  <c r="AD55" i="11" s="1"/>
  <c r="AC53" i="11"/>
  <c r="AB53" i="11"/>
  <c r="AA53" i="11"/>
  <c r="Z53" i="11"/>
  <c r="Z55" i="11" s="1"/>
  <c r="Y53" i="11"/>
  <c r="X53" i="11"/>
  <c r="W53" i="11"/>
  <c r="W55" i="11" s="1"/>
  <c r="V53" i="11"/>
  <c r="U53" i="11"/>
  <c r="T53" i="11"/>
  <c r="T55" i="11" s="1"/>
  <c r="S53" i="11"/>
  <c r="S55" i="11" s="1"/>
  <c r="R53" i="11"/>
  <c r="R55" i="11" s="1"/>
  <c r="Q53" i="11"/>
  <c r="Q55" i="11" s="1"/>
  <c r="P53" i="11"/>
  <c r="Q11" i="11"/>
  <c r="P11" i="11"/>
  <c r="P5" i="11"/>
  <c r="AB55" i="11"/>
  <c r="AA55" i="11"/>
  <c r="Y55" i="11"/>
  <c r="AC55" i="11"/>
  <c r="V55" i="11"/>
  <c r="U55" i="11"/>
  <c r="O53" i="11"/>
  <c r="O55" i="11" s="1"/>
  <c r="N53" i="11"/>
  <c r="N55" i="11" s="1"/>
  <c r="M53" i="11"/>
  <c r="M55" i="11" s="1"/>
  <c r="L53" i="11"/>
  <c r="L55" i="11" s="1"/>
  <c r="K53" i="11"/>
  <c r="K55" i="11" s="1"/>
  <c r="J53" i="11"/>
  <c r="J55" i="11" s="1"/>
  <c r="I53" i="11"/>
  <c r="H53" i="11"/>
  <c r="H55" i="11" s="1"/>
  <c r="G53" i="11"/>
  <c r="G55" i="11" s="1"/>
  <c r="F53" i="11"/>
  <c r="F55" i="11" s="1"/>
  <c r="E53" i="11"/>
  <c r="E55" i="11" s="1"/>
  <c r="D53" i="11"/>
  <c r="C84" i="11"/>
  <c r="C83" i="11"/>
  <c r="C82" i="11"/>
  <c r="C81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O70" i="11"/>
  <c r="N70" i="11"/>
  <c r="M70" i="11"/>
  <c r="L70" i="11"/>
  <c r="K70" i="11"/>
  <c r="J70" i="11"/>
  <c r="I70" i="11"/>
  <c r="H70" i="11"/>
  <c r="G70" i="11"/>
  <c r="F70" i="11"/>
  <c r="E70" i="11"/>
  <c r="D70" i="11"/>
  <c r="C61" i="11"/>
  <c r="C60" i="11"/>
  <c r="C59" i="11"/>
  <c r="C58" i="11"/>
  <c r="X55" i="11"/>
  <c r="AD47" i="11"/>
  <c r="AC47" i="11"/>
  <c r="AB47" i="11"/>
  <c r="AA47" i="11"/>
  <c r="Z47" i="11"/>
  <c r="Y47" i="11"/>
  <c r="X47" i="11"/>
  <c r="W47" i="11"/>
  <c r="V47" i="11"/>
  <c r="U47" i="11"/>
  <c r="T47" i="11"/>
  <c r="S47" i="11"/>
  <c r="R47" i="11"/>
  <c r="Q47" i="11"/>
  <c r="N47" i="11"/>
  <c r="M47" i="11"/>
  <c r="L47" i="11"/>
  <c r="K47" i="11"/>
  <c r="J47" i="11"/>
  <c r="I47" i="11"/>
  <c r="H47" i="11"/>
  <c r="G47" i="11"/>
  <c r="F47" i="11"/>
  <c r="E47" i="11"/>
  <c r="D47" i="11"/>
  <c r="C38" i="11"/>
  <c r="C37" i="11"/>
  <c r="C36" i="11"/>
  <c r="C35" i="11"/>
  <c r="Z78" i="11"/>
  <c r="W78" i="11"/>
  <c r="U78" i="11"/>
  <c r="S78" i="11"/>
  <c r="N78" i="11"/>
  <c r="AB14" i="11"/>
  <c r="Z14" i="11"/>
  <c r="Y14" i="11"/>
  <c r="X14" i="11"/>
  <c r="W14" i="11"/>
  <c r="V14" i="11"/>
  <c r="Q14" i="11"/>
  <c r="O11" i="11"/>
  <c r="O14" i="11" s="1"/>
  <c r="N11" i="11"/>
  <c r="N14" i="11" s="1"/>
  <c r="M11" i="11"/>
  <c r="M14" i="11" s="1"/>
  <c r="L11" i="11"/>
  <c r="L14" i="11" s="1"/>
  <c r="K14" i="11"/>
  <c r="J14" i="11"/>
  <c r="I14" i="11"/>
  <c r="G14" i="11"/>
  <c r="F14" i="11"/>
  <c r="D14" i="11"/>
  <c r="I55" i="11"/>
  <c r="G78" i="11"/>
  <c r="AD5" i="11"/>
  <c r="AC5" i="11"/>
  <c r="AB5" i="11"/>
  <c r="AA5" i="11"/>
  <c r="Z5" i="11"/>
  <c r="Y5" i="11"/>
  <c r="X5" i="11"/>
  <c r="W5" i="11"/>
  <c r="V5" i="11"/>
  <c r="U5" i="11"/>
  <c r="T5" i="11"/>
  <c r="S5" i="11"/>
  <c r="R5" i="11"/>
  <c r="Q5" i="11"/>
  <c r="O5" i="11"/>
  <c r="N5" i="11"/>
  <c r="M5" i="11"/>
  <c r="L5" i="11"/>
  <c r="K5" i="11"/>
  <c r="J5" i="11"/>
  <c r="I5" i="11"/>
  <c r="D5" i="11"/>
  <c r="C85" i="11" l="1"/>
  <c r="D55" i="11"/>
  <c r="G5" i="1" l="1"/>
  <c r="H5" i="1"/>
  <c r="I5" i="1"/>
  <c r="O5" i="1"/>
  <c r="P5" i="1"/>
  <c r="Q5" i="1"/>
  <c r="F5" i="1" l="1"/>
  <c r="N5" i="1"/>
  <c r="M5" i="1"/>
  <c r="I26" i="1"/>
  <c r="H26" i="1"/>
  <c r="G26" i="1"/>
  <c r="F26" i="1"/>
  <c r="E26" i="1"/>
  <c r="E5" i="1"/>
  <c r="Q13" i="1"/>
  <c r="P13" i="1"/>
  <c r="O13" i="1"/>
  <c r="N13" i="1"/>
  <c r="M13" i="1"/>
  <c r="L16" i="1" l="1"/>
  <c r="L18" i="1" s="1"/>
  <c r="I34" i="1"/>
  <c r="H34" i="1"/>
  <c r="G34" i="1"/>
  <c r="F34" i="1"/>
  <c r="E34" i="1"/>
  <c r="I13" i="1"/>
  <c r="H13" i="1"/>
  <c r="G13" i="1"/>
  <c r="F13" i="1"/>
  <c r="E13" i="1"/>
  <c r="D16" i="1" l="1"/>
  <c r="D18" i="1" s="1"/>
  <c r="D37" i="1"/>
  <c r="D39" i="1"/>
</calcChain>
</file>

<file path=xl/sharedStrings.xml><?xml version="1.0" encoding="utf-8"?>
<sst xmlns="http://schemas.openxmlformats.org/spreadsheetml/2006/main" count="103" uniqueCount="31">
  <si>
    <t xml:space="preserve">total mardi </t>
  </si>
  <si>
    <t>BG</t>
  </si>
  <si>
    <t>FM</t>
  </si>
  <si>
    <t>LC</t>
  </si>
  <si>
    <t>VG</t>
  </si>
  <si>
    <t xml:space="preserve">Semaine </t>
  </si>
  <si>
    <t>Bernadette</t>
  </si>
  <si>
    <t xml:space="preserve">récupération </t>
  </si>
  <si>
    <t xml:space="preserve">Lundi </t>
  </si>
  <si>
    <t>Mardi</t>
  </si>
  <si>
    <t>Mercredi</t>
  </si>
  <si>
    <t>Jeudi</t>
  </si>
  <si>
    <t>Vendredi</t>
  </si>
  <si>
    <t xml:space="preserve">Début </t>
  </si>
  <si>
    <t xml:space="preserve">Fin </t>
  </si>
  <si>
    <t>Début</t>
  </si>
  <si>
    <t>Fin</t>
  </si>
  <si>
    <t>récupération</t>
  </si>
  <si>
    <t>Heures</t>
  </si>
  <si>
    <t xml:space="preserve">Total Semaines </t>
  </si>
  <si>
    <t>Contrat  80%</t>
  </si>
  <si>
    <t xml:space="preserve">Heures supplémentaires </t>
  </si>
  <si>
    <t>Laurence</t>
  </si>
  <si>
    <t xml:space="preserve">Mercredi </t>
  </si>
  <si>
    <t xml:space="preserve">Jeudi </t>
  </si>
  <si>
    <t xml:space="preserve">Vendredi </t>
  </si>
  <si>
    <t>Contrat  100%</t>
  </si>
  <si>
    <t>Victor</t>
  </si>
  <si>
    <t>récupérations</t>
  </si>
  <si>
    <t xml:space="preserve">récupérations </t>
  </si>
  <si>
    <t>récuparatoin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</si>
</sst>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"/>
  </numFmts>
  <fonts count="7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9C65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5" fillId="4" borderId="1" xfId="1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0" fontId="0" fillId="8" borderId="4" xfId="0" applyNumberFormat="1" applyFill="1" applyBorder="1"/>
    <xf numFmtId="0" fontId="0" fillId="0" borderId="5" xfId="0" applyBorder="1"/>
    <xf numFmtId="14" fontId="0" fillId="0" borderId="1" xfId="0" applyNumberFormat="1" applyBorder="1"/>
    <xf numFmtId="20" fontId="0" fillId="9" borderId="0" xfId="0" applyNumberFormat="1" applyFill="1" applyAlignment="1">
      <alignment horizontal="center"/>
    </xf>
    <xf numFmtId="20" fontId="0" fillId="8" borderId="4" xfId="0" applyNumberFormat="1" applyFill="1" applyBorder="1" applyAlignment="1">
      <alignment horizontal="center"/>
    </xf>
    <xf numFmtId="20" fontId="0" fillId="8" borderId="6" xfId="0" applyNumberFormat="1" applyFill="1" applyBorder="1" applyAlignment="1">
      <alignment horizontal="center"/>
    </xf>
    <xf numFmtId="20" fontId="0" fillId="8" borderId="7" xfId="0" applyNumberFormat="1" applyFill="1" applyBorder="1" applyAlignment="1">
      <alignment horizontal="center"/>
    </xf>
    <xf numFmtId="20" fontId="0" fillId="8" borderId="8" xfId="0" applyNumberFormat="1" applyFill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2" xfId="0" applyBorder="1"/>
    <xf numFmtId="20" fontId="0" fillId="0" borderId="1" xfId="0" applyNumberFormat="1" applyBorder="1" applyAlignment="1">
      <alignment horizontal="center"/>
    </xf>
    <xf numFmtId="165" fontId="0" fillId="0" borderId="0" xfId="0" applyNumberFormat="1"/>
    <xf numFmtId="0" fontId="0" fillId="3" borderId="0" xfId="0" applyFill="1"/>
    <xf numFmtId="165" fontId="0" fillId="8" borderId="0" xfId="0" applyNumberFormat="1" applyFill="1"/>
    <xf numFmtId="165" fontId="0" fillId="3" borderId="1" xfId="0" applyNumberFormat="1" applyFill="1" applyBorder="1" applyAlignment="1">
      <alignment horizontal="center"/>
    </xf>
    <xf numFmtId="0" fontId="0" fillId="0" borderId="13" xfId="0" applyBorder="1"/>
    <xf numFmtId="9" fontId="0" fillId="0" borderId="0" xfId="0" applyNumberFormat="1"/>
    <xf numFmtId="20" fontId="0" fillId="10" borderId="0" xfId="0" applyNumberFormat="1" applyFill="1"/>
    <xf numFmtId="20" fontId="0" fillId="0" borderId="0" xfId="0" applyNumberFormat="1"/>
    <xf numFmtId="20" fontId="0" fillId="8" borderId="0" xfId="0" applyNumberFormat="1" applyFill="1"/>
    <xf numFmtId="165" fontId="0" fillId="3" borderId="0" xfId="0" applyNumberFormat="1" applyFill="1"/>
    <xf numFmtId="20" fontId="0" fillId="8" borderId="13" xfId="0" applyNumberFormat="1" applyFill="1" applyBorder="1" applyAlignment="1">
      <alignment horizontal="center"/>
    </xf>
    <xf numFmtId="0" fontId="0" fillId="8" borderId="0" xfId="0" applyFill="1"/>
    <xf numFmtId="0" fontId="0" fillId="0" borderId="0" xfId="0" applyAlignment="1"/>
    <xf numFmtId="0" fontId="0" fillId="0" borderId="0" xfId="0" applyBorder="1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/>
    <xf numFmtId="20" fontId="0" fillId="0" borderId="0" xfId="0" applyNumberFormat="1" applyFill="1" applyBorder="1"/>
    <xf numFmtId="0" fontId="0" fillId="0" borderId="0" xfId="0" applyNumberFormat="1" applyFill="1" applyBorder="1"/>
    <xf numFmtId="20" fontId="0" fillId="0" borderId="0" xfId="0" applyNumberFormat="1" applyBorder="1"/>
    <xf numFmtId="165" fontId="0" fillId="3" borderId="0" xfId="0" applyNumberFormat="1" applyFill="1" applyBorder="1"/>
    <xf numFmtId="20" fontId="0" fillId="0" borderId="0" xfId="0" applyNumberFormat="1" applyFill="1" applyBorder="1" applyAlignment="1">
      <alignment horizontal="center"/>
    </xf>
    <xf numFmtId="46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46" fontId="0" fillId="8" borderId="8" xfId="0" applyNumberFormat="1" applyFill="1" applyBorder="1" applyAlignment="1">
      <alignment horizontal="center"/>
    </xf>
    <xf numFmtId="14" fontId="0" fillId="0" borderId="0" xfId="0" applyNumberFormat="1" applyFill="1" applyBorder="1"/>
    <xf numFmtId="164" fontId="0" fillId="0" borderId="0" xfId="0" applyNumberFormat="1" applyFill="1" applyBorder="1" applyAlignment="1">
      <alignment horizontal="center" vertical="center"/>
    </xf>
    <xf numFmtId="14" fontId="6" fillId="0" borderId="1" xfId="0" applyNumberFormat="1" applyFont="1" applyBorder="1"/>
    <xf numFmtId="0" fontId="0" fillId="0" borderId="12" xfId="0" applyFill="1" applyBorder="1"/>
    <xf numFmtId="20" fontId="0" fillId="0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 vertical="center"/>
    </xf>
    <xf numFmtId="0" fontId="0" fillId="0" borderId="0" xfId="0" applyFill="1"/>
    <xf numFmtId="14" fontId="0" fillId="0" borderId="0" xfId="0" applyNumberFormat="1" applyFill="1" applyBorder="1" applyAlignment="1">
      <alignment horizontal="center"/>
    </xf>
    <xf numFmtId="2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/>
    <xf numFmtId="165" fontId="0" fillId="0" borderId="0" xfId="0" applyNumberFormat="1" applyFill="1"/>
    <xf numFmtId="165" fontId="0" fillId="10" borderId="0" xfId="0" applyNumberFormat="1" applyFill="1"/>
    <xf numFmtId="0" fontId="0" fillId="0" borderId="1" xfId="0" applyBorder="1" applyAlignment="1">
      <alignment horizontal="center"/>
    </xf>
    <xf numFmtId="165" fontId="0" fillId="3" borderId="15" xfId="0" applyNumberFormat="1" applyFill="1" applyBorder="1" applyAlignment="1">
      <alignment horizontal="center"/>
    </xf>
    <xf numFmtId="20" fontId="0" fillId="0" borderId="1" xfId="0" applyNumberFormat="1" applyBorder="1"/>
    <xf numFmtId="0" fontId="2" fillId="11" borderId="14" xfId="0" applyFont="1" applyFill="1" applyBorder="1"/>
    <xf numFmtId="165" fontId="6" fillId="11" borderId="14" xfId="0" applyNumberFormat="1" applyFont="1" applyFill="1" applyBorder="1" applyAlignment="1">
      <alignment horizontal="center" vertical="center"/>
    </xf>
    <xf numFmtId="14" fontId="0" fillId="8" borderId="1" xfId="0" applyNumberFormat="1" applyFill="1" applyBorder="1"/>
    <xf numFmtId="20" fontId="0" fillId="8" borderId="1" xfId="0" applyNumberFormat="1" applyFill="1" applyBorder="1"/>
    <xf numFmtId="0" fontId="0" fillId="8" borderId="1" xfId="0" applyFill="1" applyBorder="1"/>
    <xf numFmtId="165" fontId="0" fillId="8" borderId="1" xfId="0" applyNumberFormat="1" applyFill="1" applyBorder="1"/>
    <xf numFmtId="20" fontId="0" fillId="12" borderId="0" xfId="0" applyNumberFormat="1" applyFill="1"/>
    <xf numFmtId="0" fontId="4" fillId="2" borderId="2" xfId="1" applyFont="1" applyBorder="1" applyAlignment="1">
      <alignment horizontal="center" wrapText="1"/>
    </xf>
    <xf numFmtId="0" fontId="0" fillId="0" borderId="3" xfId="0" applyBorder="1" applyAlignment="1">
      <alignment horizontal="center"/>
    </xf>
  </cellXfs>
  <cellStyles count="2">
    <cellStyle name="Neutral" xfId="1" builtinId="28"/>
    <cellStyle name="Standard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Q46"/>
  <sheetViews>
    <sheetView workbookViewId="0">
      <selection activeCell="K24" sqref="K24"/>
    </sheetView>
  </sheetViews>
  <sheetFormatPr baseColWidth="10" defaultRowHeight="15" x14ac:dyDescent="0.25"/>
  <cols>
    <col min="2" max="2" width="11.85546875" bestFit="1" customWidth="1"/>
    <col min="3" max="3" width="23.42578125" bestFit="1" customWidth="1"/>
    <col min="4" max="4" width="16.5703125" customWidth="1"/>
    <col min="6" max="6" width="13.85546875" customWidth="1"/>
    <col min="11" max="11" width="23.42578125" bestFit="1" customWidth="1"/>
    <col min="12" max="12" width="12.85546875" bestFit="1" customWidth="1"/>
  </cols>
  <sheetData>
    <row r="1" spans="2:17" ht="15.75" thickBot="1" x14ac:dyDescent="0.3"/>
    <row r="2" spans="2:17" ht="15.75" thickBot="1" x14ac:dyDescent="0.3">
      <c r="B2" s="6" t="s">
        <v>5</v>
      </c>
      <c r="C2" s="7">
        <v>3</v>
      </c>
      <c r="D2">
        <v>2020</v>
      </c>
    </row>
    <row r="3" spans="2:17" ht="15.75" thickBot="1" x14ac:dyDescent="0.3"/>
    <row r="4" spans="2:17" ht="15.75" thickBot="1" x14ac:dyDescent="0.3">
      <c r="C4" s="9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3" t="s">
        <v>12</v>
      </c>
      <c r="K4" s="9" t="s">
        <v>22</v>
      </c>
      <c r="L4" s="10" t="s">
        <v>7</v>
      </c>
      <c r="M4" s="11" t="s">
        <v>8</v>
      </c>
      <c r="N4" s="12" t="s">
        <v>9</v>
      </c>
      <c r="O4" s="12" t="s">
        <v>23</v>
      </c>
      <c r="P4" s="12" t="s">
        <v>24</v>
      </c>
      <c r="Q4" s="45" t="s">
        <v>25</v>
      </c>
    </row>
    <row r="5" spans="2:17" ht="15.75" thickBot="1" x14ac:dyDescent="0.3">
      <c r="E5" s="14">
        <f>7*C2+DATE(D2,1,3)-WEEKDAY(DATE(D2,1,3))-5</f>
        <v>43843</v>
      </c>
      <c r="F5" s="15">
        <f>7*C2+DATE(D2,1,3)-WEEKDAY(DATE(D2,1,3))-4</f>
        <v>43844</v>
      </c>
      <c r="G5" s="15">
        <f>7*C2+DATE(D2,1,3)-WEEKDAY(DATE(D2,1,3))-3</f>
        <v>43845</v>
      </c>
      <c r="H5" s="15">
        <f>7*C2+DATE(D2,1,3)-WEEKDAY(DATE(D2,1,3))-2</f>
        <v>43846</v>
      </c>
      <c r="I5" s="16">
        <f>7*C2+DATE(D2,1,3)-WEEKDAY(DATE(D2,1,3))-1</f>
        <v>43847</v>
      </c>
      <c r="M5" s="14">
        <f>7*C2+DATE(D2,1,3)-WEEKDAY(DATE(D2,1,3))-5</f>
        <v>43843</v>
      </c>
      <c r="N5" s="15">
        <f>7*C2+DATE(D2,1,3)-WEEKDAY(DATE(D2,1,3))-4</f>
        <v>43844</v>
      </c>
      <c r="O5" s="15">
        <f>7*C2+DATE(D2,1,3)-WEEKDAY(DATE(D2,1,3))-3</f>
        <v>43845</v>
      </c>
      <c r="P5" s="15">
        <f>7*C2+DATE(D2,1,3)-WEEKDAY(DATE(D2,1,3))-2</f>
        <v>43846</v>
      </c>
      <c r="Q5" s="16">
        <f>7*C2+DATE(D2,1,3)-WEEKDAY(DATE(D2,1,3))-1</f>
        <v>43847</v>
      </c>
    </row>
    <row r="6" spans="2:17" x14ac:dyDescent="0.25">
      <c r="E6" s="17"/>
      <c r="F6" s="49"/>
      <c r="G6" s="17"/>
      <c r="H6" s="17"/>
      <c r="I6" s="17"/>
      <c r="N6" s="44"/>
    </row>
    <row r="7" spans="2:17" x14ac:dyDescent="0.25">
      <c r="C7" t="s">
        <v>13</v>
      </c>
      <c r="E7" s="18">
        <v>0</v>
      </c>
      <c r="F7" s="50">
        <v>0.375</v>
      </c>
      <c r="G7" s="18">
        <v>0.375</v>
      </c>
      <c r="H7" s="18">
        <v>0.375</v>
      </c>
      <c r="I7" s="18">
        <v>0.375</v>
      </c>
      <c r="K7" t="s">
        <v>13</v>
      </c>
      <c r="M7" s="26">
        <v>0.35416666666666702</v>
      </c>
      <c r="N7" s="38">
        <v>0.35416666666666702</v>
      </c>
      <c r="O7" s="26">
        <v>0.35416666666666702</v>
      </c>
      <c r="P7" s="26">
        <v>0.35416666666666702</v>
      </c>
      <c r="Q7" s="26">
        <v>0.35416666666666702</v>
      </c>
    </row>
    <row r="8" spans="2:17" x14ac:dyDescent="0.25">
      <c r="C8" t="s">
        <v>14</v>
      </c>
      <c r="E8" s="18">
        <v>0</v>
      </c>
      <c r="F8" s="50">
        <v>0.5</v>
      </c>
      <c r="G8" s="18">
        <v>0.5</v>
      </c>
      <c r="H8" s="18">
        <v>0.5</v>
      </c>
      <c r="I8" s="18">
        <v>0.5</v>
      </c>
      <c r="K8" t="s">
        <v>14</v>
      </c>
      <c r="M8" s="26">
        <v>0.5</v>
      </c>
      <c r="N8" s="38">
        <v>0.5</v>
      </c>
      <c r="O8" s="26">
        <v>0.5</v>
      </c>
      <c r="P8" s="26">
        <v>0.5</v>
      </c>
      <c r="Q8" s="26">
        <v>0.5</v>
      </c>
    </row>
    <row r="9" spans="2:17" x14ac:dyDescent="0.25">
      <c r="E9" s="18"/>
      <c r="F9" s="50"/>
      <c r="G9" s="18"/>
      <c r="H9" s="18"/>
      <c r="I9" s="18"/>
      <c r="M9" s="26"/>
      <c r="N9" s="44"/>
    </row>
    <row r="10" spans="2:17" x14ac:dyDescent="0.25">
      <c r="C10" t="s">
        <v>15</v>
      </c>
      <c r="E10" s="50">
        <v>0</v>
      </c>
      <c r="F10" s="50">
        <v>0.54166666666666696</v>
      </c>
      <c r="G10" s="18">
        <v>0.54166666666666696</v>
      </c>
      <c r="H10" s="18">
        <v>0.54166666666666696</v>
      </c>
      <c r="I10" s="18">
        <v>0.54166666666666696</v>
      </c>
      <c r="K10" t="s">
        <v>15</v>
      </c>
      <c r="L10" s="26"/>
      <c r="M10" s="26">
        <v>0.54166666666666696</v>
      </c>
      <c r="N10" s="38">
        <v>0.54166666666666696</v>
      </c>
      <c r="O10" s="26">
        <v>0.54166666666666696</v>
      </c>
      <c r="P10" s="26">
        <v>0.54166666666666696</v>
      </c>
      <c r="Q10" s="26">
        <v>0.54166666666666696</v>
      </c>
    </row>
    <row r="11" spans="2:17" x14ac:dyDescent="0.25">
      <c r="C11" t="s">
        <v>16</v>
      </c>
      <c r="E11" s="18">
        <v>0</v>
      </c>
      <c r="F11" s="50">
        <v>0.70833333333333337</v>
      </c>
      <c r="G11" s="18">
        <v>0.70833333333333304</v>
      </c>
      <c r="H11" s="18">
        <v>0.70833333333333304</v>
      </c>
      <c r="I11" s="18">
        <v>0.70833333333333304</v>
      </c>
      <c r="K11" t="s">
        <v>16</v>
      </c>
      <c r="L11" s="26"/>
      <c r="M11" s="26">
        <v>0.70833333333333304</v>
      </c>
      <c r="N11" s="38">
        <v>0.70833333333333337</v>
      </c>
      <c r="O11" s="26">
        <v>0.70833333333333304</v>
      </c>
      <c r="P11" s="26">
        <v>0.70833333333333304</v>
      </c>
      <c r="Q11" s="26">
        <v>0.70833333333333304</v>
      </c>
    </row>
    <row r="12" spans="2:17" x14ac:dyDescent="0.25">
      <c r="C12" t="s">
        <v>17</v>
      </c>
      <c r="D12" s="19"/>
      <c r="E12" s="61"/>
      <c r="F12" s="50"/>
      <c r="G12" s="18"/>
      <c r="H12" s="18"/>
      <c r="I12" s="18"/>
      <c r="N12" s="44"/>
    </row>
    <row r="13" spans="2:17" x14ac:dyDescent="0.25">
      <c r="C13" s="20" t="s">
        <v>18</v>
      </c>
      <c r="D13" s="21"/>
      <c r="E13" s="22">
        <f>E8-E7+E11-E10</f>
        <v>0</v>
      </c>
      <c r="F13" s="22">
        <f>(F8-F7)+(F11-F10)</f>
        <v>0.29166666666666641</v>
      </c>
      <c r="G13" s="22">
        <f>(G8-G7)+(G11-G10)</f>
        <v>0.29166666666666607</v>
      </c>
      <c r="H13" s="22">
        <f>(H8-H7)+(H11-H10)</f>
        <v>0.29166666666666607</v>
      </c>
      <c r="I13" s="22">
        <f>(I8-I7)+(I11-I10)</f>
        <v>0.29166666666666607</v>
      </c>
      <c r="K13" s="20" t="s">
        <v>18</v>
      </c>
      <c r="L13" s="27"/>
      <c r="M13" s="28">
        <f>M8-M7+M11-M10</f>
        <v>0.31249999999999911</v>
      </c>
      <c r="N13" s="41">
        <f>N8-N7+N11-N10</f>
        <v>0.31249999999999933</v>
      </c>
      <c r="O13" s="28">
        <f t="shared" ref="O13:Q13" si="0">O8-O7+O11-O10</f>
        <v>0.31249999999999911</v>
      </c>
      <c r="P13" s="28">
        <f t="shared" si="0"/>
        <v>0.31249999999999911</v>
      </c>
      <c r="Q13" s="28">
        <f t="shared" si="0"/>
        <v>0.31249999999999911</v>
      </c>
    </row>
    <row r="15" spans="2:17" ht="15.75" thickBot="1" x14ac:dyDescent="0.3"/>
    <row r="16" spans="2:17" ht="15.75" thickBot="1" x14ac:dyDescent="0.3">
      <c r="C16" s="23" t="s">
        <v>19</v>
      </c>
      <c r="D16" s="19">
        <f>SUM(E13:I13)</f>
        <v>1.1666666666666647</v>
      </c>
      <c r="K16" s="23" t="s">
        <v>19</v>
      </c>
      <c r="L16" s="19">
        <f>SUM(M13:Q13)</f>
        <v>1.5624999999999958</v>
      </c>
    </row>
    <row r="17" spans="2:13" ht="15.75" thickBot="1" x14ac:dyDescent="0.3">
      <c r="C17" t="s">
        <v>20</v>
      </c>
      <c r="D17" s="19">
        <v>1.4583333333333299</v>
      </c>
      <c r="E17" s="24"/>
      <c r="K17" t="s">
        <v>26</v>
      </c>
      <c r="L17" s="19">
        <v>1.5625</v>
      </c>
      <c r="M17" s="24"/>
    </row>
    <row r="18" spans="2:13" ht="15.75" thickBot="1" x14ac:dyDescent="0.3">
      <c r="C18" s="23" t="s">
        <v>21</v>
      </c>
      <c r="D18" s="25">
        <f>+D16-D17*(80/100)+1-D12</f>
        <v>1.0000000000000007</v>
      </c>
      <c r="K18" s="23" t="s">
        <v>21</v>
      </c>
      <c r="L18" s="25">
        <f>+L16-L17*(100/100)+1-L13</f>
        <v>0.99999999999999578</v>
      </c>
    </row>
    <row r="19" spans="2:13" x14ac:dyDescent="0.25">
      <c r="G19" s="37"/>
    </row>
    <row r="20" spans="2:13" ht="15" customHeight="1" x14ac:dyDescent="0.25"/>
    <row r="21" spans="2:13" ht="15" customHeight="1" x14ac:dyDescent="0.25"/>
    <row r="22" spans="2:13" ht="15.75" customHeight="1" x14ac:dyDescent="0.25">
      <c r="B22" s="38"/>
      <c r="C22" s="39"/>
      <c r="D22" s="26"/>
    </row>
    <row r="23" spans="2:13" ht="15" customHeight="1" x14ac:dyDescent="0.25"/>
    <row r="24" spans="2:13" ht="15.75" customHeight="1" thickBot="1" x14ac:dyDescent="0.3">
      <c r="C24" s="42"/>
      <c r="D24" s="42"/>
      <c r="E24" s="42"/>
      <c r="F24" s="42"/>
      <c r="G24" s="42"/>
      <c r="H24" s="42"/>
      <c r="I24" s="43"/>
    </row>
    <row r="25" spans="2:13" ht="15.75" customHeight="1" thickBot="1" x14ac:dyDescent="0.3">
      <c r="C25" s="9" t="s">
        <v>27</v>
      </c>
      <c r="D25" s="29" t="s">
        <v>7</v>
      </c>
      <c r="E25" s="11" t="s">
        <v>8</v>
      </c>
      <c r="F25" s="12" t="s">
        <v>9</v>
      </c>
      <c r="G25" s="12" t="s">
        <v>23</v>
      </c>
      <c r="H25" s="12" t="s">
        <v>24</v>
      </c>
      <c r="I25" s="45" t="s">
        <v>25</v>
      </c>
    </row>
    <row r="26" spans="2:13" ht="15.75" customHeight="1" thickBot="1" x14ac:dyDescent="0.3">
      <c r="E26" s="14">
        <f>7*C2+DATE(D2,1,3)-WEEKDAY(DATE(D2,1,3))-5</f>
        <v>43843</v>
      </c>
      <c r="F26" s="15">
        <f>7*C2+DATE(D2,1,3)-WEEKDAY(DATE(D2,1,3))-4</f>
        <v>43844</v>
      </c>
      <c r="G26" s="15">
        <f>7*C2+DATE(D2,1,3)-WEEKDAY(DATE(D2,1,3))-3</f>
        <v>43845</v>
      </c>
      <c r="H26" s="15">
        <f>7*C2+DATE(D2,1,3)-WEEKDAY(DATE(D2,1,3))-3</f>
        <v>43845</v>
      </c>
      <c r="I26" s="16">
        <f>7*C2+DATE(D2,1,3)-WEEKDAY(DATE(D2,1,3))-1</f>
        <v>43847</v>
      </c>
    </row>
    <row r="27" spans="2:13" ht="15" customHeight="1" x14ac:dyDescent="0.25">
      <c r="F27" s="44"/>
    </row>
    <row r="28" spans="2:13" ht="15" customHeight="1" x14ac:dyDescent="0.25">
      <c r="C28" t="s">
        <v>13</v>
      </c>
      <c r="E28" s="26">
        <v>0.35416666666666702</v>
      </c>
      <c r="F28" s="38">
        <v>0.35416666666666702</v>
      </c>
      <c r="G28" s="26">
        <v>0.35416666666666702</v>
      </c>
      <c r="H28" s="26">
        <v>0.35416666666666702</v>
      </c>
      <c r="I28" s="26">
        <v>0.35416666666666702</v>
      </c>
    </row>
    <row r="29" spans="2:13" ht="15" customHeight="1" x14ac:dyDescent="0.25">
      <c r="C29" t="s">
        <v>14</v>
      </c>
      <c r="E29" s="26">
        <v>0.54166666666666696</v>
      </c>
      <c r="F29" s="38">
        <v>0.54166666666666696</v>
      </c>
      <c r="G29" s="26">
        <v>0.54166666666666696</v>
      </c>
      <c r="H29" s="26">
        <v>0.54166666666666696</v>
      </c>
      <c r="I29" s="26">
        <v>0.54166666666666696</v>
      </c>
    </row>
    <row r="30" spans="2:13" ht="15" customHeight="1" x14ac:dyDescent="0.25">
      <c r="E30" s="26"/>
      <c r="F30" s="44"/>
    </row>
    <row r="31" spans="2:13" ht="15" customHeight="1" x14ac:dyDescent="0.25">
      <c r="C31" t="s">
        <v>15</v>
      </c>
      <c r="E31" s="26">
        <v>0.58333333333333304</v>
      </c>
      <c r="F31" s="38">
        <v>0.58333333333333304</v>
      </c>
      <c r="G31" s="26">
        <v>0.58333333333333304</v>
      </c>
      <c r="H31" s="26">
        <v>0.58333333333333304</v>
      </c>
      <c r="I31" s="26">
        <v>0.58333333333333304</v>
      </c>
    </row>
    <row r="32" spans="2:13" ht="15" customHeight="1" x14ac:dyDescent="0.25">
      <c r="C32" t="s">
        <v>16</v>
      </c>
      <c r="E32" s="26">
        <v>0.70833333333333304</v>
      </c>
      <c r="F32" s="38">
        <v>0.70833333333333304</v>
      </c>
      <c r="G32" s="26">
        <v>0.70833333333333304</v>
      </c>
      <c r="H32" s="26">
        <v>0.70833333333333304</v>
      </c>
      <c r="I32" s="26">
        <v>0.70833333333333304</v>
      </c>
    </row>
    <row r="33" spans="3:9" ht="15" customHeight="1" x14ac:dyDescent="0.25">
      <c r="F33" s="44"/>
    </row>
    <row r="34" spans="3:9" ht="15" customHeight="1" x14ac:dyDescent="0.25">
      <c r="C34" s="20" t="s">
        <v>18</v>
      </c>
      <c r="D34" s="30"/>
      <c r="E34" s="28">
        <f>E29-E28+E32-E31</f>
        <v>0.3125</v>
      </c>
      <c r="F34" s="41">
        <f>F29-F28+F32-F31</f>
        <v>0.3125</v>
      </c>
      <c r="G34" s="28">
        <f t="shared" ref="G34:I34" si="1">G29-G28+G32-G31</f>
        <v>0.3125</v>
      </c>
      <c r="H34" s="28">
        <f t="shared" si="1"/>
        <v>0.3125</v>
      </c>
      <c r="I34" s="28">
        <f t="shared" si="1"/>
        <v>0.3125</v>
      </c>
    </row>
    <row r="35" spans="3:9" ht="15" customHeight="1" x14ac:dyDescent="0.25"/>
    <row r="36" spans="3:9" ht="15" customHeight="1" thickBot="1" x14ac:dyDescent="0.3"/>
    <row r="37" spans="3:9" ht="15.75" customHeight="1" thickBot="1" x14ac:dyDescent="0.3">
      <c r="C37" s="23" t="s">
        <v>19</v>
      </c>
      <c r="D37" s="19">
        <f>SUM(E34:I34)</f>
        <v>1.5625</v>
      </c>
    </row>
    <row r="38" spans="3:9" ht="15" customHeight="1" thickBot="1" x14ac:dyDescent="0.3">
      <c r="C38" t="s">
        <v>26</v>
      </c>
      <c r="D38" s="19">
        <v>1.5625</v>
      </c>
      <c r="E38" s="24"/>
    </row>
    <row r="39" spans="3:9" ht="15.75" customHeight="1" thickBot="1" x14ac:dyDescent="0.3">
      <c r="C39" s="23" t="s">
        <v>21</v>
      </c>
      <c r="D39" s="25">
        <f>+D37-D38*(100/100)+1</f>
        <v>1</v>
      </c>
    </row>
    <row r="40" spans="3:9" ht="15" customHeight="1" x14ac:dyDescent="0.25"/>
    <row r="41" spans="3:9" ht="15" customHeight="1" x14ac:dyDescent="0.25"/>
    <row r="42" spans="3:9" ht="15" customHeight="1" x14ac:dyDescent="0.25"/>
    <row r="43" spans="3:9" ht="15" customHeight="1" x14ac:dyDescent="0.25"/>
    <row r="44" spans="3:9" ht="15" customHeight="1" x14ac:dyDescent="0.25"/>
    <row r="45" spans="3:9" ht="15" customHeight="1" x14ac:dyDescent="0.25"/>
    <row r="46" spans="3:9" ht="1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4"/>
  <sheetViews>
    <sheetView tabSelected="1" workbookViewId="0">
      <pane xSplit="3" topLeftCell="D1" activePane="topRight" state="frozen"/>
      <selection pane="topRight" activeCell="E14" sqref="E14"/>
    </sheetView>
  </sheetViews>
  <sheetFormatPr baseColWidth="10" defaultRowHeight="15" outlineLevelRow="1" x14ac:dyDescent="0.25"/>
  <cols>
    <col min="1" max="1" width="11.85546875" bestFit="1" customWidth="1"/>
    <col min="2" max="2" width="23.42578125" bestFit="1" customWidth="1"/>
    <col min="3" max="3" width="13.7109375" bestFit="1" customWidth="1"/>
    <col min="4" max="4" width="13.85546875" customWidth="1"/>
    <col min="8" max="8" width="11.42578125" customWidth="1"/>
    <col min="9" max="30" width="11.42578125" hidden="1" customWidth="1"/>
    <col min="31" max="31" width="11.42578125" style="52"/>
    <col min="32" max="32" width="5.42578125" customWidth="1"/>
    <col min="34" max="36" width="5.5703125" bestFit="1" customWidth="1"/>
    <col min="37" max="37" width="0" hidden="1" customWidth="1"/>
  </cols>
  <sheetData>
    <row r="1" spans="1:37" ht="15.75" thickBot="1" x14ac:dyDescent="0.3">
      <c r="AG1" s="1"/>
      <c r="AH1" s="71" t="s">
        <v>30</v>
      </c>
      <c r="AI1" s="72"/>
      <c r="AJ1" s="72"/>
    </row>
    <row r="2" spans="1:37" ht="15.75" thickBot="1" x14ac:dyDescent="0.3">
      <c r="A2" s="6" t="s">
        <v>5</v>
      </c>
      <c r="B2" s="7">
        <v>1</v>
      </c>
      <c r="C2">
        <v>2020</v>
      </c>
      <c r="AG2" s="1"/>
      <c r="AH2" s="2" t="s">
        <v>1</v>
      </c>
      <c r="AI2" s="4" t="s">
        <v>3</v>
      </c>
      <c r="AJ2" s="5" t="s">
        <v>4</v>
      </c>
    </row>
    <row r="3" spans="1:37" ht="15.75" thickBot="1" x14ac:dyDescent="0.3">
      <c r="A3">
        <v>0</v>
      </c>
      <c r="AF3" s="31"/>
      <c r="AG3" s="66">
        <v>43840</v>
      </c>
      <c r="AH3" s="67"/>
      <c r="AI3" s="67">
        <v>8.3333333333333329E-2</v>
      </c>
      <c r="AJ3" s="67"/>
      <c r="AK3" s="26">
        <v>0.70833333333333337</v>
      </c>
    </row>
    <row r="4" spans="1:37" ht="15.75" thickBot="1" x14ac:dyDescent="0.3">
      <c r="B4" s="9" t="s">
        <v>6</v>
      </c>
      <c r="C4" s="10" t="s">
        <v>29</v>
      </c>
      <c r="D4" s="11" t="s">
        <v>9</v>
      </c>
      <c r="E4" s="12" t="s">
        <v>9</v>
      </c>
      <c r="F4" s="12" t="s">
        <v>9</v>
      </c>
      <c r="G4" s="12" t="s">
        <v>9</v>
      </c>
      <c r="H4" s="13" t="s">
        <v>9</v>
      </c>
      <c r="I4" s="12" t="s">
        <v>9</v>
      </c>
      <c r="J4" s="12" t="s">
        <v>9</v>
      </c>
      <c r="K4" s="12" t="s">
        <v>9</v>
      </c>
      <c r="L4" s="12" t="s">
        <v>9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  <c r="AE4" s="42"/>
      <c r="AF4" s="31"/>
      <c r="AG4" s="8"/>
      <c r="AH4" s="1"/>
      <c r="AI4" s="1"/>
      <c r="AJ4" s="1"/>
      <c r="AK4" s="26">
        <v>0.29166666666666669</v>
      </c>
    </row>
    <row r="5" spans="1:37" ht="15.75" thickBot="1" x14ac:dyDescent="0.3">
      <c r="D5" s="14">
        <f>7*B2+DATE(C2,1,3)-WEEKDAY(DATE(C2,1,3))-4</f>
        <v>43830</v>
      </c>
      <c r="E5" s="15">
        <f>D5+7</f>
        <v>43837</v>
      </c>
      <c r="F5" s="15">
        <f>E5+7</f>
        <v>43844</v>
      </c>
      <c r="G5" s="15">
        <f>F5+7</f>
        <v>43851</v>
      </c>
      <c r="H5" s="16">
        <f>G5+7</f>
        <v>43858</v>
      </c>
      <c r="I5" s="15">
        <f>7*$B$2+DATE($C$2,1,3)-WEEKDAY(DATE(I2,1,3))+28</f>
        <v>43865</v>
      </c>
      <c r="J5" s="15">
        <f>7*$B$2+DATE($C$2,1,3)-WEEKDAY(DATE(J2,1,3))+35</f>
        <v>43872</v>
      </c>
      <c r="K5" s="15">
        <f>7*$B$2+DATE($C$2,1,3)-WEEKDAY(DATE(K2,1,3))+42</f>
        <v>43879</v>
      </c>
      <c r="L5" s="15">
        <f>7*$B$2+DATE($C$2,1,3)-WEEKDAY(DATE(L2,1,3))+49</f>
        <v>43886</v>
      </c>
      <c r="M5" s="15">
        <f>7*$B$2+DATE($C$2,1,3)-WEEKDAY(DATE(M2,1,3))+56</f>
        <v>43893</v>
      </c>
      <c r="N5" s="15">
        <f>7*$B$2+DATE($C$2,1,3)-WEEKDAY(DATE(N2,1,3))+63</f>
        <v>43900</v>
      </c>
      <c r="O5" s="15">
        <f>7*$B$2+DATE($C$2,1,3)-WEEKDAY(DATE(O2,1,3))+70</f>
        <v>43907</v>
      </c>
      <c r="P5" s="15">
        <f>7*$B$2+DATE($C$2,1,3)-WEEKDAY(DATE(P2,1,3))+77</f>
        <v>43914</v>
      </c>
      <c r="Q5" s="15">
        <f>7*$B$2+DATE($C$2,1,3)-WEEKDAY(DATE(Q2,1,3))+84</f>
        <v>43921</v>
      </c>
      <c r="R5" s="15">
        <f>7*$B$2+DATE($C$2,1,3)-WEEKDAY(DATE(R2,1,3))+91</f>
        <v>43928</v>
      </c>
      <c r="S5" s="15">
        <f>7*$B$2+DATE($C$2,1,3)-WEEKDAY(DATE(S2,1,3))+98</f>
        <v>43935</v>
      </c>
      <c r="T5" s="15">
        <f>7*$B$2+DATE($C$2,1,3)-WEEKDAY(DATE(T2,1,3))+105</f>
        <v>43942</v>
      </c>
      <c r="U5" s="15">
        <f>7*$B$2+DATE($C$2,1,3)-WEEKDAY(DATE(U2,1,3))+112</f>
        <v>43949</v>
      </c>
      <c r="V5" s="15">
        <f>7*$B$2+DATE($C$2,1,3)-WEEKDAY(DATE(V2,1,3))+119</f>
        <v>43956</v>
      </c>
      <c r="W5" s="15">
        <f>7*$B$2+DATE($C$2,1,3)-WEEKDAY(DATE(W2,1,3))+126</f>
        <v>43963</v>
      </c>
      <c r="X5" s="15">
        <f>7*$B$2+DATE($C$2,1,3)-WEEKDAY(DATE(X2,1,3))+133</f>
        <v>43970</v>
      </c>
      <c r="Y5" s="15">
        <f>7*$B$2+DATE($C$2,1,3)-WEEKDAY(DATE(Y2,1,3))+140</f>
        <v>43977</v>
      </c>
      <c r="Z5" s="15">
        <f>7*$B$2+DATE($C$2,1,3)-WEEKDAY(DATE(Z2,1,3))+147</f>
        <v>43984</v>
      </c>
      <c r="AA5" s="15">
        <f>7*$B$2+DATE($C$2,1,3)-WEEKDAY(DATE(AA2,1,3))+154</f>
        <v>43991</v>
      </c>
      <c r="AB5" s="15">
        <f>7*$B$2+DATE($C$2,1,3)-WEEKDAY(DATE(AB2,1,3))+161</f>
        <v>43998</v>
      </c>
      <c r="AC5" s="15">
        <f>7*$B$2+DATE($C$2,1,3)-WEEKDAY(DATE(AC2,1,3))+168</f>
        <v>44005</v>
      </c>
      <c r="AD5" s="16">
        <f>7*$B$2+DATE($C$2,1,3)-WEEKDAY(DATE(AD2,1,3))+175</f>
        <v>44012</v>
      </c>
      <c r="AE5" s="53"/>
      <c r="AF5" s="31"/>
      <c r="AG5" s="66"/>
      <c r="AH5" s="68"/>
      <c r="AI5" s="69"/>
      <c r="AJ5" s="68"/>
      <c r="AK5" s="26">
        <v>0.3125</v>
      </c>
    </row>
    <row r="6" spans="1:37" x14ac:dyDescent="0.25">
      <c r="D6" s="32"/>
      <c r="AF6" s="31"/>
      <c r="AG6" s="8"/>
      <c r="AH6" s="63"/>
      <c r="AI6" s="1"/>
      <c r="AJ6" s="1"/>
    </row>
    <row r="7" spans="1:37" x14ac:dyDescent="0.25">
      <c r="B7" t="s">
        <v>13</v>
      </c>
      <c r="D7" s="33">
        <v>0.375</v>
      </c>
      <c r="E7" s="33">
        <v>0.375</v>
      </c>
      <c r="F7" s="33">
        <v>0.375</v>
      </c>
      <c r="G7" s="33">
        <v>0.375</v>
      </c>
      <c r="H7" s="33">
        <v>0.375</v>
      </c>
      <c r="I7" s="33">
        <v>0.375</v>
      </c>
      <c r="J7" s="33">
        <v>0.375</v>
      </c>
      <c r="K7" s="33">
        <v>0.375</v>
      </c>
      <c r="L7" s="33">
        <v>0.375</v>
      </c>
      <c r="M7" s="33">
        <v>0.375</v>
      </c>
      <c r="N7" s="33">
        <v>0.375</v>
      </c>
      <c r="O7" s="33">
        <v>0.375</v>
      </c>
      <c r="P7" s="33">
        <v>0.375</v>
      </c>
      <c r="Q7" s="33">
        <v>0.375</v>
      </c>
      <c r="R7" s="33">
        <v>0.375</v>
      </c>
      <c r="S7" s="33">
        <v>0.375</v>
      </c>
      <c r="T7" s="33">
        <v>0.375</v>
      </c>
      <c r="U7" s="33">
        <v>0.375</v>
      </c>
      <c r="V7" s="33">
        <v>0.375</v>
      </c>
      <c r="W7" s="33">
        <v>0.375</v>
      </c>
      <c r="X7" s="33">
        <v>0.375</v>
      </c>
      <c r="Y7" s="33">
        <v>0.375</v>
      </c>
      <c r="Z7" s="33">
        <v>0.375</v>
      </c>
      <c r="AA7" s="33">
        <v>0.375</v>
      </c>
      <c r="AB7" s="33">
        <v>0.375</v>
      </c>
      <c r="AC7" s="33">
        <v>0.375</v>
      </c>
      <c r="AD7" s="33">
        <v>0.375</v>
      </c>
      <c r="AE7" s="54"/>
      <c r="AG7" s="66"/>
      <c r="AH7" s="68"/>
      <c r="AI7" s="68"/>
      <c r="AJ7" s="68"/>
      <c r="AK7">
        <v>2</v>
      </c>
    </row>
    <row r="8" spans="1:37" x14ac:dyDescent="0.25">
      <c r="B8" t="s">
        <v>14</v>
      </c>
      <c r="D8" s="33">
        <v>0.5</v>
      </c>
      <c r="E8" s="33">
        <v>0.5</v>
      </c>
      <c r="F8" s="33">
        <v>0.5</v>
      </c>
      <c r="G8" s="33">
        <v>0.5</v>
      </c>
      <c r="H8" s="33">
        <v>0.5</v>
      </c>
      <c r="I8" s="33">
        <v>0.5</v>
      </c>
      <c r="J8" s="33">
        <v>0.5</v>
      </c>
      <c r="K8" s="33">
        <v>0.5</v>
      </c>
      <c r="L8" s="33">
        <v>0.5</v>
      </c>
      <c r="M8" s="33">
        <v>0.5</v>
      </c>
      <c r="N8" s="33">
        <v>0.5</v>
      </c>
      <c r="O8" s="33">
        <v>0.5</v>
      </c>
      <c r="P8" s="33">
        <v>0.5</v>
      </c>
      <c r="Q8" s="33">
        <v>0.5</v>
      </c>
      <c r="R8" s="33">
        <v>0.5</v>
      </c>
      <c r="S8" s="33">
        <v>0.5</v>
      </c>
      <c r="T8" s="33">
        <v>0.5</v>
      </c>
      <c r="U8" s="33">
        <v>0.5</v>
      </c>
      <c r="V8" s="33">
        <v>0.5</v>
      </c>
      <c r="W8" s="33">
        <v>0.5</v>
      </c>
      <c r="X8" s="33">
        <v>0.5</v>
      </c>
      <c r="Y8" s="33">
        <v>0.5</v>
      </c>
      <c r="Z8" s="33">
        <v>0.5</v>
      </c>
      <c r="AA8" s="33">
        <v>0.5</v>
      </c>
      <c r="AB8" s="33">
        <v>0.5</v>
      </c>
      <c r="AC8" s="33">
        <v>0.5</v>
      </c>
      <c r="AD8" s="33">
        <v>0.5</v>
      </c>
      <c r="AE8" s="54"/>
      <c r="AG8" s="8"/>
      <c r="AH8" s="1"/>
      <c r="AI8" s="1"/>
      <c r="AJ8" s="1"/>
    </row>
    <row r="9" spans="1:37" x14ac:dyDescent="0.25"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55"/>
      <c r="AG9" s="66"/>
      <c r="AH9" s="68"/>
      <c r="AI9" s="68"/>
      <c r="AJ9" s="68"/>
    </row>
    <row r="10" spans="1:37" x14ac:dyDescent="0.25">
      <c r="B10" t="s">
        <v>15</v>
      </c>
      <c r="D10" s="33">
        <v>0.54166666666666663</v>
      </c>
      <c r="E10" s="33">
        <v>0.54166666666666663</v>
      </c>
      <c r="F10" s="33">
        <v>0.54166666666666663</v>
      </c>
      <c r="G10" s="33">
        <v>0.54166666666666663</v>
      </c>
      <c r="H10" s="33">
        <v>0.54166666666666663</v>
      </c>
      <c r="I10" s="33">
        <v>0.54166666666666663</v>
      </c>
      <c r="J10" s="33">
        <v>0.54166666666666663</v>
      </c>
      <c r="K10" s="33">
        <v>0.54166666666666663</v>
      </c>
      <c r="L10" s="33">
        <v>0.54166666666666663</v>
      </c>
      <c r="M10" s="33">
        <v>0.54166666666666663</v>
      </c>
      <c r="N10" s="33">
        <v>0.54166666666666663</v>
      </c>
      <c r="O10" s="33">
        <v>0.54166666666666663</v>
      </c>
      <c r="P10" s="33">
        <v>0.54166666666666663</v>
      </c>
      <c r="Q10" s="33">
        <v>0.54166666666666663</v>
      </c>
      <c r="R10" s="33">
        <v>0.54166666666666663</v>
      </c>
      <c r="S10" s="33">
        <v>0.54166666666666663</v>
      </c>
      <c r="T10" s="33">
        <v>0.54166666666666663</v>
      </c>
      <c r="U10" s="33">
        <v>0.54166666666666663</v>
      </c>
      <c r="V10" s="33">
        <v>0.54166666666666663</v>
      </c>
      <c r="W10" s="33">
        <v>0.54166666666666663</v>
      </c>
      <c r="X10" s="33">
        <v>0.54166666666666663</v>
      </c>
      <c r="Y10" s="33">
        <v>0.54166666666666663</v>
      </c>
      <c r="Z10" s="33">
        <v>0.54166666666666663</v>
      </c>
      <c r="AA10" s="33">
        <v>0.54166666666666663</v>
      </c>
      <c r="AB10" s="33">
        <v>0.54166666666666663</v>
      </c>
      <c r="AC10" s="33">
        <v>0.54166666666666663</v>
      </c>
      <c r="AD10" s="33">
        <v>0.54166666666666663</v>
      </c>
      <c r="AE10" s="54"/>
      <c r="AG10" s="8"/>
      <c r="AH10" s="1"/>
      <c r="AI10" s="1"/>
      <c r="AJ10" s="1"/>
    </row>
    <row r="11" spans="1:37" x14ac:dyDescent="0.25">
      <c r="B11" t="s">
        <v>16</v>
      </c>
      <c r="D11" s="35">
        <f>VLOOKUP(D5,'permanences mardi'!$B$3:$C$1000,2,0)+$AK$3</f>
        <v>0.75</v>
      </c>
      <c r="E11" s="35">
        <f>VLOOKUP(E5,'permanences mardi'!$B$3:$C$1000,2,0)+$AK$3</f>
        <v>0.70833333333333337</v>
      </c>
      <c r="F11" s="35">
        <f>VLOOKUP(F5,'permanences mardi'!$B$3:$C$1000,2,0)+$AK$3</f>
        <v>0.79166666666666674</v>
      </c>
      <c r="G11" s="35">
        <f>VLOOKUP(G5,'permanences mardi'!$B$3:$C$1000,2,0)+$AK$3</f>
        <v>0.70833333333333337</v>
      </c>
      <c r="H11" s="35">
        <f>VLOOKUP(H5,'permanences mardi'!$B$3:$C$1000,2,0)+$AK$3</f>
        <v>0.70833333333333337</v>
      </c>
      <c r="I11" s="35">
        <f>('permanences mardi'!C8+$AK$3)</f>
        <v>0.70833333333333337</v>
      </c>
      <c r="J11" s="35">
        <f>('permanences mardi'!C9+$AK$3)</f>
        <v>0.70833333333333337</v>
      </c>
      <c r="K11" s="35">
        <f>('permanences mardi'!C10+$AK$3)</f>
        <v>0.70833333333333337</v>
      </c>
      <c r="L11" s="35">
        <f>('permanences mardi'!C11+$AK$3)</f>
        <v>0.70833333333333337</v>
      </c>
      <c r="M11" s="35">
        <f>('permanences mardi'!C12+$AK$3)</f>
        <v>0.70833333333333337</v>
      </c>
      <c r="N11" s="35">
        <f>('permanences mardi'!C13+$AK$3)</f>
        <v>0.70833333333333337</v>
      </c>
      <c r="O11" s="35">
        <f>('permanences mardi'!C14+$AK$3)</f>
        <v>0.70833333333333337</v>
      </c>
      <c r="P11" s="35">
        <f>('permanences mardi'!C15+$AK$3)</f>
        <v>0.70833333333333337</v>
      </c>
      <c r="Q11" s="35">
        <f>('permanences mardi'!C16+$AK$3)</f>
        <v>0.70833333333333337</v>
      </c>
      <c r="R11" s="35">
        <f>('permanences mardi'!C17+$AK$3)</f>
        <v>0.70833333333333337</v>
      </c>
      <c r="S11" s="35">
        <f>('permanences mardi'!C18+$AK$3)</f>
        <v>0.70833333333333337</v>
      </c>
      <c r="T11" s="35">
        <f>('permanences mardi'!C19+$AK$3)</f>
        <v>0.70833333333333337</v>
      </c>
      <c r="U11" s="35">
        <f>('permanences mardi'!C20+$AK$3)</f>
        <v>0.70833333333333337</v>
      </c>
      <c r="V11" s="35">
        <f>('permanences mardi'!C21+$AK$3)</f>
        <v>0.70833333333333337</v>
      </c>
      <c r="W11" s="35">
        <f>('permanences mardi'!C22+$AK$3)</f>
        <v>0.70833333333333337</v>
      </c>
      <c r="X11" s="35">
        <f>('permanences mardi'!C23+$AK$3)</f>
        <v>0.70833333333333337</v>
      </c>
      <c r="Y11" s="35">
        <f>('permanences mardi'!C24+$AK$3)</f>
        <v>0.70833333333333337</v>
      </c>
      <c r="Z11" s="35">
        <f>('permanences mardi'!C25+$AK$3)</f>
        <v>0.70833333333333337</v>
      </c>
      <c r="AA11" s="35">
        <f>('permanences mardi'!C26+$AK$3)</f>
        <v>0.70833333333333337</v>
      </c>
      <c r="AB11" s="35">
        <f>('permanences mardi'!C27+$AK$3)</f>
        <v>0.70833333333333337</v>
      </c>
      <c r="AC11" s="35">
        <f>('permanences mardi'!C28+$AK$3)</f>
        <v>0.70833333333333337</v>
      </c>
      <c r="AD11" s="35">
        <f>('permanences mardi'!C29+$AK$3)</f>
        <v>0.70833333333333337</v>
      </c>
      <c r="AE11" s="54"/>
      <c r="AG11" s="66"/>
      <c r="AH11" s="68"/>
      <c r="AI11" s="68"/>
      <c r="AJ11" s="68"/>
    </row>
    <row r="12" spans="1:37" x14ac:dyDescent="0.25">
      <c r="D12" s="35"/>
      <c r="E12" s="35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54"/>
      <c r="AG12" s="8"/>
      <c r="AH12" s="1"/>
      <c r="AI12" s="1"/>
      <c r="AJ12" s="63"/>
    </row>
    <row r="13" spans="1:37" x14ac:dyDescent="0.25">
      <c r="B13" t="s">
        <v>28</v>
      </c>
      <c r="C13" s="19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56"/>
      <c r="AG13" s="66"/>
      <c r="AH13" s="68"/>
      <c r="AI13" s="68"/>
      <c r="AJ13" s="68"/>
    </row>
    <row r="14" spans="1:37" x14ac:dyDescent="0.25">
      <c r="B14" s="20" t="s">
        <v>18</v>
      </c>
      <c r="C14" s="21"/>
      <c r="D14" s="62">
        <f>(D8-D7)+(D11-D10)</f>
        <v>0.33333333333333337</v>
      </c>
      <c r="E14" s="22">
        <f>(E8-E7)+(E11-E10)</f>
        <v>0.29166666666666674</v>
      </c>
      <c r="F14" s="22">
        <f>(F8-F7)+(F11-F10)</f>
        <v>0.37500000000000011</v>
      </c>
      <c r="G14" s="22">
        <f t="shared" ref="G14:AD14" si="0">(G8-G7)+(G11-G10)</f>
        <v>0.29166666666666674</v>
      </c>
      <c r="H14" s="22">
        <f t="shared" si="0"/>
        <v>0.29166666666666674</v>
      </c>
      <c r="I14" s="22">
        <f t="shared" si="0"/>
        <v>0.29166666666666674</v>
      </c>
      <c r="J14" s="22">
        <f t="shared" si="0"/>
        <v>0.29166666666666674</v>
      </c>
      <c r="K14" s="22">
        <f t="shared" si="0"/>
        <v>0.29166666666666674</v>
      </c>
      <c r="L14" s="22">
        <f t="shared" si="0"/>
        <v>0.29166666666666674</v>
      </c>
      <c r="M14" s="22">
        <f t="shared" si="0"/>
        <v>0.29166666666666674</v>
      </c>
      <c r="N14" s="22">
        <f t="shared" si="0"/>
        <v>0.29166666666666674</v>
      </c>
      <c r="O14" s="22">
        <f t="shared" si="0"/>
        <v>0.29166666666666674</v>
      </c>
      <c r="P14" s="22"/>
      <c r="Q14" s="22">
        <f t="shared" si="0"/>
        <v>0.29166666666666674</v>
      </c>
      <c r="R14" s="22">
        <f t="shared" si="0"/>
        <v>0.29166666666666674</v>
      </c>
      <c r="S14" s="22">
        <f t="shared" si="0"/>
        <v>0.29166666666666674</v>
      </c>
      <c r="T14" s="22">
        <f t="shared" si="0"/>
        <v>0.29166666666666674</v>
      </c>
      <c r="U14" s="22">
        <f t="shared" si="0"/>
        <v>0.29166666666666674</v>
      </c>
      <c r="V14" s="22">
        <f t="shared" si="0"/>
        <v>0.29166666666666674</v>
      </c>
      <c r="W14" s="22">
        <f t="shared" si="0"/>
        <v>0.29166666666666674</v>
      </c>
      <c r="X14" s="22">
        <f t="shared" si="0"/>
        <v>0.29166666666666674</v>
      </c>
      <c r="Y14" s="22">
        <f t="shared" si="0"/>
        <v>0.29166666666666674</v>
      </c>
      <c r="Z14" s="22">
        <f t="shared" si="0"/>
        <v>0.29166666666666674</v>
      </c>
      <c r="AA14" s="22">
        <f t="shared" si="0"/>
        <v>0.29166666666666674</v>
      </c>
      <c r="AB14" s="22">
        <f t="shared" si="0"/>
        <v>0.29166666666666674</v>
      </c>
      <c r="AC14" s="22">
        <f t="shared" si="0"/>
        <v>0.29166666666666674</v>
      </c>
      <c r="AD14" s="22">
        <f t="shared" si="0"/>
        <v>0.29166666666666674</v>
      </c>
      <c r="AE14" s="57"/>
      <c r="AG14" s="8"/>
      <c r="AH14" s="1"/>
      <c r="AI14" s="1"/>
      <c r="AJ14" s="1"/>
    </row>
    <row r="15" spans="1:37" x14ac:dyDescent="0.25">
      <c r="B15" s="52"/>
      <c r="C15" s="59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G15" s="66"/>
      <c r="AH15" s="68"/>
      <c r="AI15" s="68"/>
      <c r="AJ15" s="68"/>
    </row>
    <row r="16" spans="1:37" hidden="1" x14ac:dyDescent="0.25">
      <c r="B16" s="52"/>
      <c r="C16" s="59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G16" s="8"/>
      <c r="AH16" s="1"/>
      <c r="AI16" s="1"/>
      <c r="AJ16" s="1"/>
    </row>
    <row r="17" spans="2:36" hidden="1" x14ac:dyDescent="0.25">
      <c r="B17" s="52"/>
      <c r="C17" s="59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G17" s="8"/>
      <c r="AH17" s="1"/>
      <c r="AI17" s="1"/>
      <c r="AJ17" s="1"/>
    </row>
    <row r="18" spans="2:36" hidden="1" x14ac:dyDescent="0.25">
      <c r="B18" s="52"/>
      <c r="C18" s="59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G18" s="8"/>
      <c r="AH18" s="1"/>
      <c r="AI18" s="1"/>
      <c r="AJ18" s="1"/>
    </row>
    <row r="19" spans="2:36" hidden="1" x14ac:dyDescent="0.25">
      <c r="B19" s="52"/>
      <c r="C19" s="59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G19" s="8"/>
      <c r="AH19" s="1"/>
      <c r="AI19" s="1"/>
      <c r="AJ19" s="1"/>
    </row>
    <row r="20" spans="2:36" hidden="1" x14ac:dyDescent="0.25">
      <c r="B20" s="52"/>
      <c r="C20" s="59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G20" s="8"/>
      <c r="AH20" s="1"/>
      <c r="AI20" s="1"/>
      <c r="AJ20" s="1"/>
    </row>
    <row r="21" spans="2:36" hidden="1" x14ac:dyDescent="0.25">
      <c r="B21" s="52"/>
      <c r="C21" s="59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G21" s="8"/>
      <c r="AH21" s="1"/>
      <c r="AI21" s="1"/>
      <c r="AJ21" s="1"/>
    </row>
    <row r="22" spans="2:36" hidden="1" x14ac:dyDescent="0.25">
      <c r="B22" s="52"/>
      <c r="C22" s="59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G22" s="8"/>
      <c r="AH22" s="1"/>
      <c r="AI22" s="1"/>
      <c r="AJ22" s="1"/>
    </row>
    <row r="23" spans="2:36" hidden="1" x14ac:dyDescent="0.25">
      <c r="B23" s="52"/>
      <c r="C23" s="59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G23" s="8"/>
      <c r="AH23" s="1"/>
      <c r="AI23" s="1"/>
      <c r="AJ23" s="1"/>
    </row>
    <row r="24" spans="2:36" hidden="1" x14ac:dyDescent="0.25">
      <c r="B24" s="52"/>
      <c r="C24" s="59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G24" s="8"/>
      <c r="AH24" s="1"/>
      <c r="AI24" s="1"/>
      <c r="AJ24" s="1"/>
    </row>
    <row r="25" spans="2:36" hidden="1" x14ac:dyDescent="0.25">
      <c r="B25" s="52"/>
      <c r="C25" s="59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G25" s="8"/>
      <c r="AH25" s="1"/>
      <c r="AI25" s="1"/>
      <c r="AJ25" s="1"/>
    </row>
    <row r="26" spans="2:36" hidden="1" x14ac:dyDescent="0.25">
      <c r="B26" s="52"/>
      <c r="C26" s="59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G26" s="8"/>
      <c r="AH26" s="1"/>
      <c r="AI26" s="1"/>
      <c r="AJ26" s="1"/>
    </row>
    <row r="27" spans="2:36" hidden="1" x14ac:dyDescent="0.25">
      <c r="B27" s="52"/>
      <c r="C27" s="59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G27" s="8"/>
      <c r="AH27" s="1"/>
      <c r="AI27" s="1"/>
      <c r="AJ27" s="1"/>
    </row>
    <row r="28" spans="2:36" hidden="1" x14ac:dyDescent="0.25">
      <c r="B28" s="52"/>
      <c r="C28" s="59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G28" s="8"/>
      <c r="AH28" s="1"/>
      <c r="AI28" s="1"/>
      <c r="AJ28" s="1"/>
    </row>
    <row r="29" spans="2:36" hidden="1" x14ac:dyDescent="0.25">
      <c r="B29" s="52"/>
      <c r="C29" s="59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G29" s="8"/>
      <c r="AH29" s="1"/>
      <c r="AI29" s="1"/>
      <c r="AJ29" s="1"/>
    </row>
    <row r="30" spans="2:36" hidden="1" x14ac:dyDescent="0.25">
      <c r="B30" s="52"/>
      <c r="C30" s="59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G30" s="8"/>
      <c r="AH30" s="1"/>
      <c r="AI30" s="1"/>
      <c r="AJ30" s="1"/>
    </row>
    <row r="31" spans="2:36" hidden="1" x14ac:dyDescent="0.25">
      <c r="B31" s="52"/>
      <c r="C31" s="59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G31" s="8"/>
      <c r="AH31" s="1"/>
      <c r="AI31" s="1"/>
      <c r="AJ31" s="1"/>
    </row>
    <row r="32" spans="2:36" hidden="1" x14ac:dyDescent="0.25">
      <c r="B32" s="52"/>
      <c r="C32" s="59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G32" s="8"/>
      <c r="AH32" s="1"/>
      <c r="AI32" s="1"/>
      <c r="AJ32" s="1"/>
    </row>
    <row r="33" spans="2:36" hidden="1" x14ac:dyDescent="0.25">
      <c r="B33" s="52"/>
      <c r="C33" s="59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G33" s="8"/>
      <c r="AH33" s="1"/>
      <c r="AI33" s="1"/>
      <c r="AJ33" s="1"/>
    </row>
    <row r="34" spans="2:36" ht="15.75" thickBot="1" x14ac:dyDescent="0.3">
      <c r="AG34" s="8"/>
      <c r="AH34" s="1"/>
      <c r="AI34" s="63"/>
      <c r="AJ34" s="1"/>
    </row>
    <row r="35" spans="2:36" ht="15.75" hidden="1" outlineLevel="1" thickBot="1" x14ac:dyDescent="0.3">
      <c r="C35" s="19">
        <f>Feuil1!$E$13</f>
        <v>0</v>
      </c>
      <c r="AG35" s="8"/>
      <c r="AH35" s="1"/>
      <c r="AI35" s="1"/>
      <c r="AJ35" s="1"/>
    </row>
    <row r="36" spans="2:36" ht="15.75" hidden="1" outlineLevel="1" collapsed="1" thickBot="1" x14ac:dyDescent="0.3">
      <c r="C36" s="19">
        <f>Feuil1!$G$13</f>
        <v>0.29166666666666607</v>
      </c>
      <c r="AG36" s="8"/>
      <c r="AH36" s="1"/>
      <c r="AI36" s="1"/>
      <c r="AJ36" s="1"/>
    </row>
    <row r="37" spans="2:36" ht="15.75" hidden="1" outlineLevel="1" collapsed="1" thickBot="1" x14ac:dyDescent="0.3">
      <c r="C37" s="19">
        <f>Feuil1!$H$13</f>
        <v>0.29166666666666607</v>
      </c>
      <c r="AG37" s="8"/>
      <c r="AH37" s="1"/>
      <c r="AI37" s="1"/>
      <c r="AJ37" s="1"/>
    </row>
    <row r="38" spans="2:36" ht="15.75" hidden="1" outlineLevel="1" collapsed="1" thickBot="1" x14ac:dyDescent="0.3">
      <c r="C38" s="19">
        <f>Feuil1!$I$13</f>
        <v>0.29166666666666607</v>
      </c>
      <c r="AG38" s="8"/>
      <c r="AH38" s="1"/>
      <c r="AI38" s="1"/>
      <c r="AJ38" s="1"/>
    </row>
    <row r="39" spans="2:36" ht="15.75" collapsed="1" thickBot="1" x14ac:dyDescent="0.3">
      <c r="B39" s="23" t="s">
        <v>19</v>
      </c>
      <c r="C39" s="19">
        <v>1.1666666666666667</v>
      </c>
      <c r="AE39" s="19"/>
      <c r="AF39" s="19"/>
      <c r="AG39" s="66"/>
      <c r="AH39" s="68"/>
      <c r="AI39" s="68"/>
      <c r="AJ39" s="68"/>
    </row>
    <row r="40" spans="2:36" ht="15.75" thickBot="1" x14ac:dyDescent="0.3">
      <c r="B40" t="s">
        <v>20</v>
      </c>
      <c r="C40" s="19">
        <v>1.4583333333333299</v>
      </c>
      <c r="AG40" s="1"/>
      <c r="AH40" s="1"/>
      <c r="AI40" s="1"/>
      <c r="AJ40" s="1"/>
    </row>
    <row r="41" spans="2:36" ht="15.75" thickBot="1" x14ac:dyDescent="0.3">
      <c r="B41" s="23" t="s">
        <v>21</v>
      </c>
      <c r="C41" s="60">
        <f>'permanences mardi'!C30-'heures mardis'!AH42</f>
        <v>0.125</v>
      </c>
    </row>
    <row r="42" spans="2:36" x14ac:dyDescent="0.25">
      <c r="AH42" s="70">
        <f t="shared" ref="AH42:AI42" si="1">SUM(AH3:AH41)</f>
        <v>0</v>
      </c>
      <c r="AI42" s="70">
        <f t="shared" si="1"/>
        <v>8.3333333333333329E-2</v>
      </c>
      <c r="AJ42" s="70">
        <f>SUM(AJ3:AJ41)</f>
        <v>0</v>
      </c>
    </row>
    <row r="43" spans="2:36" ht="15" customHeight="1" x14ac:dyDescent="0.25">
      <c r="AI43" s="26"/>
    </row>
    <row r="44" spans="2:36" ht="15" customHeight="1" x14ac:dyDescent="0.25"/>
    <row r="45" spans="2:36" ht="15" customHeight="1" thickBot="1" x14ac:dyDescent="0.3">
      <c r="AF45" s="31"/>
    </row>
    <row r="46" spans="2:36" ht="15.75" customHeight="1" thickBot="1" x14ac:dyDescent="0.3">
      <c r="B46" s="9" t="s">
        <v>22</v>
      </c>
      <c r="C46" s="10" t="s">
        <v>7</v>
      </c>
      <c r="D46" s="11" t="s">
        <v>9</v>
      </c>
      <c r="E46" s="12" t="s">
        <v>9</v>
      </c>
      <c r="F46" s="12" t="s">
        <v>9</v>
      </c>
      <c r="G46" s="12"/>
      <c r="H46" s="13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3"/>
      <c r="AE46" s="42"/>
      <c r="AF46" s="31"/>
    </row>
    <row r="47" spans="2:36" ht="15.75" customHeight="1" thickBot="1" x14ac:dyDescent="0.3">
      <c r="D47" s="14">
        <f>7*$B$2+DATE($C$2,1,3)-WEEKDAY(DATE($C$2,1,3))-4</f>
        <v>43830</v>
      </c>
      <c r="E47" s="15">
        <f>7*B2+DATE(C2,1,3)-WEEKDAY(DATE(E2,1,3))+0</f>
        <v>43837</v>
      </c>
      <c r="F47" s="15">
        <f>7*B2+DATE(C2,1,3)-WEEKDAY(DATE(E2,1,3))+7</f>
        <v>43844</v>
      </c>
      <c r="G47" s="15">
        <f>7*$B$2+DATE($C$2,1,3)-WEEKDAY(DATE(G44,1,3))+14</f>
        <v>43851</v>
      </c>
      <c r="H47" s="16">
        <f>7*$B$2+DATE($C$2,1,3)-WEEKDAY(DATE(H44,1,3))+21</f>
        <v>43858</v>
      </c>
      <c r="I47" s="15">
        <f>7*$B$2+DATE($C$2,1,3)-WEEKDAY(DATE(I44,1,3))+28</f>
        <v>43865</v>
      </c>
      <c r="J47" s="15">
        <f>7*$B$2+DATE($C$2,1,3)-WEEKDAY(DATE(J44,1,3))+35</f>
        <v>43872</v>
      </c>
      <c r="K47" s="15">
        <f>7*$B$2+DATE($C$2,1,3)-WEEKDAY(DATE(K44,1,3))+42</f>
        <v>43879</v>
      </c>
      <c r="L47" s="15">
        <f>7*$B$2+DATE($C$2,1,3)-WEEKDAY(DATE(L44,1,3))+49</f>
        <v>43886</v>
      </c>
      <c r="M47" s="15">
        <f>7*$B$2+DATE($C$2,1,3)-WEEKDAY(DATE(M44,1,3))+56</f>
        <v>43893</v>
      </c>
      <c r="N47" s="15">
        <f>7*$B$2+DATE($C$2,1,3)-WEEKDAY(DATE(N44,1,3))+63</f>
        <v>43900</v>
      </c>
      <c r="O47" s="15">
        <f>7*$B$2+DATE($C$2,1,3)-WEEKDAY(DATE(O44,1,3))+70</f>
        <v>43907</v>
      </c>
      <c r="P47" s="15">
        <f>7*$B$2+DATE($C$2,1,3)-WEEKDAY(DATE(P44,1,3))+77</f>
        <v>43914</v>
      </c>
      <c r="Q47" s="15">
        <f>7*$B$2+DATE($C$2,1,3)-WEEKDAY(DATE(Q44,1,3))+84</f>
        <v>43921</v>
      </c>
      <c r="R47" s="15">
        <f>7*$B$2+DATE($C$2,1,3)-WEEKDAY(DATE(R44,1,3))+91</f>
        <v>43928</v>
      </c>
      <c r="S47" s="15">
        <f>7*$B$2+DATE($C$2,1,3)-WEEKDAY(DATE(S44,1,3))+98</f>
        <v>43935</v>
      </c>
      <c r="T47" s="15">
        <f>7*$B$2+DATE($C$2,1,3)-WEEKDAY(DATE(T44,1,3))+105</f>
        <v>43942</v>
      </c>
      <c r="U47" s="15">
        <f>7*$B$2+DATE($C$2,1,3)-WEEKDAY(DATE(U44,1,3))+112</f>
        <v>43949</v>
      </c>
      <c r="V47" s="15">
        <f>7*$B$2+DATE($C$2,1,3)-WEEKDAY(DATE(V44,1,3))+119</f>
        <v>43956</v>
      </c>
      <c r="W47" s="15">
        <f>7*$B$2+DATE($C$2,1,3)-WEEKDAY(DATE(W44,1,3))+126</f>
        <v>43963</v>
      </c>
      <c r="X47" s="15">
        <f>7*$B$2+DATE($C$2,1,3)-WEEKDAY(DATE(X44,1,3))+133</f>
        <v>43970</v>
      </c>
      <c r="Y47" s="15">
        <f>7*$B$2+DATE($C$2,1,3)-WEEKDAY(DATE(Y44,1,3))+140</f>
        <v>43977</v>
      </c>
      <c r="Z47" s="15">
        <f>7*$B$2+DATE($C$2,1,3)-WEEKDAY(DATE(Z44,1,3))+147</f>
        <v>43984</v>
      </c>
      <c r="AA47" s="15">
        <f>7*$B$2+DATE($C$2,1,3)-WEEKDAY(DATE(AA44,1,3))+154</f>
        <v>43991</v>
      </c>
      <c r="AB47" s="15">
        <f>7*$B$2+DATE($C$2,1,3)-WEEKDAY(DATE(AB44,1,3))+161</f>
        <v>43998</v>
      </c>
      <c r="AC47" s="15">
        <f>7*$B$2+DATE($C$2,1,3)-WEEKDAY(DATE(AC44,1,3))+168</f>
        <v>44005</v>
      </c>
      <c r="AD47" s="16">
        <f>7*$B$2+DATE($C$2,1,3)-WEEKDAY(DATE(AD44,1,3))+175</f>
        <v>44012</v>
      </c>
      <c r="AE47" s="53"/>
      <c r="AF47" s="31"/>
    </row>
    <row r="48" spans="2:36" ht="15" customHeight="1" x14ac:dyDescent="0.25">
      <c r="D48" s="32"/>
    </row>
    <row r="49" spans="2:31" ht="15" customHeight="1" x14ac:dyDescent="0.25">
      <c r="B49" t="s">
        <v>13</v>
      </c>
      <c r="D49" s="40">
        <v>0.35416666666666702</v>
      </c>
      <c r="E49" s="40">
        <v>0.35416666666666669</v>
      </c>
      <c r="F49" s="40">
        <v>0.35416666666666669</v>
      </c>
      <c r="G49" s="40">
        <v>0.35416666666666669</v>
      </c>
      <c r="H49" s="40">
        <v>0.35416666666666669</v>
      </c>
      <c r="I49" s="40">
        <v>0.35416666666666669</v>
      </c>
      <c r="J49" s="40">
        <v>0.35416666666666669</v>
      </c>
      <c r="K49" s="40">
        <v>0.35416666666666669</v>
      </c>
      <c r="L49" s="40">
        <v>0.35416666666666669</v>
      </c>
      <c r="M49" s="40">
        <v>0.35416666666666669</v>
      </c>
      <c r="N49" s="40">
        <v>0.35416666666666669</v>
      </c>
      <c r="O49" s="40">
        <v>0.35416666666666669</v>
      </c>
      <c r="P49" s="40">
        <v>0.35416666666666669</v>
      </c>
      <c r="Q49" s="40">
        <v>0.35416666666666669</v>
      </c>
      <c r="R49" s="40">
        <v>0.35416666666666669</v>
      </c>
      <c r="S49" s="40">
        <v>0.35416666666666669</v>
      </c>
      <c r="T49" s="40">
        <v>0.35416666666666669</v>
      </c>
      <c r="U49" s="40">
        <v>0.35416666666666669</v>
      </c>
      <c r="V49" s="40">
        <v>0.35416666666666669</v>
      </c>
      <c r="W49" s="40">
        <v>0.35416666666666669</v>
      </c>
      <c r="X49" s="40">
        <v>0.35416666666666669</v>
      </c>
      <c r="Y49" s="40">
        <v>0.35416666666666669</v>
      </c>
      <c r="Z49" s="40">
        <v>0.35416666666666669</v>
      </c>
      <c r="AA49" s="40">
        <v>0.35416666666666669</v>
      </c>
      <c r="AB49" s="40">
        <v>0.35416666666666669</v>
      </c>
      <c r="AC49" s="40">
        <v>0.35416666666666669</v>
      </c>
      <c r="AD49" s="40">
        <v>0.35416666666666669</v>
      </c>
      <c r="AE49" s="38"/>
    </row>
    <row r="50" spans="2:31" ht="15" customHeight="1" x14ac:dyDescent="0.25">
      <c r="B50" t="s">
        <v>14</v>
      </c>
      <c r="D50" s="40">
        <v>0.5</v>
      </c>
      <c r="E50" s="40">
        <v>0.5</v>
      </c>
      <c r="F50" s="40">
        <v>0.5</v>
      </c>
      <c r="G50" s="40">
        <v>0.5</v>
      </c>
      <c r="H50" s="40">
        <v>0.5</v>
      </c>
      <c r="I50" s="40">
        <v>0.5</v>
      </c>
      <c r="J50" s="40">
        <v>0.5</v>
      </c>
      <c r="K50" s="40">
        <v>0.5</v>
      </c>
      <c r="L50" s="40">
        <v>0.5</v>
      </c>
      <c r="M50" s="40">
        <v>0.5</v>
      </c>
      <c r="N50" s="40">
        <v>0.5</v>
      </c>
      <c r="O50" s="40">
        <v>0.5</v>
      </c>
      <c r="P50" s="40">
        <v>0.5</v>
      </c>
      <c r="Q50" s="40">
        <v>0.5</v>
      </c>
      <c r="R50" s="40">
        <v>0.5</v>
      </c>
      <c r="S50" s="40">
        <v>0.5</v>
      </c>
      <c r="T50" s="40">
        <v>0.5</v>
      </c>
      <c r="U50" s="40">
        <v>0.5</v>
      </c>
      <c r="V50" s="40">
        <v>0.5</v>
      </c>
      <c r="W50" s="40">
        <v>0.5</v>
      </c>
      <c r="X50" s="40">
        <v>0.5</v>
      </c>
      <c r="Y50" s="40">
        <v>0.5</v>
      </c>
      <c r="Z50" s="40">
        <v>0.5</v>
      </c>
      <c r="AA50" s="40">
        <v>0.5</v>
      </c>
      <c r="AB50" s="40">
        <v>0.5</v>
      </c>
      <c r="AC50" s="40">
        <v>0.5</v>
      </c>
      <c r="AD50" s="40">
        <v>0.5</v>
      </c>
      <c r="AE50" s="38"/>
    </row>
    <row r="51" spans="2:31" ht="15" customHeight="1" x14ac:dyDescent="0.25">
      <c r="D51" s="32"/>
    </row>
    <row r="52" spans="2:31" ht="15" customHeight="1" x14ac:dyDescent="0.25">
      <c r="B52" t="s">
        <v>15</v>
      </c>
      <c r="C52" s="26"/>
      <c r="D52" s="40">
        <v>0.54166666666666696</v>
      </c>
      <c r="E52" s="40">
        <v>0.54166666666666696</v>
      </c>
      <c r="F52" s="40">
        <v>0.54166666666666696</v>
      </c>
      <c r="G52" s="40">
        <v>0.54166666666666696</v>
      </c>
      <c r="H52" s="40">
        <v>0.54166666666666696</v>
      </c>
      <c r="I52" s="40">
        <v>0.54166666666666696</v>
      </c>
      <c r="J52" s="40">
        <v>0.54166666666666696</v>
      </c>
      <c r="K52" s="40">
        <v>0.54166666666666696</v>
      </c>
      <c r="L52" s="40">
        <v>0.54166666666666696</v>
      </c>
      <c r="M52" s="40">
        <v>0.54166666666666696</v>
      </c>
      <c r="N52" s="40">
        <v>0.54166666666666696</v>
      </c>
      <c r="O52" s="40">
        <v>0.54166666666666696</v>
      </c>
      <c r="P52" s="40">
        <v>0.54166666666666696</v>
      </c>
      <c r="Q52" s="40">
        <v>0.54166666666666696</v>
      </c>
      <c r="R52" s="40">
        <v>0.54166666666666696</v>
      </c>
      <c r="S52" s="40">
        <v>0.54166666666666696</v>
      </c>
      <c r="T52" s="40">
        <v>0.54166666666666696</v>
      </c>
      <c r="U52" s="40">
        <v>0.54166666666666696</v>
      </c>
      <c r="V52" s="40">
        <v>0.54166666666666696</v>
      </c>
      <c r="W52" s="40">
        <v>0.54166666666666696</v>
      </c>
      <c r="X52" s="40">
        <v>0.54166666666666696</v>
      </c>
      <c r="Y52" s="40">
        <v>0.54166666666666696</v>
      </c>
      <c r="Z52" s="40">
        <v>0.54166666666666696</v>
      </c>
      <c r="AA52" s="40">
        <v>0.54166666666666696</v>
      </c>
      <c r="AB52" s="40">
        <v>0.54166666666666696</v>
      </c>
      <c r="AC52" s="40">
        <v>0.54166666666666696</v>
      </c>
      <c r="AD52" s="40">
        <v>0.54166666666666696</v>
      </c>
      <c r="AE52" s="38"/>
    </row>
    <row r="53" spans="2:31" ht="15" customHeight="1" x14ac:dyDescent="0.25">
      <c r="B53" t="s">
        <v>16</v>
      </c>
      <c r="C53" s="26"/>
      <c r="D53" s="40">
        <f>('permanences mardi'!E3+'heures mardis'!$AK$3)</f>
        <v>0.75</v>
      </c>
      <c r="E53" s="40">
        <f>('permanences mardi'!E4+'heures mardis'!$AK$3)</f>
        <v>0.79166666666666674</v>
      </c>
      <c r="F53" s="40">
        <f>('permanences mardi'!E5+'heures mardis'!$AK$3)</f>
        <v>0.70833333333333337</v>
      </c>
      <c r="G53" s="40">
        <f>('permanences mardi'!E6+'heures mardis'!$AK$3)</f>
        <v>0.70833333333333337</v>
      </c>
      <c r="H53" s="40">
        <f>('permanences mardi'!E7+'heures mardis'!$AK$3)</f>
        <v>0.70833333333333337</v>
      </c>
      <c r="I53" s="40">
        <f>('permanences mardi'!E8+'heures mardis'!$AK$3)</f>
        <v>0.70833333333333337</v>
      </c>
      <c r="J53" s="40">
        <f>('permanences mardi'!E9+'heures mardis'!$AK$3)</f>
        <v>0.70833333333333337</v>
      </c>
      <c r="K53" s="40">
        <f>('permanences mardi'!E10+'heures mardis'!$AK$3)</f>
        <v>0.70833333333333337</v>
      </c>
      <c r="L53" s="40">
        <f>('permanences mardi'!E11+'heures mardis'!$AK$3)</f>
        <v>0.70833333333333337</v>
      </c>
      <c r="M53" s="40">
        <f>('permanences mardi'!E12+'heures mardis'!$AK$3)</f>
        <v>0.70833333333333337</v>
      </c>
      <c r="N53" s="40">
        <f>('permanences mardi'!E13+'heures mardis'!$AK$3)</f>
        <v>0.70833333333333337</v>
      </c>
      <c r="O53" s="40">
        <f>('permanences mardi'!E14+'heures mardis'!$AK$3)</f>
        <v>0.70833333333333337</v>
      </c>
      <c r="P53" s="40">
        <f>('permanences mardi'!E15+'heures mardis'!$AK$3)</f>
        <v>0.70833333333333337</v>
      </c>
      <c r="Q53" s="40">
        <f>('permanences mardi'!E16+'heures mardis'!$AK$3)</f>
        <v>0.70833333333333337</v>
      </c>
      <c r="R53" s="40">
        <f>('permanences mardi'!E17+'heures mardis'!$AK$3)</f>
        <v>0.70833333333333337</v>
      </c>
      <c r="S53" s="40">
        <f>('permanences mardi'!E18+'heures mardis'!$AK$3)</f>
        <v>0.70833333333333337</v>
      </c>
      <c r="T53" s="40">
        <f>('permanences mardi'!E19+'heures mardis'!$AK$3)</f>
        <v>0.70833333333333337</v>
      </c>
      <c r="U53" s="40">
        <f>('permanences mardi'!E20+'heures mardis'!$AK$3)</f>
        <v>0.70833333333333337</v>
      </c>
      <c r="V53" s="40">
        <f>('permanences mardi'!E21+'heures mardis'!$AK$3)</f>
        <v>0.70833333333333337</v>
      </c>
      <c r="W53" s="40">
        <f>('permanences mardi'!E22+'heures mardis'!$AK$3)</f>
        <v>0.70833333333333337</v>
      </c>
      <c r="X53" s="40">
        <f>('permanences mardi'!E23+'heures mardis'!$AK$3)</f>
        <v>0.70833333333333337</v>
      </c>
      <c r="Y53" s="40">
        <f>('permanences mardi'!E24+'heures mardis'!$AK$3)</f>
        <v>0.70833333333333337</v>
      </c>
      <c r="Z53" s="40">
        <f>('permanences mardi'!E25+'heures mardis'!$AK$3)</f>
        <v>0.70833333333333337</v>
      </c>
      <c r="AA53" s="40">
        <f>('permanences mardi'!E26+'heures mardis'!$AK$3)</f>
        <v>0.70833333333333337</v>
      </c>
      <c r="AB53" s="40">
        <f>('permanences mardi'!E27+'heures mardis'!$AK$3)</f>
        <v>0.70833333333333337</v>
      </c>
      <c r="AC53" s="40">
        <f>('permanences mardi'!E28+'heures mardis'!$AK$3)</f>
        <v>0.70833333333333337</v>
      </c>
      <c r="AD53" s="40">
        <f>('permanences mardi'!E29+'heures mardis'!$AK$3)</f>
        <v>0.70833333333333337</v>
      </c>
      <c r="AE53" s="38"/>
    </row>
    <row r="54" spans="2:31" ht="15" customHeight="1" x14ac:dyDescent="0.25">
      <c r="D54" s="32"/>
    </row>
    <row r="55" spans="2:31" ht="15" customHeight="1" x14ac:dyDescent="0.25">
      <c r="B55" s="20" t="s">
        <v>18</v>
      </c>
      <c r="C55" s="27"/>
      <c r="D55" s="41">
        <f>D50-D49+D53-D52</f>
        <v>0.35416666666666607</v>
      </c>
      <c r="E55" s="41">
        <f t="shared" ref="E55:AD55" si="2">E50-E49+E53-E52</f>
        <v>0.39583333333333304</v>
      </c>
      <c r="F55" s="41">
        <f t="shared" si="2"/>
        <v>0.31249999999999978</v>
      </c>
      <c r="G55" s="41">
        <f t="shared" si="2"/>
        <v>0.31249999999999978</v>
      </c>
      <c r="H55" s="41">
        <f t="shared" si="2"/>
        <v>0.31249999999999978</v>
      </c>
      <c r="I55" s="41">
        <f t="shared" si="2"/>
        <v>0.31249999999999978</v>
      </c>
      <c r="J55" s="41">
        <f t="shared" si="2"/>
        <v>0.31249999999999978</v>
      </c>
      <c r="K55" s="41">
        <f t="shared" si="2"/>
        <v>0.31249999999999978</v>
      </c>
      <c r="L55" s="41">
        <f t="shared" si="2"/>
        <v>0.31249999999999978</v>
      </c>
      <c r="M55" s="41">
        <f t="shared" si="2"/>
        <v>0.31249999999999978</v>
      </c>
      <c r="N55" s="41">
        <f t="shared" si="2"/>
        <v>0.31249999999999978</v>
      </c>
      <c r="O55" s="41">
        <f t="shared" si="2"/>
        <v>0.31249999999999978</v>
      </c>
      <c r="P55" s="41"/>
      <c r="Q55" s="41">
        <f t="shared" si="2"/>
        <v>0.31249999999999978</v>
      </c>
      <c r="R55" s="41">
        <f t="shared" si="2"/>
        <v>0.31249999999999978</v>
      </c>
      <c r="S55" s="41">
        <f t="shared" si="2"/>
        <v>0.31249999999999978</v>
      </c>
      <c r="T55" s="41">
        <f t="shared" si="2"/>
        <v>0.31249999999999978</v>
      </c>
      <c r="U55" s="41">
        <f t="shared" si="2"/>
        <v>0.31249999999999978</v>
      </c>
      <c r="V55" s="41">
        <f t="shared" si="2"/>
        <v>0.31249999999999978</v>
      </c>
      <c r="W55" s="41">
        <f t="shared" si="2"/>
        <v>0.31249999999999978</v>
      </c>
      <c r="X55" s="41">
        <f t="shared" si="2"/>
        <v>0.31249999999999978</v>
      </c>
      <c r="Y55" s="41">
        <f t="shared" si="2"/>
        <v>0.31249999999999978</v>
      </c>
      <c r="Z55" s="41">
        <f t="shared" si="2"/>
        <v>0.31249999999999978</v>
      </c>
      <c r="AA55" s="41">
        <f t="shared" si="2"/>
        <v>0.31249999999999978</v>
      </c>
      <c r="AB55" s="41">
        <f t="shared" si="2"/>
        <v>0.31249999999999978</v>
      </c>
      <c r="AC55" s="41">
        <f t="shared" si="2"/>
        <v>0.31249999999999978</v>
      </c>
      <c r="AD55" s="41">
        <f t="shared" si="2"/>
        <v>0.31249999999999978</v>
      </c>
      <c r="AE55" s="58"/>
    </row>
    <row r="56" spans="2:31" ht="15" customHeight="1" x14ac:dyDescent="0.25"/>
    <row r="57" spans="2:31" ht="15" customHeight="1" thickBot="1" x14ac:dyDescent="0.3"/>
    <row r="58" spans="2:31" ht="15" hidden="1" customHeight="1" outlineLevel="1" x14ac:dyDescent="0.25">
      <c r="C58" s="19">
        <f>Feuil1!$M$13</f>
        <v>0.31249999999999911</v>
      </c>
    </row>
    <row r="59" spans="2:31" ht="15" hidden="1" customHeight="1" outlineLevel="1" collapsed="1" x14ac:dyDescent="0.25">
      <c r="C59" s="19">
        <f>Feuil1!$M$13</f>
        <v>0.31249999999999911</v>
      </c>
    </row>
    <row r="60" spans="2:31" ht="15" hidden="1" customHeight="1" outlineLevel="1" collapsed="1" x14ac:dyDescent="0.25">
      <c r="C60" s="19">
        <f>Feuil1!$M$13</f>
        <v>0.31249999999999911</v>
      </c>
    </row>
    <row r="61" spans="2:31" ht="15" hidden="1" customHeight="1" outlineLevel="1" collapsed="1" thickBot="1" x14ac:dyDescent="0.3">
      <c r="C61" s="19">
        <f>Feuil1!$M$13</f>
        <v>0.31249999999999911</v>
      </c>
    </row>
    <row r="62" spans="2:31" ht="15.75" customHeight="1" collapsed="1" thickBot="1" x14ac:dyDescent="0.3">
      <c r="B62" s="23" t="s">
        <v>19</v>
      </c>
      <c r="C62" s="19">
        <v>1.5625</v>
      </c>
    </row>
    <row r="63" spans="2:31" ht="15" customHeight="1" thickBot="1" x14ac:dyDescent="0.3">
      <c r="B63" t="s">
        <v>26</v>
      </c>
      <c r="C63" s="19">
        <v>1.5625</v>
      </c>
    </row>
    <row r="64" spans="2:31" ht="15.75" customHeight="1" thickBot="1" x14ac:dyDescent="0.3">
      <c r="B64" s="23" t="s">
        <v>21</v>
      </c>
      <c r="C64" s="25">
        <f>'permanences mardi'!E30-'heures mardis'!AI42</f>
        <v>4.1666666666666671E-2</v>
      </c>
    </row>
    <row r="65" spans="2:31" ht="15" customHeight="1" x14ac:dyDescent="0.25"/>
    <row r="66" spans="2:31" ht="15" customHeight="1" x14ac:dyDescent="0.25"/>
    <row r="67" spans="2:31" ht="15" customHeight="1" x14ac:dyDescent="0.25"/>
    <row r="68" spans="2:31" ht="15" customHeight="1" thickBot="1" x14ac:dyDescent="0.3"/>
    <row r="69" spans="2:31" ht="15.75" customHeight="1" thickBot="1" x14ac:dyDescent="0.3">
      <c r="B69" s="9" t="s">
        <v>27</v>
      </c>
      <c r="C69" s="10" t="s">
        <v>7</v>
      </c>
      <c r="D69" s="11" t="s">
        <v>9</v>
      </c>
      <c r="E69" s="12" t="s">
        <v>9</v>
      </c>
      <c r="F69" s="12" t="s">
        <v>9</v>
      </c>
      <c r="G69" s="12"/>
      <c r="H69" s="13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3"/>
      <c r="AE69" s="42"/>
    </row>
    <row r="70" spans="2:31" ht="15.75" customHeight="1" thickBot="1" x14ac:dyDescent="0.3">
      <c r="D70" s="14">
        <f>7*$B$2+DATE($C$2,1,3)-WEEKDAY(DATE($C$2,1,3))-4</f>
        <v>43830</v>
      </c>
      <c r="E70" s="15">
        <f>7*B2+DATE(C2,1,3)-WEEKDAY(DATE(E2,1,3))+0</f>
        <v>43837</v>
      </c>
      <c r="F70" s="15">
        <f>7*B2+DATE(C2,1,3)-WEEKDAY(DATE(E2,1,3))+7</f>
        <v>43844</v>
      </c>
      <c r="G70" s="15">
        <f>7*$B$2+DATE($C$2,1,3)-WEEKDAY(DATE(G67,1,3))+14</f>
        <v>43851</v>
      </c>
      <c r="H70" s="16">
        <f>7*$B$2+DATE($C$2,1,3)-WEEKDAY(DATE(H67,1,3))+21</f>
        <v>43858</v>
      </c>
      <c r="I70" s="15">
        <f>7*$B$2+DATE($C$2,1,3)-WEEKDAY(DATE(I67,1,3))+28</f>
        <v>43865</v>
      </c>
      <c r="J70" s="15">
        <f>7*$B$2+DATE($C$2,1,3)-WEEKDAY(DATE(J67,1,3))+35</f>
        <v>43872</v>
      </c>
      <c r="K70" s="15">
        <f>7*$B$2+DATE($C$2,1,3)-WEEKDAY(DATE(K67,1,3))+42</f>
        <v>43879</v>
      </c>
      <c r="L70" s="15">
        <f>7*$B$2+DATE($C$2,1,3)-WEEKDAY(DATE(L67,1,3))+49</f>
        <v>43886</v>
      </c>
      <c r="M70" s="15">
        <f>7*$B$2+DATE($C$2,1,3)-WEEKDAY(DATE(M67,1,3))+56</f>
        <v>43893</v>
      </c>
      <c r="N70" s="15">
        <f>7*$B$2+DATE($C$2,1,3)-WEEKDAY(DATE(N67,1,3))+63</f>
        <v>43900</v>
      </c>
      <c r="O70" s="15">
        <f>7*$B$2+DATE($C$2,1,3)-WEEKDAY(DATE(O67,1,3))+70</f>
        <v>43907</v>
      </c>
      <c r="P70" s="15">
        <f>7*$B$2+DATE($C$2,1,3)-WEEKDAY(DATE(P67,1,3))+77</f>
        <v>43914</v>
      </c>
      <c r="Q70" s="15">
        <f>7*$B$2+DATE($C$2,1,3)-WEEKDAY(DATE(Q67,1,3))+84</f>
        <v>43921</v>
      </c>
      <c r="R70" s="15">
        <f>7*$B$2+DATE($C$2,1,3)-WEEKDAY(DATE(R67,1,3))+91</f>
        <v>43928</v>
      </c>
      <c r="S70" s="15">
        <f>7*$B$2+DATE($C$2,1,3)-WEEKDAY(DATE(S67,1,3))+98</f>
        <v>43935</v>
      </c>
      <c r="T70" s="15">
        <f>7*$B$2+DATE($C$2,1,3)-WEEKDAY(DATE(T67,1,3))+105</f>
        <v>43942</v>
      </c>
      <c r="U70" s="15">
        <f>7*$B$2+DATE($C$2,1,3)-WEEKDAY(DATE(U67,1,3))+112</f>
        <v>43949</v>
      </c>
      <c r="V70" s="15">
        <f>7*$B$2+DATE($C$2,1,3)-WEEKDAY(DATE(V67,1,3))+119</f>
        <v>43956</v>
      </c>
      <c r="W70" s="15">
        <f>7*$B$2+DATE($C$2,1,3)-WEEKDAY(DATE(W67,1,3))+126</f>
        <v>43963</v>
      </c>
      <c r="X70" s="15">
        <f>7*$B$2+DATE($C$2,1,3)-WEEKDAY(DATE(X67,1,3))+133</f>
        <v>43970</v>
      </c>
      <c r="Y70" s="15">
        <f>7*$B$2+DATE($C$2,1,3)-WEEKDAY(DATE(Y67,1,3))+140</f>
        <v>43977</v>
      </c>
      <c r="Z70" s="15">
        <f>7*$B$2+DATE($C$2,1,3)-WEEKDAY(DATE(Z67,1,3))+147</f>
        <v>43984</v>
      </c>
      <c r="AA70" s="15">
        <f>7*$B$2+DATE($C$2,1,3)-WEEKDAY(DATE(AA67,1,3))+154</f>
        <v>43991</v>
      </c>
      <c r="AB70" s="15">
        <f>7*$B$2+DATE($C$2,1,3)-WEEKDAY(DATE(AB67,1,3))+161</f>
        <v>43998</v>
      </c>
      <c r="AC70" s="15">
        <f>7*$B$2+DATE($C$2,1,3)-WEEKDAY(DATE(AC67,1,3))+168</f>
        <v>44005</v>
      </c>
      <c r="AD70" s="16">
        <f>7*$B$2+DATE($C$2,1,3)-WEEKDAY(DATE(AD67,1,3))+175</f>
        <v>44012</v>
      </c>
      <c r="AE70" s="53"/>
    </row>
    <row r="71" spans="2:31" ht="15" customHeight="1" x14ac:dyDescent="0.25">
      <c r="D71" s="32"/>
    </row>
    <row r="72" spans="2:31" ht="15" customHeight="1" x14ac:dyDescent="0.25">
      <c r="B72" t="s">
        <v>13</v>
      </c>
      <c r="D72" s="40">
        <v>0.35416666666666702</v>
      </c>
      <c r="E72" s="40">
        <v>0.35416666666666702</v>
      </c>
      <c r="F72" s="40">
        <v>0.35416666666666702</v>
      </c>
      <c r="G72" s="40">
        <v>0.35416666666666702</v>
      </c>
      <c r="H72" s="40">
        <v>0.35416666666666702</v>
      </c>
      <c r="I72" s="40">
        <v>0.35416666666666702</v>
      </c>
      <c r="J72" s="40">
        <v>0.35416666666666702</v>
      </c>
      <c r="K72" s="40">
        <v>0.35416666666666702</v>
      </c>
      <c r="L72" s="40">
        <v>0.35416666666666702</v>
      </c>
      <c r="M72" s="40">
        <v>0.35416666666666702</v>
      </c>
      <c r="N72" s="40">
        <v>0.35416666666666702</v>
      </c>
      <c r="O72" s="40">
        <v>0.35416666666666702</v>
      </c>
      <c r="P72" s="40">
        <v>0.35416666666666702</v>
      </c>
      <c r="Q72" s="40">
        <v>0.35416666666666702</v>
      </c>
      <c r="R72" s="40">
        <v>0.35416666666666702</v>
      </c>
      <c r="S72" s="40">
        <v>0.35416666666666702</v>
      </c>
      <c r="T72" s="40">
        <v>0.35416666666666702</v>
      </c>
      <c r="U72" s="40">
        <v>0.35416666666666702</v>
      </c>
      <c r="V72" s="40">
        <v>0.35416666666666702</v>
      </c>
      <c r="W72" s="40">
        <v>0.35416666666666702</v>
      </c>
      <c r="X72" s="40">
        <v>0.35416666666666702</v>
      </c>
      <c r="Y72" s="40">
        <v>0.35416666666666702</v>
      </c>
      <c r="Z72" s="40">
        <v>0.35416666666666702</v>
      </c>
      <c r="AA72" s="40">
        <v>0.35416666666666702</v>
      </c>
      <c r="AB72" s="40">
        <v>0.35416666666666702</v>
      </c>
      <c r="AC72" s="40">
        <v>0.35416666666666702</v>
      </c>
      <c r="AD72" s="40">
        <v>0.35416666666666702</v>
      </c>
      <c r="AE72" s="38"/>
    </row>
    <row r="73" spans="2:31" ht="15" customHeight="1" x14ac:dyDescent="0.25">
      <c r="B73" t="s">
        <v>14</v>
      </c>
      <c r="D73" s="40">
        <v>0.54166666666666696</v>
      </c>
      <c r="E73" s="40">
        <v>0.54166666666666696</v>
      </c>
      <c r="F73" s="40">
        <v>0.54166666666666696</v>
      </c>
      <c r="G73" s="40">
        <v>0.54166666666666696</v>
      </c>
      <c r="H73" s="40">
        <v>0.54166666666666696</v>
      </c>
      <c r="I73" s="40">
        <v>0.54166666666666696</v>
      </c>
      <c r="J73" s="40">
        <v>0.54166666666666696</v>
      </c>
      <c r="K73" s="40">
        <v>0.54166666666666696</v>
      </c>
      <c r="L73" s="40">
        <v>0.54166666666666696</v>
      </c>
      <c r="M73" s="40">
        <v>0.54166666666666696</v>
      </c>
      <c r="N73" s="40">
        <v>0.54166666666666696</v>
      </c>
      <c r="O73" s="40">
        <v>0.54166666666666696</v>
      </c>
      <c r="P73" s="40">
        <v>0.54166666666666696</v>
      </c>
      <c r="Q73" s="40">
        <v>0.54166666666666696</v>
      </c>
      <c r="R73" s="40">
        <v>0.54166666666666696</v>
      </c>
      <c r="S73" s="40">
        <v>0.54166666666666696</v>
      </c>
      <c r="T73" s="40">
        <v>0.54166666666666696</v>
      </c>
      <c r="U73" s="40">
        <v>0.54166666666666696</v>
      </c>
      <c r="V73" s="40">
        <v>0.54166666666666696</v>
      </c>
      <c r="W73" s="40">
        <v>0.54166666666666696</v>
      </c>
      <c r="X73" s="40">
        <v>0.54166666666666696</v>
      </c>
      <c r="Y73" s="40">
        <v>0.54166666666666696</v>
      </c>
      <c r="Z73" s="40">
        <v>0.54166666666666696</v>
      </c>
      <c r="AA73" s="40">
        <v>0.54166666666666696</v>
      </c>
      <c r="AB73" s="40">
        <v>0.54166666666666696</v>
      </c>
      <c r="AC73" s="40">
        <v>0.54166666666666696</v>
      </c>
      <c r="AD73" s="40">
        <v>0.54166666666666696</v>
      </c>
      <c r="AE73" s="38"/>
    </row>
    <row r="74" spans="2:31" ht="15" customHeight="1" x14ac:dyDescent="0.25">
      <c r="D74" s="32"/>
    </row>
    <row r="75" spans="2:31" ht="15" customHeight="1" x14ac:dyDescent="0.25">
      <c r="B75" t="s">
        <v>15</v>
      </c>
      <c r="D75" s="40">
        <v>0.58333333333333304</v>
      </c>
      <c r="E75" s="40">
        <v>0.58333333333333304</v>
      </c>
      <c r="F75" s="40">
        <v>0.58333333333333304</v>
      </c>
      <c r="G75" s="40">
        <v>0.58333333333333304</v>
      </c>
      <c r="H75" s="40">
        <v>0.58333333333333304</v>
      </c>
      <c r="I75" s="40">
        <v>0.58333333333333304</v>
      </c>
      <c r="J75" s="40">
        <v>0.58333333333333304</v>
      </c>
      <c r="K75" s="40">
        <v>0.58333333333333304</v>
      </c>
      <c r="L75" s="40">
        <v>0.58333333333333304</v>
      </c>
      <c r="M75" s="40">
        <v>0.58333333333333304</v>
      </c>
      <c r="N75" s="40">
        <v>0.58333333333333304</v>
      </c>
      <c r="O75" s="40">
        <v>0.58333333333333304</v>
      </c>
      <c r="P75" s="40">
        <v>0.58333333333333304</v>
      </c>
      <c r="Q75" s="40">
        <v>0.58333333333333304</v>
      </c>
      <c r="R75" s="40">
        <v>0.58333333333333304</v>
      </c>
      <c r="S75" s="40">
        <v>0.58333333333333304</v>
      </c>
      <c r="T75" s="40">
        <v>0.58333333333333304</v>
      </c>
      <c r="U75" s="40">
        <v>0.58333333333333304</v>
      </c>
      <c r="V75" s="40">
        <v>0.58333333333333304</v>
      </c>
      <c r="W75" s="40">
        <v>0.58333333333333304</v>
      </c>
      <c r="X75" s="40">
        <v>0.58333333333333304</v>
      </c>
      <c r="Y75" s="40">
        <v>0.58333333333333304</v>
      </c>
      <c r="Z75" s="40">
        <v>0.58333333333333304</v>
      </c>
      <c r="AA75" s="40">
        <v>0.58333333333333304</v>
      </c>
      <c r="AB75" s="40">
        <v>0.58333333333333304</v>
      </c>
      <c r="AC75" s="40">
        <v>0.58333333333333304</v>
      </c>
      <c r="AD75" s="40">
        <v>0.58333333333333304</v>
      </c>
      <c r="AE75" s="38"/>
    </row>
    <row r="76" spans="2:31" ht="15" customHeight="1" x14ac:dyDescent="0.25">
      <c r="B76" t="s">
        <v>16</v>
      </c>
      <c r="D76" s="40">
        <f>'permanences mardi'!F3+'heures mardis'!$AK$3</f>
        <v>0.70833333333333337</v>
      </c>
      <c r="E76" s="40">
        <f>'permanences mardi'!F4+'heures mardis'!$AK$3</f>
        <v>0.70833333333333337</v>
      </c>
      <c r="F76" s="40">
        <f>'permanences mardi'!F5+'heures mardis'!$AK$3</f>
        <v>0.79166666666666674</v>
      </c>
      <c r="G76" s="40">
        <f>'permanences mardi'!F6+'heures mardis'!$AK$3</f>
        <v>0.70833333333333337</v>
      </c>
      <c r="H76" s="40">
        <f>'permanences mardi'!F7+'heures mardis'!$AK$3</f>
        <v>0.70833333333333337</v>
      </c>
      <c r="I76" s="40">
        <f>'permanences mardi'!F8+'heures mardis'!$AK$3</f>
        <v>0.70833333333333337</v>
      </c>
      <c r="J76" s="40">
        <f>'permanences mardi'!F9+'heures mardis'!$AK$3</f>
        <v>0.70833333333333337</v>
      </c>
      <c r="K76" s="40">
        <f>'permanences mardi'!F10+'heures mardis'!$AK$3</f>
        <v>0.70833333333333337</v>
      </c>
      <c r="L76" s="40">
        <f>'permanences mardi'!F11+'heures mardis'!$AK$3</f>
        <v>0.70833333333333337</v>
      </c>
      <c r="M76" s="40">
        <f>'permanences mardi'!F12+'heures mardis'!$AK$3</f>
        <v>0.70833333333333337</v>
      </c>
      <c r="N76" s="40">
        <f>'permanences mardi'!F13+'heures mardis'!$AK$3</f>
        <v>0.70833333333333337</v>
      </c>
      <c r="O76" s="40">
        <f>'permanences mardi'!F14+'heures mardis'!$AK$3</f>
        <v>0.70833333333333337</v>
      </c>
      <c r="P76" s="40">
        <f>'permanences mardi'!F15+'heures mardis'!$AK$3</f>
        <v>0.70833333333333337</v>
      </c>
      <c r="Q76" s="40">
        <f>'permanences mardi'!F16+'heures mardis'!$AK$3</f>
        <v>0.70833333333333337</v>
      </c>
      <c r="R76" s="40">
        <f>'permanences mardi'!F17+'heures mardis'!$AK$3</f>
        <v>0.70833333333333337</v>
      </c>
      <c r="S76" s="40">
        <f>'permanences mardi'!F18+'heures mardis'!$AK$3</f>
        <v>0.70833333333333337</v>
      </c>
      <c r="T76" s="40">
        <f>'permanences mardi'!F19+'heures mardis'!$AK$3</f>
        <v>0.70833333333333337</v>
      </c>
      <c r="U76" s="40">
        <f>'permanences mardi'!F20+'heures mardis'!$AK$3</f>
        <v>0.70833333333333337</v>
      </c>
      <c r="V76" s="40">
        <f>'permanences mardi'!F21+'heures mardis'!$AK$3</f>
        <v>0.70833333333333337</v>
      </c>
      <c r="W76" s="40">
        <f>'permanences mardi'!F22+'heures mardis'!$AK$3</f>
        <v>0.70833333333333337</v>
      </c>
      <c r="X76" s="40">
        <f>'permanences mardi'!F23+'heures mardis'!$AK$3</f>
        <v>0.70833333333333337</v>
      </c>
      <c r="Y76" s="40">
        <f>'permanences mardi'!F24+'heures mardis'!$AK$3</f>
        <v>0.70833333333333337</v>
      </c>
      <c r="Z76" s="40">
        <f>'permanences mardi'!F25+'heures mardis'!$AK$3</f>
        <v>0.70833333333333337</v>
      </c>
      <c r="AA76" s="40">
        <f>'permanences mardi'!F26+'heures mardis'!$AK$3</f>
        <v>0.70833333333333337</v>
      </c>
      <c r="AB76" s="40">
        <f>'permanences mardi'!F27+'heures mardis'!$AK$3</f>
        <v>0.70833333333333337</v>
      </c>
      <c r="AC76" s="40">
        <f>'permanences mardi'!F28+'heures mardis'!$AK$3</f>
        <v>0.70833333333333337</v>
      </c>
      <c r="AD76" s="40">
        <f>'permanences mardi'!F29+'heures mardis'!$AK$3</f>
        <v>0.70833333333333337</v>
      </c>
      <c r="AE76" s="38"/>
    </row>
    <row r="77" spans="2:31" ht="15" customHeight="1" x14ac:dyDescent="0.25">
      <c r="D77" s="32"/>
    </row>
    <row r="78" spans="2:31" ht="15" customHeight="1" x14ac:dyDescent="0.25">
      <c r="B78" s="20" t="s">
        <v>18</v>
      </c>
      <c r="C78" s="30"/>
      <c r="D78" s="41">
        <f>D73-D72+D76-D75</f>
        <v>0.31250000000000022</v>
      </c>
      <c r="E78" s="41">
        <f t="shared" ref="E78:AD78" si="3">E73-E72+E76-E75</f>
        <v>0.31250000000000022</v>
      </c>
      <c r="F78" s="41">
        <f t="shared" si="3"/>
        <v>0.3958333333333337</v>
      </c>
      <c r="G78" s="41">
        <f t="shared" si="3"/>
        <v>0.31250000000000022</v>
      </c>
      <c r="H78" s="41">
        <f t="shared" si="3"/>
        <v>0.31250000000000022</v>
      </c>
      <c r="I78" s="41">
        <f t="shared" si="3"/>
        <v>0.31250000000000022</v>
      </c>
      <c r="J78" s="41">
        <f t="shared" si="3"/>
        <v>0.31250000000000022</v>
      </c>
      <c r="K78" s="41">
        <f t="shared" si="3"/>
        <v>0.31250000000000022</v>
      </c>
      <c r="L78" s="41">
        <f t="shared" si="3"/>
        <v>0.31250000000000022</v>
      </c>
      <c r="M78" s="41">
        <f t="shared" si="3"/>
        <v>0.31250000000000022</v>
      </c>
      <c r="N78" s="41">
        <f t="shared" si="3"/>
        <v>0.31250000000000022</v>
      </c>
      <c r="O78" s="41">
        <f t="shared" si="3"/>
        <v>0.31250000000000022</v>
      </c>
      <c r="P78" s="41">
        <f t="shared" si="3"/>
        <v>0.31250000000000022</v>
      </c>
      <c r="Q78" s="41">
        <f t="shared" si="3"/>
        <v>0.31250000000000022</v>
      </c>
      <c r="R78" s="41">
        <f t="shared" si="3"/>
        <v>0.31250000000000022</v>
      </c>
      <c r="S78" s="41">
        <f t="shared" si="3"/>
        <v>0.31250000000000022</v>
      </c>
      <c r="T78" s="41">
        <f t="shared" si="3"/>
        <v>0.31250000000000022</v>
      </c>
      <c r="U78" s="41">
        <f t="shared" si="3"/>
        <v>0.31250000000000022</v>
      </c>
      <c r="V78" s="41">
        <f t="shared" si="3"/>
        <v>0.31250000000000022</v>
      </c>
      <c r="W78" s="41">
        <f t="shared" si="3"/>
        <v>0.31250000000000022</v>
      </c>
      <c r="X78" s="41">
        <f t="shared" si="3"/>
        <v>0.31250000000000022</v>
      </c>
      <c r="Y78" s="41">
        <f t="shared" si="3"/>
        <v>0.31250000000000022</v>
      </c>
      <c r="Z78" s="41">
        <f t="shared" si="3"/>
        <v>0.31250000000000022</v>
      </c>
      <c r="AA78" s="41">
        <f t="shared" si="3"/>
        <v>0.31250000000000022</v>
      </c>
      <c r="AB78" s="41">
        <f t="shared" si="3"/>
        <v>0.31250000000000022</v>
      </c>
      <c r="AC78" s="41">
        <f t="shared" si="3"/>
        <v>0.31250000000000022</v>
      </c>
      <c r="AD78" s="41">
        <f t="shared" si="3"/>
        <v>0.31250000000000022</v>
      </c>
      <c r="AE78" s="58"/>
    </row>
    <row r="79" spans="2:31" ht="15" customHeight="1" thickBot="1" x14ac:dyDescent="0.3"/>
    <row r="80" spans="2:31" ht="15" hidden="1" customHeight="1" x14ac:dyDescent="0.25"/>
    <row r="81" spans="2:3" ht="15" hidden="1" customHeight="1" outlineLevel="1" x14ac:dyDescent="0.25">
      <c r="C81" s="19">
        <f>Feuil1!$E$34</f>
        <v>0.3125</v>
      </c>
    </row>
    <row r="82" spans="2:3" ht="15" hidden="1" customHeight="1" outlineLevel="1" collapsed="1" x14ac:dyDescent="0.25">
      <c r="C82" s="19">
        <f>Feuil1!$G$34</f>
        <v>0.3125</v>
      </c>
    </row>
    <row r="83" spans="2:3" ht="15" hidden="1" customHeight="1" outlineLevel="1" collapsed="1" x14ac:dyDescent="0.25">
      <c r="C83" s="19">
        <f>Feuil1!$H$34</f>
        <v>0.3125</v>
      </c>
    </row>
    <row r="84" spans="2:3" ht="15" hidden="1" customHeight="1" outlineLevel="1" collapsed="1" thickBot="1" x14ac:dyDescent="0.3">
      <c r="C84" s="19">
        <f>Feuil1!$I$34</f>
        <v>0.3125</v>
      </c>
    </row>
    <row r="85" spans="2:3" ht="15.75" customHeight="1" collapsed="1" thickBot="1" x14ac:dyDescent="0.3">
      <c r="B85" s="23" t="s">
        <v>19</v>
      </c>
      <c r="C85" s="19">
        <f>SUM(C81:C84)+D78</f>
        <v>1.5625000000000002</v>
      </c>
    </row>
    <row r="86" spans="2:3" ht="15" customHeight="1" thickBot="1" x14ac:dyDescent="0.3">
      <c r="B86" t="s">
        <v>26</v>
      </c>
      <c r="C86" s="19">
        <v>1.5625</v>
      </c>
    </row>
    <row r="87" spans="2:3" ht="15.75" customHeight="1" thickBot="1" x14ac:dyDescent="0.3">
      <c r="B87" s="23" t="s">
        <v>21</v>
      </c>
      <c r="C87" s="25">
        <f>'permanences mardi'!F30-'heures mardis'!AJ42</f>
        <v>8.3333333333333329E-2</v>
      </c>
    </row>
    <row r="88" spans="2:3" ht="15" customHeight="1" x14ac:dyDescent="0.25"/>
    <row r="89" spans="2:3" ht="15" customHeight="1" x14ac:dyDescent="0.25"/>
    <row r="90" spans="2:3" ht="15" customHeight="1" x14ac:dyDescent="0.25"/>
    <row r="91" spans="2:3" ht="15" customHeight="1" x14ac:dyDescent="0.25"/>
    <row r="92" spans="2:3" ht="15" customHeight="1" x14ac:dyDescent="0.25"/>
    <row r="93" spans="2:3" ht="15" customHeight="1" x14ac:dyDescent="0.25"/>
    <row r="94" spans="2:3" ht="15" customHeight="1" x14ac:dyDescent="0.25"/>
  </sheetData>
  <dataConsolidate link="1">
    <dataRefs count="4">
      <dataRef ref="K13" sheet="Feuil1"/>
      <dataRef ref="M13" sheet="Feuil1"/>
      <dataRef ref="N13" sheet="Feuil1"/>
      <dataRef ref="O13" sheet="Feuil1"/>
    </dataRefs>
  </dataConsolidate>
  <mergeCells count="1">
    <mergeCell ref="AH1:AJ1"/>
  </mergeCells>
  <conditionalFormatting sqref="AI45">
    <cfRule type="cellIs" dxfId="9" priority="12" operator="equal">
      <formula>0.0833333333333333</formula>
    </cfRule>
  </conditionalFormatting>
  <conditionalFormatting sqref="AE39:AF39">
    <cfRule type="cellIs" dxfId="8" priority="7" operator="between">
      <formula>1</formula>
      <formula>15</formula>
    </cfRule>
    <cfRule type="cellIs" dxfId="7" priority="9" operator="equal">
      <formula>0.0833333333333333</formula>
    </cfRule>
    <cfRule type="cellIs" dxfId="6" priority="11" operator="equal">
      <formula>2</formula>
    </cfRule>
  </conditionalFormatting>
  <conditionalFormatting sqref="AE39:AF39">
    <cfRule type="cellIs" dxfId="5" priority="10" operator="equal">
      <formula>0.0416666666666667</formula>
    </cfRule>
  </conditionalFormatting>
  <conditionalFormatting sqref="AE39:AF39">
    <cfRule type="cellIs" dxfId="4" priority="5" operator="between">
      <formula>0.0416666666666667</formula>
      <formula>0.625</formula>
    </cfRule>
  </conditionalFormatting>
  <conditionalFormatting sqref="D11:H11">
    <cfRule type="cellIs" dxfId="3" priority="4" operator="greaterThan">
      <formula>0.708333333333333</formula>
    </cfRule>
  </conditionalFormatting>
  <conditionalFormatting sqref="I11:AD11">
    <cfRule type="cellIs" dxfId="2" priority="3" operator="greaterThan">
      <formula>0.708333333333333</formula>
    </cfRule>
  </conditionalFormatting>
  <conditionalFormatting sqref="D53:AD53">
    <cfRule type="cellIs" dxfId="1" priority="2" operator="greaterThan">
      <formula>0.708333333333333</formula>
    </cfRule>
  </conditionalFormatting>
  <conditionalFormatting sqref="D76:AD76">
    <cfRule type="cellIs" dxfId="0" priority="1" operator="greaterThan">
      <formula>0.708333333333333</formula>
    </cfRule>
  </conditionalFormatting>
  <dataValidations count="1">
    <dataValidation type="list" allowBlank="1" showInputMessage="1" showErrorMessage="1" sqref="AL4">
      <formula1>$D$4:$D$14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91"/>
  <sheetViews>
    <sheetView workbookViewId="0">
      <selection activeCell="I29" sqref="I29"/>
    </sheetView>
  </sheetViews>
  <sheetFormatPr baseColWidth="10" defaultRowHeight="15" outlineLevelRow="1" x14ac:dyDescent="0.25"/>
  <cols>
    <col min="1" max="1" width="5.42578125" customWidth="1"/>
    <col min="2" max="2" width="16" customWidth="1"/>
    <col min="3" max="6" width="4.5703125" bestFit="1" customWidth="1"/>
    <col min="10" max="10" width="11.42578125" customWidth="1"/>
  </cols>
  <sheetData>
    <row r="1" spans="1:10" x14ac:dyDescent="0.25">
      <c r="B1" s="1"/>
      <c r="C1" s="71" t="s">
        <v>0</v>
      </c>
      <c r="D1" s="72"/>
      <c r="E1" s="72"/>
      <c r="F1" s="72"/>
    </row>
    <row r="2" spans="1:10" x14ac:dyDescent="0.25">
      <c r="B2" s="1"/>
      <c r="C2" s="2" t="s">
        <v>1</v>
      </c>
      <c r="D2" s="3" t="s">
        <v>2</v>
      </c>
      <c r="E2" s="4" t="s">
        <v>3</v>
      </c>
      <c r="F2" s="5" t="s">
        <v>4</v>
      </c>
    </row>
    <row r="3" spans="1:10" x14ac:dyDescent="0.25">
      <c r="A3" s="31"/>
      <c r="B3" s="8">
        <v>43830</v>
      </c>
      <c r="C3" s="51">
        <v>4.1666666666666664E-2</v>
      </c>
      <c r="D3" s="51"/>
      <c r="E3" s="51">
        <v>4.1666666666666664E-2</v>
      </c>
      <c r="F3" s="51"/>
    </row>
    <row r="4" spans="1:10" x14ac:dyDescent="0.25">
      <c r="A4" s="31"/>
      <c r="B4" s="48">
        <v>43837</v>
      </c>
      <c r="C4" s="51"/>
      <c r="D4" s="51">
        <v>8.3333333333333329E-2</v>
      </c>
      <c r="E4" s="51">
        <v>8.3333333333333329E-2</v>
      </c>
      <c r="F4" s="51"/>
      <c r="J4" s="26"/>
    </row>
    <row r="5" spans="1:10" x14ac:dyDescent="0.25">
      <c r="A5" s="31"/>
      <c r="B5" s="8">
        <v>43844</v>
      </c>
      <c r="C5" s="51">
        <v>8.3333333333333329E-2</v>
      </c>
      <c r="D5" s="51"/>
      <c r="E5" s="51"/>
      <c r="F5" s="51">
        <v>8.3333333333333329E-2</v>
      </c>
    </row>
    <row r="6" spans="1:10" x14ac:dyDescent="0.25">
      <c r="B6" s="8">
        <v>43851</v>
      </c>
      <c r="C6" s="51"/>
      <c r="D6" s="51"/>
      <c r="E6" s="51"/>
      <c r="F6" s="51"/>
    </row>
    <row r="7" spans="1:10" x14ac:dyDescent="0.25">
      <c r="B7" s="8">
        <v>43858</v>
      </c>
      <c r="C7" s="51"/>
      <c r="D7" s="51"/>
      <c r="E7" s="51"/>
      <c r="F7" s="51"/>
    </row>
    <row r="8" spans="1:10" x14ac:dyDescent="0.25">
      <c r="B8" s="8">
        <v>43865</v>
      </c>
      <c r="C8" s="51"/>
      <c r="D8" s="51"/>
      <c r="E8" s="51"/>
      <c r="F8" s="51"/>
    </row>
    <row r="9" spans="1:10" x14ac:dyDescent="0.25">
      <c r="B9" s="8">
        <v>43872</v>
      </c>
      <c r="C9" s="51"/>
      <c r="D9" s="51"/>
      <c r="E9" s="51"/>
      <c r="F9" s="51"/>
    </row>
    <row r="10" spans="1:10" x14ac:dyDescent="0.25">
      <c r="B10" s="8">
        <v>43879</v>
      </c>
      <c r="C10" s="51"/>
      <c r="D10" s="51"/>
      <c r="E10" s="51"/>
      <c r="F10" s="51"/>
    </row>
    <row r="11" spans="1:10" x14ac:dyDescent="0.25">
      <c r="B11" s="8">
        <v>43886</v>
      </c>
      <c r="C11" s="51"/>
      <c r="D11" s="51"/>
      <c r="E11" s="51"/>
      <c r="F11" s="51"/>
    </row>
    <row r="12" spans="1:10" x14ac:dyDescent="0.25">
      <c r="B12" s="8">
        <v>43893</v>
      </c>
      <c r="C12" s="51"/>
      <c r="D12" s="51"/>
      <c r="E12" s="51"/>
      <c r="F12" s="51"/>
    </row>
    <row r="13" spans="1:10" x14ac:dyDescent="0.25">
      <c r="B13" s="8">
        <v>43900</v>
      </c>
      <c r="C13" s="51"/>
      <c r="D13" s="51"/>
      <c r="E13" s="51"/>
      <c r="F13" s="51"/>
    </row>
    <row r="14" spans="1:10" x14ac:dyDescent="0.25">
      <c r="B14" s="8">
        <v>43907</v>
      </c>
      <c r="C14" s="51"/>
      <c r="D14" s="51"/>
      <c r="E14" s="51"/>
      <c r="F14" s="51"/>
    </row>
    <row r="15" spans="1:10" x14ac:dyDescent="0.25">
      <c r="B15" s="8">
        <v>43914</v>
      </c>
      <c r="C15" s="51"/>
      <c r="D15" s="51"/>
      <c r="E15" s="51"/>
      <c r="F15" s="51"/>
    </row>
    <row r="16" spans="1:10" x14ac:dyDescent="0.25">
      <c r="B16" s="8">
        <v>43921</v>
      </c>
      <c r="C16" s="51"/>
      <c r="D16" s="51"/>
      <c r="E16" s="51"/>
      <c r="F16" s="51"/>
    </row>
    <row r="17" spans="2:6" x14ac:dyDescent="0.25">
      <c r="B17" s="8">
        <v>43928</v>
      </c>
      <c r="C17" s="51"/>
      <c r="D17" s="51"/>
      <c r="E17" s="51"/>
      <c r="F17" s="51"/>
    </row>
    <row r="18" spans="2:6" x14ac:dyDescent="0.25">
      <c r="B18" s="8">
        <v>43935</v>
      </c>
      <c r="C18" s="51"/>
      <c r="D18" s="51"/>
      <c r="E18" s="51"/>
      <c r="F18" s="51"/>
    </row>
    <row r="19" spans="2:6" x14ac:dyDescent="0.25">
      <c r="B19" s="8">
        <v>43942</v>
      </c>
      <c r="C19" s="51"/>
      <c r="D19" s="51"/>
      <c r="E19" s="51"/>
      <c r="F19" s="51"/>
    </row>
    <row r="20" spans="2:6" x14ac:dyDescent="0.25">
      <c r="B20" s="8">
        <v>43949</v>
      </c>
      <c r="C20" s="51"/>
      <c r="D20" s="51"/>
      <c r="E20" s="51"/>
      <c r="F20" s="51"/>
    </row>
    <row r="21" spans="2:6" x14ac:dyDescent="0.25">
      <c r="B21" s="8">
        <v>43956</v>
      </c>
      <c r="C21" s="51"/>
      <c r="D21" s="51"/>
      <c r="E21" s="51"/>
      <c r="F21" s="51"/>
    </row>
    <row r="22" spans="2:6" x14ac:dyDescent="0.25">
      <c r="B22" s="8">
        <v>43963</v>
      </c>
      <c r="C22" s="51"/>
      <c r="D22" s="51"/>
      <c r="E22" s="51"/>
      <c r="F22" s="51"/>
    </row>
    <row r="23" spans="2:6" x14ac:dyDescent="0.25">
      <c r="B23" s="8">
        <v>43970</v>
      </c>
      <c r="C23" s="51"/>
      <c r="D23" s="51"/>
      <c r="E23" s="51"/>
      <c r="F23" s="51"/>
    </row>
    <row r="24" spans="2:6" x14ac:dyDescent="0.25">
      <c r="B24" s="8">
        <v>43977</v>
      </c>
      <c r="C24" s="51"/>
      <c r="D24" s="51"/>
      <c r="E24" s="51"/>
      <c r="F24" s="51"/>
    </row>
    <row r="25" spans="2:6" x14ac:dyDescent="0.25">
      <c r="B25" s="8">
        <v>43984</v>
      </c>
      <c r="C25" s="51"/>
      <c r="D25" s="51"/>
      <c r="E25" s="51"/>
      <c r="F25" s="51"/>
    </row>
    <row r="26" spans="2:6" x14ac:dyDescent="0.25">
      <c r="B26" s="8">
        <v>43991</v>
      </c>
      <c r="C26" s="51"/>
      <c r="D26" s="51"/>
      <c r="E26" s="51"/>
      <c r="F26" s="51"/>
    </row>
    <row r="27" spans="2:6" x14ac:dyDescent="0.25">
      <c r="B27" s="8">
        <v>43998</v>
      </c>
      <c r="C27" s="51"/>
      <c r="D27" s="51"/>
      <c r="E27" s="51"/>
      <c r="F27" s="51"/>
    </row>
    <row r="28" spans="2:6" x14ac:dyDescent="0.25">
      <c r="B28" s="8">
        <v>44005</v>
      </c>
      <c r="C28" s="51"/>
      <c r="D28" s="51"/>
      <c r="E28" s="51"/>
      <c r="F28" s="51"/>
    </row>
    <row r="29" spans="2:6" x14ac:dyDescent="0.25">
      <c r="B29" s="8">
        <v>44012</v>
      </c>
      <c r="C29" s="51"/>
      <c r="D29" s="51"/>
      <c r="E29" s="51"/>
      <c r="F29" s="51"/>
    </row>
    <row r="30" spans="2:6" x14ac:dyDescent="0.25">
      <c r="B30" s="64"/>
      <c r="C30" s="65">
        <f>SUM(C3:C29)</f>
        <v>0.125</v>
      </c>
      <c r="D30" s="65">
        <f>SUM(D3:D29)</f>
        <v>8.3333333333333329E-2</v>
      </c>
      <c r="E30" s="65">
        <f t="shared" ref="E30:F30" si="0">SUM(E3:E29)</f>
        <v>0.125</v>
      </c>
      <c r="F30" s="65">
        <f t="shared" si="0"/>
        <v>8.3333333333333329E-2</v>
      </c>
    </row>
    <row r="31" spans="2:6" ht="15" hidden="1" customHeight="1" outlineLevel="1" x14ac:dyDescent="0.25">
      <c r="B31" s="46"/>
      <c r="C31" s="47"/>
      <c r="D31" s="47"/>
      <c r="E31" s="47"/>
      <c r="F31" s="47"/>
    </row>
    <row r="32" spans="2:6" ht="15" hidden="1" customHeight="1" outlineLevel="1" collapsed="1" x14ac:dyDescent="0.25">
      <c r="B32" s="44"/>
      <c r="C32" s="47"/>
      <c r="D32" s="47"/>
      <c r="E32" s="47"/>
      <c r="F32" s="47"/>
    </row>
    <row r="33" spans="1:6" ht="15" hidden="1" customHeight="1" outlineLevel="1" collapsed="1" x14ac:dyDescent="0.25">
      <c r="B33" s="46"/>
      <c r="C33" s="47"/>
      <c r="D33" s="47"/>
      <c r="E33" s="47"/>
      <c r="F33" s="47"/>
    </row>
    <row r="34" spans="1:6" ht="15" hidden="1" customHeight="1" outlineLevel="1" collapsed="1" x14ac:dyDescent="0.25">
      <c r="B34" s="44"/>
      <c r="C34" s="47"/>
      <c r="D34" s="47"/>
      <c r="E34" s="47"/>
      <c r="F34" s="47"/>
    </row>
    <row r="35" spans="1:6" collapsed="1" x14ac:dyDescent="0.25">
      <c r="B35" s="44"/>
      <c r="C35" s="47"/>
      <c r="D35" s="47"/>
      <c r="E35" s="47"/>
      <c r="F35" s="47"/>
    </row>
    <row r="36" spans="1:6" x14ac:dyDescent="0.25">
      <c r="B36" s="44"/>
      <c r="C36" s="47"/>
      <c r="D36" s="47"/>
      <c r="E36" s="47"/>
      <c r="F36" s="47"/>
    </row>
    <row r="37" spans="1:6" x14ac:dyDescent="0.25">
      <c r="B37" s="46"/>
      <c r="C37" s="47"/>
      <c r="D37" s="47"/>
      <c r="E37" s="47"/>
      <c r="F37" s="47"/>
    </row>
    <row r="39" spans="1:6" ht="15" customHeight="1" x14ac:dyDescent="0.25"/>
    <row r="40" spans="1:6" ht="15" customHeight="1" x14ac:dyDescent="0.25">
      <c r="A40" s="31"/>
      <c r="B40" s="31"/>
    </row>
    <row r="41" spans="1:6" ht="15" customHeight="1" x14ac:dyDescent="0.25">
      <c r="A41" s="31"/>
      <c r="B41" s="31"/>
    </row>
    <row r="42" spans="1:6" ht="15.75" customHeight="1" x14ac:dyDescent="0.25">
      <c r="A42" s="31"/>
      <c r="B42" s="31"/>
    </row>
    <row r="43" spans="1:6" ht="15.75" customHeight="1" x14ac:dyDescent="0.25">
      <c r="A43" s="31"/>
      <c r="B43" s="31"/>
    </row>
    <row r="44" spans="1:6" ht="15" customHeight="1" x14ac:dyDescent="0.25">
      <c r="A44" s="31"/>
      <c r="B44" s="31"/>
    </row>
    <row r="45" spans="1:6" ht="15" customHeight="1" x14ac:dyDescent="0.25">
      <c r="A45" s="31"/>
      <c r="B45" s="31"/>
    </row>
    <row r="46" spans="1:6" ht="15" customHeight="1" x14ac:dyDescent="0.25">
      <c r="A46" s="31"/>
      <c r="B46" s="31"/>
    </row>
    <row r="47" spans="1:6" ht="15" customHeight="1" x14ac:dyDescent="0.25">
      <c r="A47" s="31"/>
      <c r="B47" s="31"/>
    </row>
    <row r="48" spans="1:6" ht="15" customHeight="1" x14ac:dyDescent="0.25">
      <c r="A48" s="31"/>
      <c r="B48" s="31"/>
    </row>
    <row r="49" spans="1:2" ht="15" customHeight="1" x14ac:dyDescent="0.25">
      <c r="A49" s="31"/>
      <c r="B49" s="31"/>
    </row>
    <row r="50" spans="1:2" ht="15" customHeight="1" x14ac:dyDescent="0.25">
      <c r="A50" s="31"/>
      <c r="B50" s="31"/>
    </row>
    <row r="51" spans="1:2" ht="15" customHeight="1" x14ac:dyDescent="0.25">
      <c r="A51" s="31"/>
      <c r="B51" s="31"/>
    </row>
    <row r="52" spans="1:2" ht="15" customHeight="1" x14ac:dyDescent="0.25">
      <c r="A52" s="31"/>
      <c r="B52" s="31"/>
    </row>
    <row r="53" spans="1:2" ht="15" customHeight="1" x14ac:dyDescent="0.25">
      <c r="A53" s="31"/>
      <c r="B53" s="31"/>
    </row>
    <row r="54" spans="1:2" ht="15" hidden="1" customHeight="1" outlineLevel="1" x14ac:dyDescent="0.25">
      <c r="A54" s="31"/>
      <c r="B54" s="31"/>
    </row>
    <row r="55" spans="1:2" ht="15" hidden="1" customHeight="1" outlineLevel="1" collapsed="1" x14ac:dyDescent="0.25">
      <c r="A55" s="31"/>
      <c r="B55" s="31"/>
    </row>
    <row r="56" spans="1:2" ht="15" hidden="1" customHeight="1" outlineLevel="1" collapsed="1" x14ac:dyDescent="0.25">
      <c r="A56" s="31"/>
      <c r="B56" s="31"/>
    </row>
    <row r="57" spans="1:2" ht="15" hidden="1" customHeight="1" outlineLevel="1" collapsed="1" thickBot="1" x14ac:dyDescent="0.3">
      <c r="A57" s="31"/>
      <c r="B57" s="31"/>
    </row>
    <row r="58" spans="1:2" ht="15.75" customHeight="1" collapsed="1" x14ac:dyDescent="0.25">
      <c r="A58" s="31"/>
      <c r="B58" s="31"/>
    </row>
    <row r="59" spans="1:2" ht="15" customHeight="1" x14ac:dyDescent="0.25">
      <c r="A59" s="31"/>
      <c r="B59" s="31"/>
    </row>
    <row r="60" spans="1:2" ht="15.75" customHeight="1" x14ac:dyDescent="0.25">
      <c r="A60" s="31"/>
      <c r="B60" s="31"/>
    </row>
    <row r="61" spans="1:2" ht="15" customHeight="1" x14ac:dyDescent="0.25">
      <c r="A61" s="31"/>
      <c r="B61" s="31"/>
    </row>
    <row r="62" spans="1:2" ht="15" customHeight="1" x14ac:dyDescent="0.25">
      <c r="A62" s="31"/>
      <c r="B62" s="31"/>
    </row>
    <row r="63" spans="1:2" ht="15" customHeight="1" x14ac:dyDescent="0.25">
      <c r="A63" s="31"/>
      <c r="B63" s="31"/>
    </row>
    <row r="64" spans="1:2" ht="15" customHeight="1" x14ac:dyDescent="0.25">
      <c r="A64" s="31"/>
      <c r="B64" s="31"/>
    </row>
    <row r="65" spans="1:2" ht="15.75" customHeight="1" x14ac:dyDescent="0.25">
      <c r="A65" s="31"/>
      <c r="B65" s="31"/>
    </row>
    <row r="66" spans="1:2" ht="15.75" customHeight="1" x14ac:dyDescent="0.25">
      <c r="A66" s="31"/>
      <c r="B66" s="31"/>
    </row>
    <row r="67" spans="1:2" ht="15" customHeight="1" x14ac:dyDescent="0.25">
      <c r="A67" s="31"/>
      <c r="B67" s="31"/>
    </row>
    <row r="68" spans="1:2" ht="15" customHeight="1" x14ac:dyDescent="0.25">
      <c r="A68" s="31"/>
      <c r="B68" s="31"/>
    </row>
    <row r="69" spans="1:2" ht="15" customHeight="1" x14ac:dyDescent="0.25">
      <c r="A69" s="31"/>
      <c r="B69" s="31"/>
    </row>
    <row r="70" spans="1:2" ht="15" customHeight="1" x14ac:dyDescent="0.25">
      <c r="A70" s="31"/>
      <c r="B70" s="31"/>
    </row>
    <row r="71" spans="1:2" ht="15" customHeight="1" x14ac:dyDescent="0.25">
      <c r="A71" s="31"/>
      <c r="B71" s="31"/>
    </row>
    <row r="72" spans="1:2" ht="15" customHeight="1" x14ac:dyDescent="0.25">
      <c r="A72" s="31"/>
      <c r="B72" s="31"/>
    </row>
    <row r="73" spans="1:2" ht="15" customHeight="1" x14ac:dyDescent="0.25">
      <c r="A73" s="31"/>
      <c r="B73" s="31"/>
    </row>
    <row r="74" spans="1:2" ht="15" customHeight="1" x14ac:dyDescent="0.25">
      <c r="A74" s="31"/>
      <c r="B74" s="31"/>
    </row>
    <row r="75" spans="1:2" ht="15" customHeight="1" x14ac:dyDescent="0.25">
      <c r="A75" s="31"/>
      <c r="B75" s="31"/>
    </row>
    <row r="76" spans="1:2" ht="15" hidden="1" customHeight="1" x14ac:dyDescent="0.25">
      <c r="A76" s="31"/>
      <c r="B76" s="31"/>
    </row>
    <row r="77" spans="1:2" ht="15" hidden="1" customHeight="1" outlineLevel="1" x14ac:dyDescent="0.25">
      <c r="A77" s="31"/>
      <c r="B77" s="31"/>
    </row>
    <row r="78" spans="1:2" ht="15" hidden="1" customHeight="1" outlineLevel="1" collapsed="1" x14ac:dyDescent="0.25">
      <c r="A78" s="31"/>
      <c r="B78" s="31"/>
    </row>
    <row r="79" spans="1:2" ht="15" hidden="1" customHeight="1" outlineLevel="1" collapsed="1" x14ac:dyDescent="0.25">
      <c r="A79" s="31"/>
      <c r="B79" s="31"/>
    </row>
    <row r="80" spans="1:2" ht="15" hidden="1" customHeight="1" outlineLevel="1" collapsed="1" thickBot="1" x14ac:dyDescent="0.3">
      <c r="A80" s="31"/>
      <c r="B80" s="31"/>
    </row>
    <row r="81" spans="1:2" ht="15.75" customHeight="1" collapsed="1" x14ac:dyDescent="0.25">
      <c r="A81" s="31"/>
      <c r="B81" s="31"/>
    </row>
    <row r="82" spans="1:2" ht="15" customHeight="1" x14ac:dyDescent="0.25">
      <c r="A82" s="31"/>
      <c r="B82" s="31"/>
    </row>
    <row r="83" spans="1:2" ht="15.75" customHeight="1" x14ac:dyDescent="0.25">
      <c r="A83" s="31"/>
      <c r="B83" s="31"/>
    </row>
    <row r="84" spans="1:2" ht="15" customHeight="1" x14ac:dyDescent="0.25">
      <c r="A84" s="31"/>
      <c r="B84" s="31"/>
    </row>
    <row r="85" spans="1:2" ht="15" customHeight="1" x14ac:dyDescent="0.25">
      <c r="A85" s="31"/>
      <c r="B85" s="31"/>
    </row>
    <row r="86" spans="1:2" ht="15" customHeight="1" x14ac:dyDescent="0.25">
      <c r="A86" s="31"/>
      <c r="B86" s="31"/>
    </row>
    <row r="87" spans="1:2" ht="15" customHeight="1" x14ac:dyDescent="0.25">
      <c r="A87" s="31"/>
      <c r="B87" s="31"/>
    </row>
    <row r="88" spans="1:2" ht="15" customHeight="1" x14ac:dyDescent="0.25">
      <c r="A88" s="31"/>
      <c r="B88" s="31"/>
    </row>
    <row r="89" spans="1:2" ht="15" customHeight="1" x14ac:dyDescent="0.25">
      <c r="A89" s="31"/>
      <c r="B89" s="31"/>
    </row>
    <row r="90" spans="1:2" ht="15" customHeight="1" x14ac:dyDescent="0.25">
      <c r="A90" s="31"/>
      <c r="B90" s="31"/>
    </row>
    <row r="91" spans="1:2" x14ac:dyDescent="0.25">
      <c r="A91" s="31"/>
      <c r="B91" s="31"/>
    </row>
  </sheetData>
  <dataConsolidate link="1">
    <dataRefs count="4">
      <dataRef ref="K13" sheet="Feuil1"/>
      <dataRef ref="M13" sheet="Feuil1"/>
      <dataRef ref="N13" sheet="Feuil1"/>
      <dataRef ref="O13" sheet="Feuil1"/>
    </dataRefs>
  </dataConsolidate>
  <mergeCells count="1"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heures mardis</vt:lpstr>
      <vt:lpstr>permanences mardi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GONCALVES</dc:creator>
  <cp:lastModifiedBy>Hicham Maddouch</cp:lastModifiedBy>
  <dcterms:created xsi:type="dcterms:W3CDTF">2019-12-27T14:28:58Z</dcterms:created>
  <dcterms:modified xsi:type="dcterms:W3CDTF">2020-01-20T07:56:48Z</dcterms:modified>
</cp:coreProperties>
</file>