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55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2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520" windowHeight="11628" tabRatio="780" activeTab="1"/>
  </bookViews>
  <sheets>
    <sheet name="FeuilOption" sheetId="1" r:id="rId1"/>
    <sheet name="RemisePrix" sheetId="2" r:id="rId2"/>
  </sheets>
  <definedNames>
    <definedName name="_xlnm.Print_Area" localSheetId="0">FeuilOption!$D$1:$H$37</definedName>
    <definedName name="_xlnm.Print_Area" localSheetId="1">RemisePrix!$A$1:$P$60</definedName>
    <definedName name="Index_Sheet_Kutools">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20" i="2" l="1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19" i="2"/>
  <c r="R20" i="2" a="1"/>
  <c r="R20" i="2" s="1"/>
  <c r="R21" i="2" a="1"/>
  <c r="R21" i="2" s="1"/>
  <c r="R22" i="2" a="1"/>
  <c r="R22" i="2" s="1"/>
  <c r="R23" i="2" a="1"/>
  <c r="R23" i="2" s="1"/>
  <c r="R24" i="2" a="1"/>
  <c r="R24" i="2" s="1"/>
  <c r="R25" i="2" a="1"/>
  <c r="R25" i="2" s="1"/>
  <c r="R26" i="2" a="1"/>
  <c r="R26" i="2" s="1"/>
  <c r="R27" i="2" a="1"/>
  <c r="R27" i="2" s="1"/>
  <c r="R28" i="2" a="1"/>
  <c r="R28" i="2" s="1"/>
  <c r="R29" i="2" a="1"/>
  <c r="R29" i="2" s="1"/>
  <c r="R30" i="2" a="1"/>
  <c r="R30" i="2" s="1"/>
  <c r="R31" i="2" a="1"/>
  <c r="R31" i="2" s="1"/>
  <c r="R32" i="2" a="1"/>
  <c r="R32" i="2" s="1"/>
  <c r="R33" i="2" a="1"/>
  <c r="R33" i="2" s="1"/>
  <c r="R19" i="2" a="1"/>
  <c r="R19" i="2" s="1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19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A20" i="2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19" i="2"/>
  <c r="L32" i="2" l="1"/>
  <c r="L31" i="2"/>
  <c r="L30" i="2"/>
  <c r="L29" i="2"/>
  <c r="L28" i="2"/>
  <c r="L27" i="2"/>
  <c r="L26" i="2"/>
  <c r="L25" i="2"/>
  <c r="L24" i="2"/>
  <c r="L23" i="2"/>
  <c r="L22" i="2"/>
  <c r="L21" i="2"/>
  <c r="L20" i="2"/>
  <c r="L19" i="2"/>
  <c r="O29" i="2" l="1"/>
  <c r="O28" i="2"/>
  <c r="N11" i="2" l="1"/>
  <c r="O33" i="2" l="1"/>
  <c r="O32" i="2"/>
  <c r="O30" i="2"/>
  <c r="O27" i="2"/>
  <c r="O26" i="2"/>
  <c r="O25" i="2"/>
  <c r="O24" i="2"/>
  <c r="O23" i="2"/>
  <c r="O31" i="2"/>
  <c r="L33" i="2"/>
  <c r="O20" i="2" l="1"/>
  <c r="O19" i="2"/>
  <c r="E10" i="2" l="1"/>
  <c r="E44" i="2" l="1"/>
  <c r="D15" i="2" l="1"/>
  <c r="D14" i="2"/>
  <c r="N15" i="2"/>
  <c r="N13" i="2"/>
  <c r="N12" i="2"/>
  <c r="O22" i="2"/>
  <c r="O21" i="2"/>
  <c r="E46" i="2" l="1"/>
  <c r="D12" i="2"/>
  <c r="D11" i="2"/>
  <c r="O34" i="2" l="1"/>
  <c r="E36" i="2"/>
  <c r="Z35" i="2" s="1"/>
  <c r="AA35" i="2" s="1"/>
  <c r="Z36" i="2" l="1"/>
  <c r="AA36" i="2" l="1"/>
  <c r="Z38" i="2" l="1"/>
  <c r="Z40" i="2" s="1"/>
  <c r="E38" i="2" s="1"/>
  <c r="E40" i="2" s="1"/>
  <c r="E48" i="2" s="1"/>
  <c r="E50" i="2" l="1"/>
  <c r="E52" i="2" s="1"/>
  <c r="AA38" i="2"/>
</calcChain>
</file>

<file path=xl/comments1.xml><?xml version="1.0" encoding="utf-8"?>
<comments xmlns="http://schemas.openxmlformats.org/spreadsheetml/2006/main">
  <authors>
    <author>tc={9563939C-EF7E-45FA-9F80-5D6A3841F2E1}</author>
    <author>tc={6E9F9BA7-C954-4864-9FE5-033DEAD20C1C}</author>
    <author>tc={5FAEBF43-FDD8-4DBF-BB7E-8D76350E9429}</author>
    <author>tc={8341E47B-9195-4601-80DA-8A5B75BFA9E5}</author>
    <author>tc={DB0E94D3-362A-4648-B997-939DB9A0E15C}</author>
    <author>tc={7323AD15-632F-4E53-8794-6E867E44C806}</author>
  </authors>
  <commentList>
    <comment ref="D17" author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Mettre ici le Modèle de la machine vendue (Exemple 6250r)</t>
        </r>
      </text>
    </comment>
    <comment ref="E17" authorId="1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Mettre ici le prix catalogue du tracteur</t>
        </r>
      </text>
    </comment>
    <comment ref="E36" authorId="2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Le prix brut représente le prix catalogue ajouté au prix des options Evrard</t>
        </r>
      </text>
    </comment>
    <comment ref="O36" authorId="3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Ajouter ici le pourcentage de remise, le montant de la remise s'affichera dans la case "remise"
Réponse :
    Bien laisser le "%"</t>
        </r>
      </text>
    </comment>
    <comment ref="E42" authorId="4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Remise special signifie des remises tel que :
-remise libramont
-remise fin de série
-ect ect</t>
        </r>
      </text>
    </comment>
    <comment ref="E46" authorId="5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Les frrais fixe représente des frais qui ne sont pas négociable.</t>
        </r>
      </text>
    </comment>
  </commentList>
</comments>
</file>

<file path=xl/sharedStrings.xml><?xml version="1.0" encoding="utf-8"?>
<sst xmlns="http://schemas.openxmlformats.org/spreadsheetml/2006/main" count="85" uniqueCount="84">
  <si>
    <t>Cocher Cases</t>
  </si>
  <si>
    <t>Tarif (HTVA)</t>
  </si>
  <si>
    <t>Rue</t>
  </si>
  <si>
    <t>Nom</t>
  </si>
  <si>
    <t>Prénom</t>
  </si>
  <si>
    <t>GSM</t>
  </si>
  <si>
    <t>Mail</t>
  </si>
  <si>
    <t>Ville</t>
  </si>
  <si>
    <t>Code Postal</t>
  </si>
  <si>
    <t>Support commande</t>
  </si>
  <si>
    <t>BL57</t>
  </si>
  <si>
    <t>CBUZ2</t>
  </si>
  <si>
    <t>HUI88</t>
  </si>
  <si>
    <t>CB992</t>
  </si>
  <si>
    <t>CB888</t>
  </si>
  <si>
    <t>CB222</t>
  </si>
  <si>
    <t>CB222"</t>
  </si>
  <si>
    <t>OII8992</t>
  </si>
  <si>
    <t>Code Carfac</t>
  </si>
  <si>
    <t>Prises cobo ext + intérrupteur</t>
  </si>
  <si>
    <t>Double K50</t>
  </si>
  <si>
    <t>Simple K50 monté à droite</t>
  </si>
  <si>
    <t xml:space="preserve">Simple K50 monté à gauche </t>
  </si>
  <si>
    <t>Masse 600 KG</t>
  </si>
  <si>
    <t>Masse 800 KG</t>
  </si>
  <si>
    <t>Masse 1000 KG</t>
  </si>
  <si>
    <t>Masse 1250 KG</t>
  </si>
  <si>
    <t>Masse 1500 KG</t>
  </si>
  <si>
    <t>Boule relevage Cat 3-2</t>
  </si>
  <si>
    <t>Feux garniture sur le toit</t>
  </si>
  <si>
    <t>Boule Volant</t>
  </si>
  <si>
    <t>Housse siège</t>
  </si>
  <si>
    <t xml:space="preserve">2eme gyro </t>
  </si>
  <si>
    <t>Total TVAC</t>
  </si>
  <si>
    <t>Données Client :</t>
  </si>
  <si>
    <t>Options</t>
  </si>
  <si>
    <t>Bouton anti démarrage</t>
  </si>
  <si>
    <t>Montage 1 caméra Cable +15m et écran origine</t>
  </si>
  <si>
    <t>Boule Oreille 3-2</t>
  </si>
  <si>
    <r>
      <t>Prix catalogue</t>
    </r>
    <r>
      <rPr>
        <sz val="12"/>
        <color theme="1"/>
        <rFont val="Calibri"/>
        <family val="2"/>
        <scheme val="minor"/>
      </rPr>
      <t xml:space="preserve"> [1]</t>
    </r>
  </si>
  <si>
    <t xml:space="preserve">Pas touche </t>
  </si>
  <si>
    <t>TVA Client</t>
  </si>
  <si>
    <t>Remise spécial</t>
  </si>
  <si>
    <r>
      <t>Net à payer</t>
    </r>
    <r>
      <rPr>
        <sz val="14"/>
        <color theme="1"/>
        <rFont val="Calibri"/>
        <family val="2"/>
        <scheme val="minor"/>
      </rPr>
      <t xml:space="preserve">               </t>
    </r>
    <r>
      <rPr>
        <sz val="12"/>
        <color theme="1"/>
        <rFont val="Calibri"/>
        <family val="2"/>
        <scheme val="minor"/>
      </rPr>
      <t>[7] (5-6)</t>
    </r>
  </si>
  <si>
    <t xml:space="preserve">Signature du vendeur : </t>
  </si>
  <si>
    <r>
      <rPr>
        <u/>
        <sz val="14"/>
        <color theme="1"/>
        <rFont val="Calibri"/>
        <family val="2"/>
        <scheme val="minor"/>
      </rPr>
      <t>Signature du client :</t>
    </r>
    <r>
      <rPr>
        <sz val="14"/>
        <color theme="1"/>
        <rFont val="Calibri"/>
        <family val="2"/>
        <scheme val="minor"/>
      </rPr>
      <t xml:space="preserve"> </t>
    </r>
  </si>
  <si>
    <t xml:space="preserve">Remise B en %              </t>
  </si>
  <si>
    <t>Remise C en %</t>
  </si>
  <si>
    <t xml:space="preserve">Remise A en %             </t>
  </si>
  <si>
    <t>Remise Net</t>
  </si>
  <si>
    <t>Prise hydraulique faucheuse frontale</t>
  </si>
  <si>
    <t xml:space="preserve">1er entretien </t>
  </si>
  <si>
    <t>Nombre</t>
  </si>
  <si>
    <t xml:space="preserve">Prix Brut             </t>
  </si>
  <si>
    <t xml:space="preserve">    [3] (1+2)</t>
  </si>
  <si>
    <t xml:space="preserve"> (A+B+C)   [4]</t>
  </si>
  <si>
    <r>
      <t>Remise total brut</t>
    </r>
    <r>
      <rPr>
        <sz val="13"/>
        <color theme="1"/>
        <rFont val="Calibri"/>
        <family val="2"/>
        <scheme val="minor"/>
      </rPr>
      <t xml:space="preserve">  </t>
    </r>
  </si>
  <si>
    <t xml:space="preserve">Prix Net                  </t>
  </si>
  <si>
    <t xml:space="preserve"> [5] (3-4)</t>
  </si>
  <si>
    <t xml:space="preserve">Reprise                      </t>
  </si>
  <si>
    <t xml:space="preserve">Frais fixe                           </t>
  </si>
  <si>
    <t xml:space="preserve">  [2]</t>
  </si>
  <si>
    <t>[7]</t>
  </si>
  <si>
    <t>[8]</t>
  </si>
  <si>
    <t>[9]</t>
  </si>
  <si>
    <t>[10] (5-7-8+9)</t>
  </si>
  <si>
    <t>A</t>
  </si>
  <si>
    <t>B</t>
  </si>
  <si>
    <t>C</t>
  </si>
  <si>
    <t>Tableau de remises</t>
  </si>
  <si>
    <t>Total Remise</t>
  </si>
  <si>
    <t>PAS TOUCHE</t>
  </si>
  <si>
    <t>Remise Net en %</t>
  </si>
  <si>
    <t>Montage Trompettes (Si deux, mettre 1,3333 dans "Nombre")</t>
  </si>
  <si>
    <t xml:space="preserve">Directionnel </t>
  </si>
  <si>
    <t>Piton amovible en plus A</t>
  </si>
  <si>
    <t>Piton amovible en plus B</t>
  </si>
  <si>
    <t xml:space="preserve">Montage caméra </t>
  </si>
  <si>
    <t>Tapis de sol A</t>
  </si>
  <si>
    <t>Tapis de sol B</t>
  </si>
  <si>
    <t>Montage 3 prises  sur                                                                    Bouchon origine</t>
  </si>
  <si>
    <t>Souffle</t>
  </si>
  <si>
    <t xml:space="preserve">Prix </t>
  </si>
  <si>
    <t>formule matricielle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</si>
</sst>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_ &quot;€&quot;\ * #,##0.00_ ;_ &quot;€&quot;\ * \-#,##0.00_ ;_ &quot;€&quot;\ * &quot;-&quot;??_ ;_ @_ "/>
    <numFmt numFmtId="165" formatCode="[$-F800]dddd\,\ mmmm\ dd\,\ yyyy"/>
    <numFmt numFmtId="166" formatCode="#,##0.00\ &quot;€&quot;"/>
    <numFmt numFmtId="167" formatCode="0.0%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6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4"/>
      <name val="Calibri"/>
      <family val="2"/>
      <scheme val="minor"/>
    </font>
    <font>
      <sz val="28"/>
      <color theme="1"/>
      <name val="Arial Black"/>
      <family val="2"/>
    </font>
    <font>
      <b/>
      <sz val="11"/>
      <color rgb="FFFF0000"/>
      <name val="Calibri"/>
      <family val="2"/>
      <scheme val="minor"/>
    </font>
    <font>
      <sz val="10"/>
      <name val="Calibri"/>
      <family val="2"/>
      <scheme val="minor"/>
    </font>
    <font>
      <sz val="13"/>
      <color theme="1"/>
      <name val="Calibri"/>
      <family val="2"/>
      <scheme val="minor"/>
    </font>
    <font>
      <sz val="14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7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47">
    <xf numFmtId="0" fontId="0" fillId="0" borderId="0" xfId="0"/>
    <xf numFmtId="0" fontId="0" fillId="0" borderId="0" xfId="0" applyNumberFormat="1" applyFill="1" applyAlignment="1" applyProtection="1"/>
    <xf numFmtId="0" fontId="0" fillId="0" borderId="0" xfId="0" applyNumberFormat="1" applyFill="1" applyAlignment="1" applyProtection="1">
      <alignment horizontal="center" vertical="center"/>
    </xf>
    <xf numFmtId="0" fontId="0" fillId="0" borderId="0" xfId="0" applyNumberFormat="1" applyFill="1" applyAlignment="1" applyProtection="1">
      <alignment vertical="center"/>
    </xf>
    <xf numFmtId="0" fontId="0" fillId="0" borderId="0" xfId="0" applyNumberFormat="1" applyFill="1" applyAlignment="1" applyProtection="1">
      <alignment horizontal="left" vertical="center" indent="1"/>
    </xf>
    <xf numFmtId="0" fontId="0" fillId="0" borderId="0" xfId="0" applyNumberFormat="1" applyFill="1" applyAlignment="1" applyProtection="1">
      <alignment horizontal="left"/>
    </xf>
    <xf numFmtId="0" fontId="0" fillId="0" borderId="0" xfId="0" applyNumberFormat="1" applyFill="1" applyBorder="1" applyAlignment="1" applyProtection="1"/>
    <xf numFmtId="0" fontId="0" fillId="0" borderId="0" xfId="0" applyBorder="1"/>
    <xf numFmtId="0" fontId="2" fillId="0" borderId="0" xfId="0" applyNumberFormat="1" applyFont="1" applyFill="1" applyAlignment="1" applyProtection="1"/>
    <xf numFmtId="0" fontId="3" fillId="0" borderId="0" xfId="0" applyNumberFormat="1" applyFont="1" applyFill="1" applyAlignment="1" applyProtection="1">
      <alignment horizontal="left"/>
    </xf>
    <xf numFmtId="14" fontId="4" fillId="0" borderId="0" xfId="0" applyNumberFormat="1" applyFont="1" applyFill="1" applyAlignment="1" applyProtection="1">
      <alignment horizontal="center"/>
    </xf>
    <xf numFmtId="0" fontId="0" fillId="0" borderId="0" xfId="0" applyNumberFormat="1" applyFill="1" applyBorder="1" applyAlignment="1" applyProtection="1">
      <alignment horizontal="center"/>
    </xf>
    <xf numFmtId="166" fontId="0" fillId="0" borderId="0" xfId="0" applyNumberFormat="1" applyFill="1" applyAlignment="1" applyProtection="1">
      <alignment horizontal="center" vertical="center"/>
    </xf>
    <xf numFmtId="166" fontId="0" fillId="0" borderId="0" xfId="0" applyNumberFormat="1" applyFill="1" applyBorder="1" applyAlignment="1" applyProtection="1"/>
    <xf numFmtId="166" fontId="0" fillId="0" borderId="0" xfId="0" applyNumberFormat="1"/>
    <xf numFmtId="0" fontId="2" fillId="0" borderId="0" xfId="0" applyNumberFormat="1" applyFont="1" applyFill="1" applyAlignment="1" applyProtection="1">
      <alignment horizontal="center"/>
    </xf>
    <xf numFmtId="14" fontId="4" fillId="0" borderId="0" xfId="0" applyNumberFormat="1" applyFont="1" applyFill="1" applyAlignment="1" applyProtection="1">
      <alignment horizontal="center"/>
    </xf>
    <xf numFmtId="165" fontId="5" fillId="0" borderId="0" xfId="0" applyNumberFormat="1" applyFont="1" applyFill="1" applyAlignment="1" applyProtection="1">
      <alignment horizontal="center"/>
    </xf>
    <xf numFmtId="0" fontId="0" fillId="0" borderId="0" xfId="0" applyBorder="1" applyAlignment="1"/>
    <xf numFmtId="166" fontId="0" fillId="0" borderId="0" xfId="0" applyNumberFormat="1" applyBorder="1"/>
    <xf numFmtId="166" fontId="8" fillId="0" borderId="0" xfId="0" applyNumberFormat="1" applyFont="1" applyFill="1" applyBorder="1" applyAlignment="1" applyProtection="1"/>
    <xf numFmtId="0" fontId="9" fillId="0" borderId="0" xfId="0" applyNumberFormat="1" applyFont="1" applyFill="1" applyBorder="1" applyAlignment="1" applyProtection="1">
      <alignment horizontal="center"/>
    </xf>
    <xf numFmtId="0" fontId="8" fillId="0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Fill="1" applyBorder="1" applyAlignment="1" applyProtection="1">
      <alignment horizontal="center" vertical="center"/>
    </xf>
    <xf numFmtId="0" fontId="2" fillId="0" borderId="0" xfId="0" applyNumberFormat="1" applyFont="1" applyFill="1" applyBorder="1" applyAlignment="1" applyProtection="1">
      <alignment vertical="center"/>
    </xf>
    <xf numFmtId="0" fontId="0" fillId="0" borderId="0" xfId="0" applyBorder="1" applyAlignment="1">
      <alignment vertical="center"/>
    </xf>
    <xf numFmtId="165" fontId="5" fillId="0" borderId="0" xfId="0" applyNumberFormat="1" applyFont="1" applyFill="1" applyBorder="1" applyAlignment="1" applyProtection="1">
      <alignment horizontal="center" vertical="center"/>
    </xf>
    <xf numFmtId="0" fontId="2" fillId="0" borderId="0" xfId="0" applyNumberFormat="1" applyFont="1" applyFill="1" applyBorder="1" applyAlignment="1" applyProtection="1">
      <alignment horizontal="center" vertical="center"/>
    </xf>
    <xf numFmtId="166" fontId="12" fillId="0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Fill="1" applyBorder="1" applyAlignment="1" applyProtection="1">
      <alignment horizontal="center"/>
    </xf>
    <xf numFmtId="166" fontId="13" fillId="0" borderId="0" xfId="0" applyNumberFormat="1" applyFont="1" applyFill="1" applyBorder="1" applyAlignment="1" applyProtection="1">
      <alignment horizontal="center" vertical="center"/>
    </xf>
    <xf numFmtId="0" fontId="0" fillId="0" borderId="3" xfId="0" applyNumberFormat="1" applyFill="1" applyBorder="1" applyAlignment="1" applyProtection="1">
      <alignment horizontal="left"/>
    </xf>
    <xf numFmtId="0" fontId="0" fillId="0" borderId="0" xfId="0" applyNumberFormat="1" applyBorder="1" applyAlignment="1"/>
    <xf numFmtId="0" fontId="5" fillId="0" borderId="0" xfId="0" applyNumberFormat="1" applyFont="1" applyFill="1" applyBorder="1" applyAlignment="1" applyProtection="1">
      <alignment vertical="center"/>
    </xf>
    <xf numFmtId="0" fontId="8" fillId="0" borderId="0" xfId="0" applyNumberFormat="1" applyFont="1" applyFill="1" applyBorder="1" applyAlignment="1" applyProtection="1">
      <alignment horizontal="left"/>
    </xf>
    <xf numFmtId="0" fontId="10" fillId="0" borderId="0" xfId="0" applyNumberFormat="1" applyFont="1" applyFill="1" applyBorder="1" applyAlignment="1" applyProtection="1">
      <alignment horizontal="left"/>
    </xf>
    <xf numFmtId="9" fontId="0" fillId="0" borderId="0" xfId="2" applyFont="1"/>
    <xf numFmtId="0" fontId="0" fillId="2" borderId="21" xfId="0" applyNumberFormat="1" applyFill="1" applyBorder="1" applyAlignment="1" applyProtection="1">
      <alignment horizontal="left" vertical="center" indent="1"/>
    </xf>
    <xf numFmtId="0" fontId="0" fillId="2" borderId="21" xfId="0" applyNumberFormat="1" applyFill="1" applyBorder="1" applyAlignment="1" applyProtection="1">
      <alignment horizontal="center" vertical="center"/>
    </xf>
    <xf numFmtId="0" fontId="0" fillId="0" borderId="9" xfId="0" applyNumberFormat="1" applyFill="1" applyBorder="1" applyAlignment="1" applyProtection="1"/>
    <xf numFmtId="0" fontId="0" fillId="0" borderId="10" xfId="0" applyNumberFormat="1" applyFill="1" applyBorder="1" applyAlignment="1" applyProtection="1"/>
    <xf numFmtId="0" fontId="0" fillId="0" borderId="10" xfId="0" applyBorder="1"/>
    <xf numFmtId="0" fontId="0" fillId="0" borderId="25" xfId="0" applyBorder="1"/>
    <xf numFmtId="0" fontId="0" fillId="0" borderId="0" xfId="0" applyNumberFormat="1" applyFill="1" applyBorder="1" applyAlignment="1" applyProtection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/>
    <xf numFmtId="0" fontId="10" fillId="0" borderId="0" xfId="0" applyNumberFormat="1" applyFont="1" applyFill="1" applyBorder="1" applyAlignment="1" applyProtection="1">
      <alignment horizontal="left" vertical="center"/>
    </xf>
    <xf numFmtId="0" fontId="0" fillId="0" borderId="0" xfId="0" applyNumberFormat="1" applyFill="1" applyBorder="1" applyAlignment="1" applyProtection="1">
      <alignment horizontal="left"/>
    </xf>
    <xf numFmtId="0" fontId="16" fillId="0" borderId="33" xfId="0" applyNumberFormat="1" applyFont="1" applyFill="1" applyBorder="1" applyAlignment="1" applyProtection="1">
      <alignment horizontal="center" vertical="center"/>
    </xf>
    <xf numFmtId="0" fontId="0" fillId="0" borderId="0" xfId="0"/>
    <xf numFmtId="0" fontId="0" fillId="0" borderId="11" xfId="0" applyBorder="1"/>
    <xf numFmtId="0" fontId="0" fillId="0" borderId="4" xfId="0" applyBorder="1" applyAlignment="1"/>
    <xf numFmtId="44" fontId="8" fillId="0" borderId="0" xfId="0" applyNumberFormat="1" applyFont="1" applyFill="1" applyBorder="1" applyAlignment="1" applyProtection="1">
      <alignment horizontal="right"/>
    </xf>
    <xf numFmtId="0" fontId="0" fillId="0" borderId="0" xfId="0" applyBorder="1" applyAlignment="1">
      <alignment horizontal="center"/>
    </xf>
    <xf numFmtId="44" fontId="0" fillId="0" borderId="0" xfId="0" applyNumberFormat="1" applyFill="1" applyBorder="1" applyAlignment="1" applyProtection="1">
      <alignment horizontal="left"/>
    </xf>
    <xf numFmtId="44" fontId="0" fillId="0" borderId="0" xfId="0" applyNumberFormat="1" applyBorder="1"/>
    <xf numFmtId="0" fontId="8" fillId="0" borderId="3" xfId="0" applyNumberFormat="1" applyFont="1" applyFill="1" applyBorder="1" applyAlignment="1" applyProtection="1">
      <alignment horizontal="left"/>
    </xf>
    <xf numFmtId="0" fontId="0" fillId="0" borderId="12" xfId="0" applyBorder="1"/>
    <xf numFmtId="0" fontId="0" fillId="0" borderId="6" xfId="0" applyBorder="1"/>
    <xf numFmtId="44" fontId="13" fillId="0" borderId="0" xfId="0" applyNumberFormat="1" applyFont="1" applyFill="1" applyBorder="1" applyAlignment="1" applyProtection="1">
      <alignment horizontal="center" vertical="center"/>
    </xf>
    <xf numFmtId="0" fontId="10" fillId="0" borderId="0" xfId="0" applyFont="1" applyBorder="1" applyAlignment="1">
      <alignment horizontal="left" vertical="center"/>
    </xf>
    <xf numFmtId="0" fontId="19" fillId="0" borderId="0" xfId="0" applyFont="1"/>
    <xf numFmtId="0" fontId="15" fillId="0" borderId="0" xfId="0" applyFont="1" applyAlignment="1">
      <alignment horizontal="center" textRotation="255"/>
    </xf>
    <xf numFmtId="0" fontId="15" fillId="0" borderId="12" xfId="0" applyFont="1" applyBorder="1" applyAlignment="1">
      <alignment horizontal="center" textRotation="255"/>
    </xf>
    <xf numFmtId="44" fontId="0" fillId="0" borderId="0" xfId="0" applyNumberFormat="1" applyFill="1" applyBorder="1" applyAlignment="1" applyProtection="1">
      <alignment horizontal="center" vertical="center"/>
    </xf>
    <xf numFmtId="44" fontId="0" fillId="0" borderId="0" xfId="0" applyNumberFormat="1" applyFill="1" applyBorder="1" applyAlignment="1" applyProtection="1">
      <alignment horizontal="center"/>
    </xf>
    <xf numFmtId="0" fontId="9" fillId="0" borderId="0" xfId="0" applyNumberFormat="1" applyFont="1" applyFill="1" applyBorder="1" applyAlignment="1" applyProtection="1">
      <alignment horizontal="left" vertical="center"/>
    </xf>
    <xf numFmtId="0" fontId="0" fillId="6" borderId="21" xfId="0" applyNumberFormat="1" applyFill="1" applyBorder="1" applyAlignment="1" applyProtection="1">
      <alignment horizontal="center" vertical="center"/>
    </xf>
    <xf numFmtId="0" fontId="6" fillId="0" borderId="0" xfId="0" applyNumberFormat="1" applyFont="1" applyFill="1" applyBorder="1" applyAlignment="1" applyProtection="1">
      <alignment horizontal="left" wrapText="1"/>
    </xf>
    <xf numFmtId="0" fontId="10" fillId="0" borderId="7" xfId="0" applyNumberFormat="1" applyFont="1" applyFill="1" applyBorder="1" applyAlignment="1" applyProtection="1"/>
    <xf numFmtId="0" fontId="10" fillId="0" borderId="13" xfId="0" applyNumberFormat="1" applyFont="1" applyFill="1" applyBorder="1" applyAlignment="1" applyProtection="1"/>
    <xf numFmtId="0" fontId="8" fillId="0" borderId="8" xfId="0" applyNumberFormat="1" applyFont="1" applyFill="1" applyBorder="1" applyAlignment="1" applyProtection="1">
      <alignment horizontal="right"/>
    </xf>
    <xf numFmtId="0" fontId="8" fillId="0" borderId="7" xfId="0" applyFont="1" applyBorder="1" applyAlignment="1">
      <alignment vertical="center"/>
    </xf>
    <xf numFmtId="0" fontId="8" fillId="0" borderId="13" xfId="0" applyFont="1" applyBorder="1" applyAlignment="1">
      <alignment vertical="center"/>
    </xf>
    <xf numFmtId="0" fontId="8" fillId="0" borderId="8" xfId="0" applyFont="1" applyBorder="1" applyAlignment="1">
      <alignment horizontal="right" vertical="center"/>
    </xf>
    <xf numFmtId="0" fontId="8" fillId="0" borderId="8" xfId="0" applyNumberFormat="1" applyFont="1" applyFill="1" applyBorder="1" applyAlignment="1" applyProtection="1">
      <alignment horizontal="right" vertical="center"/>
    </xf>
    <xf numFmtId="0" fontId="10" fillId="0" borderId="7" xfId="0" applyNumberFormat="1" applyFont="1" applyFill="1" applyBorder="1" applyAlignment="1" applyProtection="1">
      <alignment vertical="center"/>
    </xf>
    <xf numFmtId="0" fontId="10" fillId="0" borderId="13" xfId="0" applyNumberFormat="1" applyFont="1" applyFill="1" applyBorder="1" applyAlignment="1" applyProtection="1">
      <alignment vertical="center"/>
    </xf>
    <xf numFmtId="0" fontId="8" fillId="0" borderId="8" xfId="0" applyNumberFormat="1" applyFont="1" applyFill="1" applyBorder="1" applyAlignment="1" applyProtection="1">
      <alignment vertical="center"/>
    </xf>
    <xf numFmtId="44" fontId="0" fillId="0" borderId="4" xfId="0" applyNumberFormat="1" applyBorder="1"/>
    <xf numFmtId="44" fontId="0" fillId="0" borderId="4" xfId="0" applyNumberFormat="1" applyBorder="1" applyAlignment="1"/>
    <xf numFmtId="44" fontId="0" fillId="0" borderId="6" xfId="0" applyNumberFormat="1" applyBorder="1" applyAlignment="1"/>
    <xf numFmtId="0" fontId="9" fillId="0" borderId="3" xfId="0" applyFont="1" applyBorder="1" applyAlignment="1">
      <alignment horizontal="center" vertical="center"/>
    </xf>
    <xf numFmtId="0" fontId="9" fillId="0" borderId="5" xfId="0" applyFont="1" applyFill="1" applyBorder="1" applyAlignment="1">
      <alignment horizontal="center" vertical="center"/>
    </xf>
    <xf numFmtId="44" fontId="0" fillId="0" borderId="9" xfId="0" applyNumberFormat="1" applyBorder="1"/>
    <xf numFmtId="44" fontId="0" fillId="0" borderId="10" xfId="0" applyNumberFormat="1" applyBorder="1"/>
    <xf numFmtId="44" fontId="0" fillId="0" borderId="10" xfId="0" applyNumberFormat="1" applyBorder="1" applyAlignment="1"/>
    <xf numFmtId="44" fontId="0" fillId="0" borderId="25" xfId="0" applyNumberFormat="1" applyBorder="1" applyAlignment="1"/>
    <xf numFmtId="0" fontId="11" fillId="0" borderId="0" xfId="0" applyNumberFormat="1" applyFont="1" applyFill="1" applyAlignment="1" applyProtection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0" fontId="11" fillId="0" borderId="0" xfId="0" applyNumberFormat="1" applyFont="1" applyFill="1" applyAlignment="1" applyProtection="1">
      <alignment horizontal="center" vertical="center" wrapText="1"/>
    </xf>
    <xf numFmtId="0" fontId="18" fillId="0" borderId="0" xfId="0" applyNumberFormat="1" applyFont="1" applyFill="1" applyAlignment="1" applyProtection="1">
      <alignment horizontal="center" vertical="center" wrapText="1"/>
    </xf>
    <xf numFmtId="0" fontId="18" fillId="0" borderId="0" xfId="0" applyNumberFormat="1" applyFont="1" applyFill="1" applyAlignment="1" applyProtection="1">
      <alignment horizontal="center" vertical="center"/>
    </xf>
    <xf numFmtId="0" fontId="0" fillId="5" borderId="21" xfId="0" applyFont="1" applyFill="1" applyBorder="1" applyAlignment="1">
      <alignment horizontal="center" vertical="center"/>
    </xf>
    <xf numFmtId="0" fontId="0" fillId="0" borderId="0" xfId="0" applyNumberFormat="1" applyFont="1" applyFill="1" applyAlignment="1" applyProtection="1">
      <alignment horizontal="center" vertical="center"/>
    </xf>
    <xf numFmtId="0" fontId="11" fillId="0" borderId="0" xfId="0" applyNumberFormat="1" applyFont="1" applyFill="1" applyAlignment="1" applyProtection="1">
      <alignment horizontal="center" vertical="center"/>
      <protection locked="0"/>
    </xf>
    <xf numFmtId="0" fontId="8" fillId="0" borderId="24" xfId="0" applyNumberFormat="1" applyFont="1" applyFill="1" applyBorder="1" applyAlignment="1" applyProtection="1">
      <alignment horizontal="center" vertical="center"/>
      <protection locked="0"/>
    </xf>
    <xf numFmtId="0" fontId="21" fillId="0" borderId="0" xfId="0" applyFont="1" applyAlignment="1">
      <alignment horizontal="center" vertical="center"/>
    </xf>
    <xf numFmtId="0" fontId="7" fillId="0" borderId="0" xfId="0" applyNumberFormat="1" applyFont="1" applyFill="1" applyAlignment="1" applyProtection="1"/>
    <xf numFmtId="0" fontId="14" fillId="3" borderId="1" xfId="0" applyNumberFormat="1" applyFont="1" applyFill="1" applyBorder="1" applyAlignment="1" applyProtection="1">
      <alignment horizontal="center" vertical="center"/>
    </xf>
    <xf numFmtId="0" fontId="14" fillId="3" borderId="11" xfId="0" applyNumberFormat="1" applyFont="1" applyFill="1" applyBorder="1" applyAlignment="1" applyProtection="1">
      <alignment horizontal="center" vertical="center"/>
    </xf>
    <xf numFmtId="0" fontId="14" fillId="3" borderId="2" xfId="0" applyNumberFormat="1" applyFont="1" applyFill="1" applyBorder="1" applyAlignment="1" applyProtection="1">
      <alignment horizontal="center" vertical="center"/>
    </xf>
    <xf numFmtId="0" fontId="14" fillId="3" borderId="3" xfId="0" applyNumberFormat="1" applyFont="1" applyFill="1" applyBorder="1" applyAlignment="1" applyProtection="1">
      <alignment horizontal="center" vertical="center"/>
    </xf>
    <xf numFmtId="0" fontId="14" fillId="3" borderId="0" xfId="0" applyNumberFormat="1" applyFont="1" applyFill="1" applyBorder="1" applyAlignment="1" applyProtection="1">
      <alignment horizontal="center" vertical="center"/>
    </xf>
    <xf numFmtId="0" fontId="14" fillId="3" borderId="4" xfId="0" applyNumberFormat="1" applyFont="1" applyFill="1" applyBorder="1" applyAlignment="1" applyProtection="1">
      <alignment horizontal="center" vertical="center"/>
    </xf>
    <xf numFmtId="0" fontId="14" fillId="3" borderId="5" xfId="0" applyNumberFormat="1" applyFont="1" applyFill="1" applyBorder="1" applyAlignment="1" applyProtection="1">
      <alignment horizontal="center" vertical="center"/>
    </xf>
    <xf numFmtId="0" fontId="14" fillId="3" borderId="12" xfId="0" applyNumberFormat="1" applyFont="1" applyFill="1" applyBorder="1" applyAlignment="1" applyProtection="1">
      <alignment horizontal="center" vertical="center"/>
    </xf>
    <xf numFmtId="0" fontId="14" fillId="3" borderId="6" xfId="0" applyNumberFormat="1" applyFont="1" applyFill="1" applyBorder="1" applyAlignment="1" applyProtection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0" fillId="0" borderId="7" xfId="0" applyFont="1" applyBorder="1" applyAlignment="1">
      <alignment horizontal="center"/>
    </xf>
    <xf numFmtId="0" fontId="10" fillId="0" borderId="13" xfId="0" applyFont="1" applyBorder="1" applyAlignment="1">
      <alignment horizontal="center"/>
    </xf>
    <xf numFmtId="0" fontId="10" fillId="0" borderId="8" xfId="0" applyFont="1" applyBorder="1" applyAlignment="1">
      <alignment horizontal="center"/>
    </xf>
    <xf numFmtId="0" fontId="6" fillId="0" borderId="35" xfId="0" applyFont="1" applyBorder="1" applyAlignment="1">
      <alignment horizontal="center"/>
    </xf>
    <xf numFmtId="0" fontId="6" fillId="0" borderId="34" xfId="0" applyFont="1" applyBorder="1" applyAlignment="1">
      <alignment horizontal="center"/>
    </xf>
    <xf numFmtId="0" fontId="6" fillId="0" borderId="36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11" fillId="0" borderId="0" xfId="0" applyFont="1" applyAlignment="1">
      <alignment horizontal="center"/>
    </xf>
    <xf numFmtId="0" fontId="8" fillId="0" borderId="7" xfId="0" applyNumberFormat="1" applyFont="1" applyFill="1" applyBorder="1" applyAlignment="1" applyProtection="1">
      <alignment horizontal="left" vertical="center"/>
    </xf>
    <xf numFmtId="0" fontId="8" fillId="0" borderId="32" xfId="0" applyNumberFormat="1" applyFont="1" applyFill="1" applyBorder="1" applyAlignment="1" applyProtection="1">
      <alignment horizontal="left" vertical="center"/>
    </xf>
    <xf numFmtId="0" fontId="6" fillId="0" borderId="3" xfId="0" applyFont="1" applyBorder="1" applyAlignment="1">
      <alignment horizontal="left"/>
    </xf>
    <xf numFmtId="0" fontId="6" fillId="0" borderId="0" xfId="0" applyFont="1" applyBorder="1" applyAlignment="1">
      <alignment horizontal="left"/>
    </xf>
    <xf numFmtId="0" fontId="6" fillId="0" borderId="4" xfId="0" applyFont="1" applyBorder="1" applyAlignment="1">
      <alignment horizontal="left"/>
    </xf>
    <xf numFmtId="0" fontId="6" fillId="0" borderId="3" xfId="0" applyFont="1" applyBorder="1" applyAlignment="1">
      <alignment horizontal="left" wrapText="1"/>
    </xf>
    <xf numFmtId="0" fontId="6" fillId="0" borderId="0" xfId="0" applyFont="1" applyBorder="1" applyAlignment="1">
      <alignment horizontal="left" wrapText="1"/>
    </xf>
    <xf numFmtId="0" fontId="6" fillId="0" borderId="4" xfId="0" applyFont="1" applyBorder="1" applyAlignment="1">
      <alignment horizontal="left" wrapText="1"/>
    </xf>
    <xf numFmtId="0" fontId="6" fillId="0" borderId="7" xfId="0" applyNumberFormat="1" applyFont="1" applyFill="1" applyBorder="1" applyAlignment="1" applyProtection="1">
      <alignment horizontal="center"/>
    </xf>
    <xf numFmtId="0" fontId="6" fillId="0" borderId="32" xfId="0" applyNumberFormat="1" applyFont="1" applyFill="1" applyBorder="1" applyAlignment="1" applyProtection="1">
      <alignment horizontal="center"/>
    </xf>
    <xf numFmtId="44" fontId="8" fillId="0" borderId="7" xfId="0" applyNumberFormat="1" applyFont="1" applyFill="1" applyBorder="1" applyAlignment="1" applyProtection="1">
      <alignment horizontal="right"/>
    </xf>
    <xf numFmtId="44" fontId="8" fillId="0" borderId="13" xfId="0" applyNumberFormat="1" applyFont="1" applyFill="1" applyBorder="1" applyAlignment="1" applyProtection="1">
      <alignment horizontal="right"/>
    </xf>
    <xf numFmtId="44" fontId="8" fillId="0" borderId="8" xfId="0" applyNumberFormat="1" applyFont="1" applyFill="1" applyBorder="1" applyAlignment="1" applyProtection="1">
      <alignment horizontal="right"/>
    </xf>
    <xf numFmtId="44" fontId="6" fillId="0" borderId="3" xfId="1" applyNumberFormat="1" applyFont="1" applyBorder="1" applyAlignment="1">
      <alignment horizontal="right"/>
    </xf>
    <xf numFmtId="44" fontId="6" fillId="0" borderId="4" xfId="1" applyNumberFormat="1" applyFont="1" applyBorder="1" applyAlignment="1">
      <alignment horizontal="right"/>
    </xf>
    <xf numFmtId="44" fontId="8" fillId="0" borderId="7" xfId="1" applyNumberFormat="1" applyFont="1" applyBorder="1" applyAlignment="1">
      <alignment horizontal="right" vertical="center"/>
    </xf>
    <xf numFmtId="44" fontId="8" fillId="0" borderId="8" xfId="1" applyNumberFormat="1" applyFont="1" applyBorder="1" applyAlignment="1">
      <alignment horizontal="right" vertical="center"/>
    </xf>
    <xf numFmtId="0" fontId="0" fillId="0" borderId="3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4" xfId="0" applyBorder="1" applyAlignment="1">
      <alignment horizontal="left"/>
    </xf>
    <xf numFmtId="44" fontId="12" fillId="0" borderId="7" xfId="0" applyNumberFormat="1" applyFont="1" applyFill="1" applyBorder="1" applyAlignment="1" applyProtection="1">
      <alignment horizontal="center" vertical="center"/>
    </xf>
    <xf numFmtId="44" fontId="12" fillId="0" borderId="13" xfId="0" applyNumberFormat="1" applyFont="1" applyFill="1" applyBorder="1" applyAlignment="1" applyProtection="1">
      <alignment horizontal="center" vertical="center"/>
    </xf>
    <xf numFmtId="44" fontId="12" fillId="0" borderId="8" xfId="0" applyNumberFormat="1" applyFont="1" applyFill="1" applyBorder="1" applyAlignment="1" applyProtection="1">
      <alignment horizontal="center" vertical="center"/>
    </xf>
    <xf numFmtId="44" fontId="8" fillId="0" borderId="7" xfId="0" applyNumberFormat="1" applyFont="1" applyFill="1" applyBorder="1" applyAlignment="1" applyProtection="1">
      <alignment horizontal="right" vertical="center"/>
    </xf>
    <xf numFmtId="44" fontId="8" fillId="0" borderId="13" xfId="0" applyNumberFormat="1" applyFont="1" applyFill="1" applyBorder="1" applyAlignment="1" applyProtection="1">
      <alignment horizontal="right" vertical="center"/>
    </xf>
    <xf numFmtId="44" fontId="8" fillId="0" borderId="8" xfId="0" applyNumberFormat="1" applyFont="1" applyFill="1" applyBorder="1" applyAlignment="1" applyProtection="1">
      <alignment horizontal="right" vertical="center"/>
    </xf>
    <xf numFmtId="0" fontId="10" fillId="0" borderId="7" xfId="0" applyNumberFormat="1" applyFont="1" applyFill="1" applyBorder="1" applyAlignment="1" applyProtection="1">
      <alignment horizontal="left" vertical="center"/>
    </xf>
    <xf numFmtId="0" fontId="10" fillId="0" borderId="13" xfId="0" applyNumberFormat="1" applyFont="1" applyFill="1" applyBorder="1" applyAlignment="1" applyProtection="1">
      <alignment horizontal="left" vertical="center"/>
    </xf>
    <xf numFmtId="0" fontId="10" fillId="0" borderId="8" xfId="0" applyNumberFormat="1" applyFont="1" applyFill="1" applyBorder="1" applyAlignment="1" applyProtection="1">
      <alignment horizontal="left" vertical="center"/>
    </xf>
    <xf numFmtId="44" fontId="13" fillId="0" borderId="7" xfId="0" applyNumberFormat="1" applyFont="1" applyFill="1" applyBorder="1" applyAlignment="1" applyProtection="1">
      <alignment horizontal="center" vertical="center"/>
    </xf>
    <xf numFmtId="44" fontId="13" fillId="0" borderId="13" xfId="0" applyNumberFormat="1" applyFont="1" applyFill="1" applyBorder="1" applyAlignment="1" applyProtection="1">
      <alignment horizontal="center" vertical="center"/>
    </xf>
    <xf numFmtId="44" fontId="13" fillId="0" borderId="8" xfId="0" applyNumberFormat="1" applyFont="1" applyFill="1" applyBorder="1" applyAlignment="1" applyProtection="1">
      <alignment horizontal="center" vertical="center"/>
    </xf>
    <xf numFmtId="0" fontId="10" fillId="0" borderId="7" xfId="0" applyFont="1" applyBorder="1" applyAlignment="1">
      <alignment horizontal="left"/>
    </xf>
    <xf numFmtId="0" fontId="10" fillId="0" borderId="13" xfId="0" applyFont="1" applyBorder="1" applyAlignment="1">
      <alignment horizontal="left"/>
    </xf>
    <xf numFmtId="0" fontId="10" fillId="0" borderId="8" xfId="0" applyFont="1" applyBorder="1" applyAlignment="1">
      <alignment horizontal="left"/>
    </xf>
    <xf numFmtId="167" fontId="8" fillId="4" borderId="7" xfId="0" applyNumberFormat="1" applyFont="1" applyFill="1" applyBorder="1" applyAlignment="1" applyProtection="1">
      <alignment horizontal="right"/>
      <protection locked="0"/>
    </xf>
    <xf numFmtId="167" fontId="8" fillId="4" borderId="8" xfId="0" applyNumberFormat="1" applyFont="1" applyFill="1" applyBorder="1" applyAlignment="1" applyProtection="1">
      <alignment horizontal="right"/>
      <protection locked="0"/>
    </xf>
    <xf numFmtId="0" fontId="10" fillId="0" borderId="7" xfId="0" applyFont="1" applyBorder="1" applyAlignment="1">
      <alignment horizontal="left" vertical="center"/>
    </xf>
    <xf numFmtId="0" fontId="10" fillId="0" borderId="13" xfId="0" applyFont="1" applyBorder="1" applyAlignment="1">
      <alignment horizontal="left" vertical="center"/>
    </xf>
    <xf numFmtId="0" fontId="10" fillId="0" borderId="8" xfId="0" applyFont="1" applyBorder="1" applyAlignment="1">
      <alignment horizontal="left" vertical="center"/>
    </xf>
    <xf numFmtId="44" fontId="8" fillId="0" borderId="7" xfId="0" applyNumberFormat="1" applyFont="1" applyFill="1" applyBorder="1" applyAlignment="1" applyProtection="1">
      <alignment horizontal="right" vertical="center"/>
      <protection locked="0"/>
    </xf>
    <xf numFmtId="44" fontId="8" fillId="0" borderId="13" xfId="0" applyNumberFormat="1" applyFont="1" applyFill="1" applyBorder="1" applyAlignment="1" applyProtection="1">
      <alignment horizontal="right" vertical="center"/>
      <protection locked="0"/>
    </xf>
    <xf numFmtId="44" fontId="8" fillId="0" borderId="8" xfId="0" applyNumberFormat="1" applyFont="1" applyFill="1" applyBorder="1" applyAlignment="1" applyProtection="1">
      <alignment horizontal="right" vertical="center"/>
      <protection locked="0"/>
    </xf>
    <xf numFmtId="0" fontId="20" fillId="0" borderId="7" xfId="0" applyNumberFormat="1" applyFont="1" applyFill="1" applyBorder="1" applyAlignment="1" applyProtection="1">
      <alignment horizontal="left"/>
    </xf>
    <xf numFmtId="0" fontId="20" fillId="0" borderId="13" xfId="0" applyNumberFormat="1" applyFont="1" applyFill="1" applyBorder="1" applyAlignment="1" applyProtection="1">
      <alignment horizontal="left"/>
    </xf>
    <xf numFmtId="167" fontId="8" fillId="4" borderId="7" xfId="2" applyNumberFormat="1" applyFont="1" applyFill="1" applyBorder="1" applyAlignment="1" applyProtection="1">
      <alignment horizontal="right"/>
      <protection locked="0"/>
    </xf>
    <xf numFmtId="167" fontId="8" fillId="4" borderId="8" xfId="2" applyNumberFormat="1" applyFont="1" applyFill="1" applyBorder="1" applyAlignment="1" applyProtection="1">
      <alignment horizontal="right"/>
      <protection locked="0"/>
    </xf>
    <xf numFmtId="9" fontId="10" fillId="4" borderId="7" xfId="0" applyNumberFormat="1" applyFont="1" applyFill="1" applyBorder="1" applyAlignment="1" applyProtection="1">
      <alignment horizontal="right" vertical="center"/>
      <protection locked="0"/>
    </xf>
    <xf numFmtId="0" fontId="10" fillId="4" borderId="8" xfId="0" applyFont="1" applyFill="1" applyBorder="1" applyAlignment="1" applyProtection="1">
      <alignment horizontal="right" vertical="center"/>
      <protection locked="0"/>
    </xf>
    <xf numFmtId="44" fontId="0" fillId="0" borderId="0" xfId="0" applyNumberFormat="1" applyBorder="1" applyAlignment="1">
      <alignment horizontal="center"/>
    </xf>
    <xf numFmtId="0" fontId="18" fillId="0" borderId="1" xfId="0" applyNumberFormat="1" applyFont="1" applyFill="1" applyBorder="1" applyAlignment="1" applyProtection="1">
      <alignment horizontal="center" vertical="center"/>
    </xf>
    <xf numFmtId="0" fontId="18" fillId="0" borderId="2" xfId="0" applyNumberFormat="1" applyFont="1" applyFill="1" applyBorder="1" applyAlignment="1" applyProtection="1">
      <alignment horizontal="center" vertical="center"/>
    </xf>
    <xf numFmtId="0" fontId="18" fillId="0" borderId="5" xfId="0" applyNumberFormat="1" applyFont="1" applyFill="1" applyBorder="1" applyAlignment="1" applyProtection="1">
      <alignment horizontal="center" vertical="center"/>
    </xf>
    <xf numFmtId="0" fontId="18" fillId="0" borderId="6" xfId="0" applyNumberFormat="1" applyFont="1" applyFill="1" applyBorder="1" applyAlignment="1" applyProtection="1">
      <alignment horizontal="center" vertical="center"/>
    </xf>
    <xf numFmtId="0" fontId="6" fillId="0" borderId="27" xfId="0" applyNumberFormat="1" applyFont="1" applyFill="1" applyBorder="1" applyAlignment="1" applyProtection="1">
      <alignment horizontal="center" vertical="center"/>
    </xf>
    <xf numFmtId="0" fontId="6" fillId="0" borderId="36" xfId="0" applyNumberFormat="1" applyFont="1" applyFill="1" applyBorder="1" applyAlignment="1" applyProtection="1">
      <alignment horizontal="center" vertical="center"/>
    </xf>
    <xf numFmtId="0" fontId="6" fillId="0" borderId="30" xfId="0" applyNumberFormat="1" applyFont="1" applyFill="1" applyBorder="1" applyAlignment="1" applyProtection="1">
      <alignment horizontal="center" vertical="center"/>
    </xf>
    <xf numFmtId="0" fontId="6" fillId="0" borderId="39" xfId="0" applyNumberFormat="1" applyFont="1" applyFill="1" applyBorder="1" applyAlignment="1" applyProtection="1">
      <alignment horizontal="center" vertical="center"/>
    </xf>
    <xf numFmtId="0" fontId="6" fillId="0" borderId="27" xfId="0" applyNumberFormat="1" applyFont="1" applyFill="1" applyBorder="1" applyAlignment="1" applyProtection="1">
      <alignment horizontal="center"/>
    </xf>
    <xf numFmtId="0" fontId="6" fillId="0" borderId="37" xfId="0" applyNumberFormat="1" applyFont="1" applyFill="1" applyBorder="1" applyAlignment="1" applyProtection="1">
      <alignment horizontal="center"/>
    </xf>
    <xf numFmtId="0" fontId="6" fillId="0" borderId="30" xfId="0" applyNumberFormat="1" applyFont="1" applyFill="1" applyBorder="1" applyAlignment="1" applyProtection="1">
      <alignment horizontal="center"/>
    </xf>
    <xf numFmtId="0" fontId="6" fillId="0" borderId="38" xfId="0" applyNumberFormat="1" applyFont="1" applyFill="1" applyBorder="1" applyAlignment="1" applyProtection="1">
      <alignment horizontal="center"/>
    </xf>
    <xf numFmtId="0" fontId="0" fillId="0" borderId="0" xfId="0" applyBorder="1" applyAlignment="1">
      <alignment horizontal="center"/>
    </xf>
    <xf numFmtId="44" fontId="0" fillId="0" borderId="3" xfId="1" applyNumberFormat="1" applyFont="1" applyBorder="1" applyAlignment="1">
      <alignment horizontal="right"/>
    </xf>
    <xf numFmtId="44" fontId="0" fillId="0" borderId="4" xfId="1" applyNumberFormat="1" applyFont="1" applyBorder="1" applyAlignment="1">
      <alignment horizontal="right"/>
    </xf>
    <xf numFmtId="0" fontId="10" fillId="0" borderId="7" xfId="0" applyFont="1" applyBorder="1" applyAlignment="1">
      <alignment vertical="center"/>
    </xf>
    <xf numFmtId="0" fontId="10" fillId="0" borderId="13" xfId="0" applyFont="1" applyBorder="1" applyAlignment="1">
      <alignment vertical="center"/>
    </xf>
    <xf numFmtId="0" fontId="10" fillId="0" borderId="8" xfId="0" applyFont="1" applyBorder="1" applyAlignment="1">
      <alignment vertical="center"/>
    </xf>
    <xf numFmtId="44" fontId="8" fillId="4" borderId="13" xfId="0" applyNumberFormat="1" applyFont="1" applyFill="1" applyBorder="1" applyAlignment="1" applyProtection="1">
      <alignment horizontal="right"/>
      <protection locked="0"/>
    </xf>
    <xf numFmtId="44" fontId="8" fillId="4" borderId="8" xfId="0" applyNumberFormat="1" applyFont="1" applyFill="1" applyBorder="1" applyAlignment="1" applyProtection="1">
      <alignment horizontal="right"/>
      <protection locked="0"/>
    </xf>
    <xf numFmtId="44" fontId="8" fillId="4" borderId="7" xfId="0" applyNumberFormat="1" applyFont="1" applyFill="1" applyBorder="1" applyAlignment="1" applyProtection="1">
      <alignment horizontal="right" vertical="center"/>
      <protection locked="0"/>
    </xf>
    <xf numFmtId="44" fontId="8" fillId="4" borderId="13" xfId="0" applyNumberFormat="1" applyFont="1" applyFill="1" applyBorder="1" applyAlignment="1" applyProtection="1">
      <alignment horizontal="right" vertical="center"/>
      <protection locked="0"/>
    </xf>
    <xf numFmtId="44" fontId="8" fillId="4" borderId="8" xfId="0" applyNumberFormat="1" applyFont="1" applyFill="1" applyBorder="1" applyAlignment="1" applyProtection="1">
      <alignment horizontal="right" vertical="center"/>
      <protection locked="0"/>
    </xf>
    <xf numFmtId="0" fontId="0" fillId="0" borderId="0" xfId="0" applyNumberFormat="1" applyFill="1" applyBorder="1" applyAlignment="1" applyProtection="1">
      <alignment horizontal="center"/>
    </xf>
    <xf numFmtId="14" fontId="4" fillId="0" borderId="0" xfId="0" applyNumberFormat="1" applyFont="1" applyFill="1" applyAlignment="1" applyProtection="1">
      <alignment horizontal="center"/>
    </xf>
    <xf numFmtId="165" fontId="18" fillId="0" borderId="0" xfId="0" applyNumberFormat="1" applyFont="1" applyFill="1" applyAlignment="1" applyProtection="1">
      <alignment horizontal="center"/>
    </xf>
    <xf numFmtId="44" fontId="0" fillId="0" borderId="1" xfId="1" applyNumberFormat="1" applyFont="1" applyBorder="1" applyAlignment="1">
      <alignment horizontal="right"/>
    </xf>
    <xf numFmtId="44" fontId="0" fillId="0" borderId="2" xfId="1" applyNumberFormat="1" applyFont="1" applyBorder="1" applyAlignment="1">
      <alignment horizontal="right"/>
    </xf>
    <xf numFmtId="0" fontId="6" fillId="0" borderId="22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6" fillId="0" borderId="31" xfId="0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13" xfId="0" applyNumberFormat="1" applyFont="1" applyFill="1" applyBorder="1" applyAlignment="1" applyProtection="1">
      <alignment horizontal="center"/>
    </xf>
    <xf numFmtId="0" fontId="6" fillId="0" borderId="8" xfId="0" applyNumberFormat="1" applyFont="1" applyFill="1" applyBorder="1" applyAlignment="1" applyProtection="1">
      <alignment horizontal="center"/>
    </xf>
    <xf numFmtId="0" fontId="6" fillId="0" borderId="3" xfId="0" applyNumberFormat="1" applyFont="1" applyFill="1" applyBorder="1" applyAlignment="1" applyProtection="1">
      <alignment horizontal="center"/>
    </xf>
    <xf numFmtId="0" fontId="6" fillId="0" borderId="0" xfId="0" applyNumberFormat="1" applyFont="1" applyFill="1" applyBorder="1" applyAlignment="1" applyProtection="1">
      <alignment horizontal="center"/>
    </xf>
    <xf numFmtId="0" fontId="6" fillId="0" borderId="4" xfId="0" applyNumberFormat="1" applyFont="1" applyFill="1" applyBorder="1" applyAlignment="1" applyProtection="1">
      <alignment horizontal="center"/>
    </xf>
    <xf numFmtId="0" fontId="6" fillId="0" borderId="1" xfId="0" applyFont="1" applyBorder="1" applyAlignment="1">
      <alignment horizontal="left"/>
    </xf>
    <xf numFmtId="0" fontId="6" fillId="0" borderId="11" xfId="0" applyFont="1" applyBorder="1" applyAlignment="1">
      <alignment horizontal="left"/>
    </xf>
    <xf numFmtId="0" fontId="6" fillId="0" borderId="2" xfId="0" applyFont="1" applyBorder="1" applyAlignment="1">
      <alignment horizontal="left"/>
    </xf>
    <xf numFmtId="0" fontId="2" fillId="0" borderId="0" xfId="0" applyNumberFormat="1" applyFont="1" applyFill="1" applyAlignment="1" applyProtection="1">
      <alignment horizontal="center"/>
    </xf>
    <xf numFmtId="44" fontId="0" fillId="0" borderId="1" xfId="0" applyNumberFormat="1" applyFill="1" applyBorder="1" applyAlignment="1" applyProtection="1">
      <alignment horizontal="center"/>
    </xf>
    <xf numFmtId="44" fontId="0" fillId="0" borderId="11" xfId="0" applyNumberFormat="1" applyFill="1" applyBorder="1" applyAlignment="1" applyProtection="1">
      <alignment horizontal="center"/>
    </xf>
    <xf numFmtId="44" fontId="0" fillId="0" borderId="2" xfId="0" applyNumberFormat="1" applyFill="1" applyBorder="1" applyAlignment="1" applyProtection="1">
      <alignment horizontal="center"/>
    </xf>
    <xf numFmtId="0" fontId="0" fillId="0" borderId="28" xfId="0" applyNumberFormat="1" applyFill="1" applyBorder="1" applyAlignment="1" applyProtection="1">
      <alignment horizontal="center"/>
    </xf>
    <xf numFmtId="0" fontId="0" fillId="0" borderId="29" xfId="0" applyNumberFormat="1" applyFill="1" applyBorder="1" applyAlignment="1" applyProtection="1">
      <alignment horizontal="center"/>
    </xf>
    <xf numFmtId="0" fontId="6" fillId="0" borderId="15" xfId="0" applyNumberFormat="1" applyFont="1" applyFill="1" applyBorder="1" applyAlignment="1" applyProtection="1">
      <alignment horizontal="center"/>
    </xf>
    <xf numFmtId="0" fontId="6" fillId="0" borderId="16" xfId="0" applyNumberFormat="1" applyFont="1" applyFill="1" applyBorder="1" applyAlignment="1" applyProtection="1">
      <alignment horizontal="center"/>
    </xf>
    <xf numFmtId="0" fontId="6" fillId="0" borderId="17" xfId="0" applyNumberFormat="1" applyFont="1" applyFill="1" applyBorder="1" applyAlignment="1" applyProtection="1">
      <alignment horizontal="center"/>
    </xf>
    <xf numFmtId="0" fontId="6" fillId="0" borderId="18" xfId="0" applyNumberFormat="1" applyFont="1" applyFill="1" applyBorder="1" applyAlignment="1" applyProtection="1">
      <alignment horizontal="center"/>
    </xf>
    <xf numFmtId="0" fontId="6" fillId="0" borderId="19" xfId="0" applyNumberFormat="1" applyFont="1" applyFill="1" applyBorder="1" applyAlignment="1" applyProtection="1">
      <alignment horizontal="center"/>
    </xf>
    <xf numFmtId="0" fontId="6" fillId="0" borderId="20" xfId="0" applyNumberFormat="1" applyFont="1" applyFill="1" applyBorder="1" applyAlignment="1" applyProtection="1">
      <alignment horizontal="center"/>
    </xf>
    <xf numFmtId="0" fontId="0" fillId="0" borderId="4" xfId="0" applyNumberFormat="1" applyFill="1" applyBorder="1" applyAlignment="1" applyProtection="1">
      <alignment horizontal="center"/>
    </xf>
    <xf numFmtId="0" fontId="6" fillId="0" borderId="3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6" fillId="0" borderId="4" xfId="0" applyFont="1" applyBorder="1" applyAlignment="1">
      <alignment horizontal="left" vertical="center"/>
    </xf>
    <xf numFmtId="0" fontId="6" fillId="0" borderId="1" xfId="0" applyNumberFormat="1" applyFont="1" applyFill="1" applyBorder="1" applyAlignment="1" applyProtection="1">
      <alignment horizontal="left"/>
    </xf>
    <xf numFmtId="0" fontId="6" fillId="0" borderId="11" xfId="0" applyNumberFormat="1" applyFont="1" applyFill="1" applyBorder="1" applyAlignment="1" applyProtection="1">
      <alignment horizontal="left"/>
    </xf>
    <xf numFmtId="0" fontId="6" fillId="0" borderId="2" xfId="0" applyNumberFormat="1" applyFont="1" applyFill="1" applyBorder="1" applyAlignment="1" applyProtection="1">
      <alignment horizontal="left"/>
    </xf>
    <xf numFmtId="0" fontId="0" fillId="7" borderId="0" xfId="0" applyNumberFormat="1" applyFill="1" applyAlignment="1" applyProtection="1"/>
    <xf numFmtId="0" fontId="6" fillId="8" borderId="1" xfId="0" applyNumberFormat="1" applyFont="1" applyFill="1" applyBorder="1" applyAlignment="1" applyProtection="1">
      <alignment horizontal="left" wrapText="1"/>
    </xf>
    <xf numFmtId="0" fontId="6" fillId="8" borderId="11" xfId="0" applyNumberFormat="1" applyFont="1" applyFill="1" applyBorder="1" applyAlignment="1" applyProtection="1">
      <alignment horizontal="left" wrapText="1"/>
    </xf>
    <xf numFmtId="0" fontId="6" fillId="8" borderId="2" xfId="0" applyNumberFormat="1" applyFont="1" applyFill="1" applyBorder="1" applyAlignment="1" applyProtection="1">
      <alignment horizontal="left" wrapText="1"/>
    </xf>
    <xf numFmtId="44" fontId="0" fillId="8" borderId="1" xfId="0" applyNumberFormat="1" applyFill="1" applyBorder="1" applyAlignment="1" applyProtection="1">
      <alignment horizontal="center"/>
    </xf>
    <xf numFmtId="44" fontId="0" fillId="8" borderId="11" xfId="0" applyNumberFormat="1" applyFill="1" applyBorder="1" applyAlignment="1" applyProtection="1">
      <alignment horizontal="center"/>
    </xf>
    <xf numFmtId="44" fontId="0" fillId="8" borderId="2" xfId="0" applyNumberFormat="1" applyFill="1" applyBorder="1" applyAlignment="1" applyProtection="1">
      <alignment horizontal="center"/>
    </xf>
    <xf numFmtId="0" fontId="6" fillId="8" borderId="7" xfId="0" applyNumberFormat="1" applyFont="1" applyFill="1" applyBorder="1" applyAlignment="1" applyProtection="1">
      <alignment horizontal="left" wrapText="1"/>
    </xf>
    <xf numFmtId="0" fontId="6" fillId="8" borderId="13" xfId="0" applyNumberFormat="1" applyFont="1" applyFill="1" applyBorder="1" applyAlignment="1" applyProtection="1">
      <alignment horizontal="left" wrapText="1"/>
    </xf>
    <xf numFmtId="0" fontId="6" fillId="8" borderId="8" xfId="0" applyNumberFormat="1" applyFont="1" applyFill="1" applyBorder="1" applyAlignment="1" applyProtection="1">
      <alignment horizontal="left" wrapText="1"/>
    </xf>
    <xf numFmtId="0" fontId="0" fillId="9" borderId="0" xfId="0" applyFill="1" applyBorder="1" applyAlignment="1">
      <alignment wrapText="1"/>
    </xf>
    <xf numFmtId="44" fontId="0" fillId="9" borderId="3" xfId="1" applyNumberFormat="1" applyFont="1" applyFill="1" applyBorder="1" applyAlignment="1">
      <alignment horizontal="right"/>
    </xf>
    <xf numFmtId="44" fontId="0" fillId="9" borderId="0" xfId="1" applyNumberFormat="1" applyFont="1" applyFill="1" applyBorder="1" applyAlignment="1">
      <alignment horizontal="right"/>
    </xf>
    <xf numFmtId="0" fontId="10" fillId="7" borderId="0" xfId="0" applyFont="1" applyFill="1" applyAlignment="1">
      <alignment horizontal="center"/>
    </xf>
  </cellXfs>
  <cellStyles count="3">
    <cellStyle name="Prozent" xfId="2" builtinId="5"/>
    <cellStyle name="Standard" xfId="0" builtinId="0"/>
    <cellStyle name="Währung" xfId="1" builtinId="4"/>
  </cellStyles>
  <dxfs count="5">
    <dxf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</dxf>
    <dxf>
      <fill>
        <patternFill>
          <fgColor indexed="64"/>
          <bgColor theme="5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microsoft.com/office/2017/10/relationships/person" Target="persons/person.xml"/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fmlaLink="$S$8" noThreeD="1"/>
</file>

<file path=xl/ctrlProps/ctrlProp2.xml><?xml version="1.0" encoding="utf-8"?>
<formControlPr xmlns="http://schemas.microsoft.com/office/spreadsheetml/2009/9/main" objectType="CheckBox" fmlaLink="$S$9" lockText="1" noThreeD="1"/>
</file>

<file path=xl/ctrlProps/ctrlProp3.xml><?xml version="1.0" encoding="utf-8"?>
<formControlPr xmlns="http://schemas.microsoft.com/office/spreadsheetml/2009/9/main" objectType="CheckBox" fmlaLink="$S$10" lockText="1" noThreeD="1"/>
</file>

<file path=xl/ctrlProps/ctrlProp4.xml><?xml version="1.0" encoding="utf-8"?>
<formControlPr xmlns="http://schemas.microsoft.com/office/spreadsheetml/2009/9/main" objectType="CheckBox" checked="Checked" fmlaLink="$S$11" lockText="1" noThreeD="1"/>
</file>

<file path=xl/ctrlProps/ctrlProp5.xml><?xml version="1.0" encoding="utf-8"?>
<formControlPr xmlns="http://schemas.microsoft.com/office/spreadsheetml/2009/9/main" objectType="CheckBox" fmlaLink="$S$12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checked="Checked" fmlaLink="$S$13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fmlaLink="$S$14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fmlaLink="$S$15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fmlaLink="$S$16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fmlaLink="$S$17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fmlaLink="$S$18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fmlaLink="$S$19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fmlaLink="$S$20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fmlaLink="$S$21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fmlaLink="$S$22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fmlaLink="$S$23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fmlaLink="$S$24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fmlaLink="$S$25" lockText="1" noThreeD="1"/>
</file>

<file path=xl/ctrlProps/ctrlProp42.xml><?xml version="1.0" encoding="utf-8"?>
<formControlPr xmlns="http://schemas.microsoft.com/office/spreadsheetml/2009/9/main" objectType="CheckBox" checked="Checked" fmlaLink="$S$26" lockText="1" noThreeD="1"/>
</file>

<file path=xl/ctrlProps/ctrlProp43.xml><?xml version="1.0" encoding="utf-8"?>
<formControlPr xmlns="http://schemas.microsoft.com/office/spreadsheetml/2009/9/main" objectType="CheckBox" fmlaLink="$S$29" lockText="1" noThreeD="1"/>
</file>

<file path=xl/ctrlProps/ctrlProp44.xml><?xml version="1.0" encoding="utf-8"?>
<formControlPr xmlns="http://schemas.microsoft.com/office/spreadsheetml/2009/9/main" objectType="CheckBox" fmlaLink="$S$30" lockText="1" noThreeD="1"/>
</file>

<file path=xl/ctrlProps/ctrlProp45.xml><?xml version="1.0" encoding="utf-8"?>
<formControlPr xmlns="http://schemas.microsoft.com/office/spreadsheetml/2009/9/main" objectType="CheckBox" fmlaLink="$S$31" lockText="1" noThreeD="1"/>
</file>

<file path=xl/ctrlProps/ctrlProp46.xml><?xml version="1.0" encoding="utf-8"?>
<formControlPr xmlns="http://schemas.microsoft.com/office/spreadsheetml/2009/9/main" objectType="CheckBox" fmlaLink="$S$32" lockText="1" noThreeD="1"/>
</file>

<file path=xl/ctrlProps/ctrlProp47.xml><?xml version="1.0" encoding="utf-8"?>
<formControlPr xmlns="http://schemas.microsoft.com/office/spreadsheetml/2009/9/main" objectType="CheckBox" fmlaLink="$S$33" lockText="1" noThreeD="1"/>
</file>

<file path=xl/ctrlProps/ctrlProp48.xml><?xml version="1.0" encoding="utf-8"?>
<formControlPr xmlns="http://schemas.microsoft.com/office/spreadsheetml/2009/9/main" objectType="CheckBox" fmlaLink="$S$34" lockText="1" noThreeD="1"/>
</file>

<file path=xl/ctrlProps/ctrlProp49.xml><?xml version="1.0" encoding="utf-8"?>
<formControlPr xmlns="http://schemas.microsoft.com/office/spreadsheetml/2009/9/main" objectType="CheckBox" checked="Checked" fmlaLink="$S$35" lockText="1" noThreeD="1"/>
</file>

<file path=xl/ctrlProps/ctrlProp50.xml><?xml version="1.0" encoding="utf-8"?>
<formControlPr xmlns="http://schemas.microsoft.com/office/spreadsheetml/2009/9/main" objectType="CheckBox" fmlaLink="$S$36" lockText="1" noThreeD="1"/>
</file>

<file path=xl/ctrlProps/ctrlProp51.xml><?xml version="1.0" encoding="utf-8"?>
<formControlPr xmlns="http://schemas.microsoft.com/office/spreadsheetml/2009/9/main" objectType="CheckBox" fmlaLink="$S$28" lockText="1" noThreeD="1"/>
</file>

<file path=xl/ctrlProps/ctrlProp52.xml><?xml version="1.0" encoding="utf-8"?>
<formControlPr xmlns="http://schemas.microsoft.com/office/spreadsheetml/2009/9/main" objectType="CheckBox" fmlaLink="$S$27" lockText="1" noThreeD="1"/>
</file>

<file path=xl/ctrlProps/ctrlProp53.xml><?xml version="1.0" encoding="utf-8"?>
<formControlPr xmlns="http://schemas.microsoft.com/office/spreadsheetml/2009/9/main" objectType="CheckBox" fmlaLink="$S$37" lockText="1" noThreeD="1"/>
</file>

<file path=xl/ctrlProps/ctrlProp54.xml><?xml version="1.0" encoding="utf-8"?>
<formControlPr xmlns="http://schemas.microsoft.com/office/spreadsheetml/2009/9/main" objectType="CheckBox" checked="Checked" fmlaLink="$S$26" lockText="1" noThreeD="1"/>
</file>

<file path=xl/ctrlProps/ctrlProp55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6</xdr:row>
          <xdr:rowOff>647700</xdr:rowOff>
        </xdr:from>
        <xdr:to>
          <xdr:col>4</xdr:col>
          <xdr:colOff>68580</xdr:colOff>
          <xdr:row>8</xdr:row>
          <xdr:rowOff>83820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7</xdr:row>
          <xdr:rowOff>647700</xdr:rowOff>
        </xdr:from>
        <xdr:to>
          <xdr:col>4</xdr:col>
          <xdr:colOff>68580</xdr:colOff>
          <xdr:row>9</xdr:row>
          <xdr:rowOff>99060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8</xdr:row>
          <xdr:rowOff>647700</xdr:rowOff>
        </xdr:from>
        <xdr:to>
          <xdr:col>4</xdr:col>
          <xdr:colOff>68580</xdr:colOff>
          <xdr:row>10</xdr:row>
          <xdr:rowOff>99060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9</xdr:row>
          <xdr:rowOff>647700</xdr:rowOff>
        </xdr:from>
        <xdr:to>
          <xdr:col>4</xdr:col>
          <xdr:colOff>68580</xdr:colOff>
          <xdr:row>11</xdr:row>
          <xdr:rowOff>99060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10</xdr:row>
          <xdr:rowOff>647700</xdr:rowOff>
        </xdr:from>
        <xdr:to>
          <xdr:col>4</xdr:col>
          <xdr:colOff>68580</xdr:colOff>
          <xdr:row>12</xdr:row>
          <xdr:rowOff>99060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11</xdr:row>
          <xdr:rowOff>647700</xdr:rowOff>
        </xdr:from>
        <xdr:to>
          <xdr:col>4</xdr:col>
          <xdr:colOff>68580</xdr:colOff>
          <xdr:row>13</xdr:row>
          <xdr:rowOff>99060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11</xdr:row>
          <xdr:rowOff>647700</xdr:rowOff>
        </xdr:from>
        <xdr:to>
          <xdr:col>4</xdr:col>
          <xdr:colOff>68580</xdr:colOff>
          <xdr:row>13</xdr:row>
          <xdr:rowOff>99060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12</xdr:row>
          <xdr:rowOff>647700</xdr:rowOff>
        </xdr:from>
        <xdr:to>
          <xdr:col>4</xdr:col>
          <xdr:colOff>68580</xdr:colOff>
          <xdr:row>14</xdr:row>
          <xdr:rowOff>99060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12</xdr:row>
          <xdr:rowOff>647700</xdr:rowOff>
        </xdr:from>
        <xdr:to>
          <xdr:col>4</xdr:col>
          <xdr:colOff>68580</xdr:colOff>
          <xdr:row>14</xdr:row>
          <xdr:rowOff>99060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13</xdr:row>
          <xdr:rowOff>647700</xdr:rowOff>
        </xdr:from>
        <xdr:to>
          <xdr:col>4</xdr:col>
          <xdr:colOff>68580</xdr:colOff>
          <xdr:row>15</xdr:row>
          <xdr:rowOff>99060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13</xdr:row>
          <xdr:rowOff>647700</xdr:rowOff>
        </xdr:from>
        <xdr:to>
          <xdr:col>4</xdr:col>
          <xdr:colOff>68580</xdr:colOff>
          <xdr:row>15</xdr:row>
          <xdr:rowOff>99060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13</xdr:row>
          <xdr:rowOff>647700</xdr:rowOff>
        </xdr:from>
        <xdr:to>
          <xdr:col>4</xdr:col>
          <xdr:colOff>68580</xdr:colOff>
          <xdr:row>15</xdr:row>
          <xdr:rowOff>99060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14</xdr:row>
          <xdr:rowOff>647700</xdr:rowOff>
        </xdr:from>
        <xdr:to>
          <xdr:col>4</xdr:col>
          <xdr:colOff>68580</xdr:colOff>
          <xdr:row>16</xdr:row>
          <xdr:rowOff>99060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14</xdr:row>
          <xdr:rowOff>647700</xdr:rowOff>
        </xdr:from>
        <xdr:to>
          <xdr:col>4</xdr:col>
          <xdr:colOff>68580</xdr:colOff>
          <xdr:row>16</xdr:row>
          <xdr:rowOff>99060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14</xdr:row>
          <xdr:rowOff>647700</xdr:rowOff>
        </xdr:from>
        <xdr:to>
          <xdr:col>4</xdr:col>
          <xdr:colOff>68580</xdr:colOff>
          <xdr:row>16</xdr:row>
          <xdr:rowOff>99060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15</xdr:row>
          <xdr:rowOff>647700</xdr:rowOff>
        </xdr:from>
        <xdr:to>
          <xdr:col>4</xdr:col>
          <xdr:colOff>68580</xdr:colOff>
          <xdr:row>17</xdr:row>
          <xdr:rowOff>99060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15</xdr:row>
          <xdr:rowOff>647700</xdr:rowOff>
        </xdr:from>
        <xdr:to>
          <xdr:col>4</xdr:col>
          <xdr:colOff>68580</xdr:colOff>
          <xdr:row>17</xdr:row>
          <xdr:rowOff>99060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15</xdr:row>
          <xdr:rowOff>647700</xdr:rowOff>
        </xdr:from>
        <xdr:to>
          <xdr:col>4</xdr:col>
          <xdr:colOff>68580</xdr:colOff>
          <xdr:row>17</xdr:row>
          <xdr:rowOff>99060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16</xdr:row>
          <xdr:rowOff>647700</xdr:rowOff>
        </xdr:from>
        <xdr:to>
          <xdr:col>4</xdr:col>
          <xdr:colOff>68580</xdr:colOff>
          <xdr:row>18</xdr:row>
          <xdr:rowOff>99060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16</xdr:row>
          <xdr:rowOff>647700</xdr:rowOff>
        </xdr:from>
        <xdr:to>
          <xdr:col>4</xdr:col>
          <xdr:colOff>68580</xdr:colOff>
          <xdr:row>18</xdr:row>
          <xdr:rowOff>99060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16</xdr:row>
          <xdr:rowOff>647700</xdr:rowOff>
        </xdr:from>
        <xdr:to>
          <xdr:col>4</xdr:col>
          <xdr:colOff>68580</xdr:colOff>
          <xdr:row>18</xdr:row>
          <xdr:rowOff>99060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17</xdr:row>
          <xdr:rowOff>647700</xdr:rowOff>
        </xdr:from>
        <xdr:to>
          <xdr:col>4</xdr:col>
          <xdr:colOff>68580</xdr:colOff>
          <xdr:row>19</xdr:row>
          <xdr:rowOff>99060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17</xdr:row>
          <xdr:rowOff>647700</xdr:rowOff>
        </xdr:from>
        <xdr:to>
          <xdr:col>4</xdr:col>
          <xdr:colOff>68580</xdr:colOff>
          <xdr:row>19</xdr:row>
          <xdr:rowOff>99060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17</xdr:row>
          <xdr:rowOff>647700</xdr:rowOff>
        </xdr:from>
        <xdr:to>
          <xdr:col>4</xdr:col>
          <xdr:colOff>68580</xdr:colOff>
          <xdr:row>19</xdr:row>
          <xdr:rowOff>99060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18</xdr:row>
          <xdr:rowOff>647700</xdr:rowOff>
        </xdr:from>
        <xdr:to>
          <xdr:col>4</xdr:col>
          <xdr:colOff>68580</xdr:colOff>
          <xdr:row>20</xdr:row>
          <xdr:rowOff>99060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18</xdr:row>
          <xdr:rowOff>647700</xdr:rowOff>
        </xdr:from>
        <xdr:to>
          <xdr:col>4</xdr:col>
          <xdr:colOff>68580</xdr:colOff>
          <xdr:row>20</xdr:row>
          <xdr:rowOff>99060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18</xdr:row>
          <xdr:rowOff>647700</xdr:rowOff>
        </xdr:from>
        <xdr:to>
          <xdr:col>4</xdr:col>
          <xdr:colOff>68580</xdr:colOff>
          <xdr:row>20</xdr:row>
          <xdr:rowOff>99060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19</xdr:row>
          <xdr:rowOff>647700</xdr:rowOff>
        </xdr:from>
        <xdr:to>
          <xdr:col>4</xdr:col>
          <xdr:colOff>68580</xdr:colOff>
          <xdr:row>21</xdr:row>
          <xdr:rowOff>99060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19</xdr:row>
          <xdr:rowOff>647700</xdr:rowOff>
        </xdr:from>
        <xdr:to>
          <xdr:col>4</xdr:col>
          <xdr:colOff>68580</xdr:colOff>
          <xdr:row>21</xdr:row>
          <xdr:rowOff>99060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19</xdr:row>
          <xdr:rowOff>647700</xdr:rowOff>
        </xdr:from>
        <xdr:to>
          <xdr:col>4</xdr:col>
          <xdr:colOff>68580</xdr:colOff>
          <xdr:row>21</xdr:row>
          <xdr:rowOff>99060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20</xdr:row>
          <xdr:rowOff>647700</xdr:rowOff>
        </xdr:from>
        <xdr:to>
          <xdr:col>4</xdr:col>
          <xdr:colOff>68580</xdr:colOff>
          <xdr:row>22</xdr:row>
          <xdr:rowOff>99060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20</xdr:row>
          <xdr:rowOff>647700</xdr:rowOff>
        </xdr:from>
        <xdr:to>
          <xdr:col>4</xdr:col>
          <xdr:colOff>68580</xdr:colOff>
          <xdr:row>22</xdr:row>
          <xdr:rowOff>99060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20</xdr:row>
          <xdr:rowOff>647700</xdr:rowOff>
        </xdr:from>
        <xdr:to>
          <xdr:col>4</xdr:col>
          <xdr:colOff>68580</xdr:colOff>
          <xdr:row>22</xdr:row>
          <xdr:rowOff>99060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21</xdr:row>
          <xdr:rowOff>647700</xdr:rowOff>
        </xdr:from>
        <xdr:to>
          <xdr:col>4</xdr:col>
          <xdr:colOff>68580</xdr:colOff>
          <xdr:row>23</xdr:row>
          <xdr:rowOff>99060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21</xdr:row>
          <xdr:rowOff>647700</xdr:rowOff>
        </xdr:from>
        <xdr:to>
          <xdr:col>4</xdr:col>
          <xdr:colOff>68580</xdr:colOff>
          <xdr:row>23</xdr:row>
          <xdr:rowOff>99060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21</xdr:row>
          <xdr:rowOff>647700</xdr:rowOff>
        </xdr:from>
        <xdr:to>
          <xdr:col>4</xdr:col>
          <xdr:colOff>68580</xdr:colOff>
          <xdr:row>23</xdr:row>
          <xdr:rowOff>99060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22</xdr:row>
          <xdr:rowOff>647700</xdr:rowOff>
        </xdr:from>
        <xdr:to>
          <xdr:col>4</xdr:col>
          <xdr:colOff>68580</xdr:colOff>
          <xdr:row>24</xdr:row>
          <xdr:rowOff>99060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22</xdr:row>
          <xdr:rowOff>647700</xdr:rowOff>
        </xdr:from>
        <xdr:to>
          <xdr:col>4</xdr:col>
          <xdr:colOff>68580</xdr:colOff>
          <xdr:row>24</xdr:row>
          <xdr:rowOff>99060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22</xdr:row>
          <xdr:rowOff>647700</xdr:rowOff>
        </xdr:from>
        <xdr:to>
          <xdr:col>4</xdr:col>
          <xdr:colOff>68580</xdr:colOff>
          <xdr:row>24</xdr:row>
          <xdr:rowOff>99060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23</xdr:row>
          <xdr:rowOff>647700</xdr:rowOff>
        </xdr:from>
        <xdr:to>
          <xdr:col>4</xdr:col>
          <xdr:colOff>68580</xdr:colOff>
          <xdr:row>25</xdr:row>
          <xdr:rowOff>99060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23</xdr:row>
          <xdr:rowOff>647700</xdr:rowOff>
        </xdr:from>
        <xdr:to>
          <xdr:col>4</xdr:col>
          <xdr:colOff>68580</xdr:colOff>
          <xdr:row>25</xdr:row>
          <xdr:rowOff>99060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25</xdr:row>
          <xdr:rowOff>647700</xdr:rowOff>
        </xdr:from>
        <xdr:to>
          <xdr:col>4</xdr:col>
          <xdr:colOff>68580</xdr:colOff>
          <xdr:row>27</xdr:row>
          <xdr:rowOff>99060</xdr:rowOff>
        </xdr:to>
        <xdr:sp macro="" textlink="">
          <xdr:nvSpPr>
            <xdr:cNvPr id="1120" name="Check Box 96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28</xdr:row>
          <xdr:rowOff>0</xdr:rowOff>
        </xdr:from>
        <xdr:to>
          <xdr:col>4</xdr:col>
          <xdr:colOff>0</xdr:colOff>
          <xdr:row>28</xdr:row>
          <xdr:rowOff>457200</xdr:rowOff>
        </xdr:to>
        <xdr:sp macro="" textlink="">
          <xdr:nvSpPr>
            <xdr:cNvPr id="1123" name="Check Box 99" hidden="1">
              <a:extLst>
                <a:ext uri="{63B3BB69-23CF-44E3-9099-C40C66FF867C}">
                  <a14:compatExt spid="_x0000_s1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28</xdr:row>
          <xdr:rowOff>647700</xdr:rowOff>
        </xdr:from>
        <xdr:to>
          <xdr:col>4</xdr:col>
          <xdr:colOff>68580</xdr:colOff>
          <xdr:row>30</xdr:row>
          <xdr:rowOff>99060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29</xdr:row>
          <xdr:rowOff>647700</xdr:rowOff>
        </xdr:from>
        <xdr:to>
          <xdr:col>4</xdr:col>
          <xdr:colOff>68580</xdr:colOff>
          <xdr:row>31</xdr:row>
          <xdr:rowOff>99060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31</xdr:row>
          <xdr:rowOff>0</xdr:rowOff>
        </xdr:from>
        <xdr:to>
          <xdr:col>4</xdr:col>
          <xdr:colOff>68580</xdr:colOff>
          <xdr:row>32</xdr:row>
          <xdr:rowOff>99060</xdr:rowOff>
        </xdr:to>
        <xdr:sp macro="" textlink="">
          <xdr:nvSpPr>
            <xdr:cNvPr id="1132" name="Check Box 108" hidden="1">
              <a:extLst>
                <a:ext uri="{63B3BB69-23CF-44E3-9099-C40C66FF867C}">
                  <a14:compatExt spid="_x0000_s1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533400</xdr:colOff>
          <xdr:row>32</xdr:row>
          <xdr:rowOff>106680</xdr:rowOff>
        </xdr:from>
        <xdr:to>
          <xdr:col>3</xdr:col>
          <xdr:colOff>1013460</xdr:colOff>
          <xdr:row>32</xdr:row>
          <xdr:rowOff>312420</xdr:rowOff>
        </xdr:to>
        <xdr:sp macro="" textlink="">
          <xdr:nvSpPr>
            <xdr:cNvPr id="1135" name="Check Box 111" hidden="1">
              <a:extLst>
                <a:ext uri="{63B3BB69-23CF-44E3-9099-C40C66FF867C}">
                  <a14:compatExt spid="_x0000_s1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533400</xdr:colOff>
          <xdr:row>33</xdr:row>
          <xdr:rowOff>60960</xdr:rowOff>
        </xdr:from>
        <xdr:to>
          <xdr:col>3</xdr:col>
          <xdr:colOff>1028700</xdr:colOff>
          <xdr:row>33</xdr:row>
          <xdr:rowOff>350520</xdr:rowOff>
        </xdr:to>
        <xdr:sp macro="" textlink="">
          <xdr:nvSpPr>
            <xdr:cNvPr id="1138" name="Check Box 114" hidden="1">
              <a:extLst>
                <a:ext uri="{63B3BB69-23CF-44E3-9099-C40C66FF867C}">
                  <a14:compatExt spid="_x0000_s1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556260</xdr:colOff>
          <xdr:row>33</xdr:row>
          <xdr:rowOff>327660</xdr:rowOff>
        </xdr:from>
        <xdr:to>
          <xdr:col>4</xdr:col>
          <xdr:colOff>106680</xdr:colOff>
          <xdr:row>35</xdr:row>
          <xdr:rowOff>114300</xdr:rowOff>
        </xdr:to>
        <xdr:sp macro="" textlink="">
          <xdr:nvSpPr>
            <xdr:cNvPr id="1141" name="Check Box 117" hidden="1">
              <a:extLst>
                <a:ext uri="{63B3BB69-23CF-44E3-9099-C40C66FF867C}">
                  <a14:compatExt spid="_x0000_s1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533400</xdr:colOff>
          <xdr:row>35</xdr:row>
          <xdr:rowOff>76200</xdr:rowOff>
        </xdr:from>
        <xdr:to>
          <xdr:col>3</xdr:col>
          <xdr:colOff>960120</xdr:colOff>
          <xdr:row>35</xdr:row>
          <xdr:rowOff>312420</xdr:rowOff>
        </xdr:to>
        <xdr:sp macro="" textlink="">
          <xdr:nvSpPr>
            <xdr:cNvPr id="1144" name="Check Box 120" hidden="1">
              <a:extLst>
                <a:ext uri="{63B3BB69-23CF-44E3-9099-C40C66FF867C}">
                  <a14:compatExt spid="_x0000_s11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oneCellAnchor>
    <xdr:from>
      <xdr:col>1</xdr:col>
      <xdr:colOff>586289</xdr:colOff>
      <xdr:row>7</xdr:row>
      <xdr:rowOff>385457</xdr:rowOff>
    </xdr:from>
    <xdr:ext cx="184730" cy="468013"/>
    <xdr:sp macro="[0]!GoOption" textlink="">
      <xdr:nvSpPr>
        <xdr:cNvPr id="6" name="Rectangle 5">
          <a:extLst>
            <a:ext uri="{FF2B5EF4-FFF2-40B4-BE49-F238E27FC236}">
              <a16:creationId xmlns:a16="http://schemas.microsoft.com/office/drawing/2014/main" xmlns="" id="{00000000-0008-0000-0300-000006000000}"/>
            </a:ext>
          </a:extLst>
        </xdr:cNvPr>
        <xdr:cNvSpPr/>
      </xdr:nvSpPr>
      <xdr:spPr>
        <a:xfrm>
          <a:off x="1348289" y="3321398"/>
          <a:ext cx="184730" cy="468013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2400" b="1" cap="none" spc="0">
            <a:ln w="10160">
              <a:solidFill>
                <a:schemeClr val="accent5"/>
              </a:solidFill>
              <a:prstDash val="solid"/>
            </a:ln>
            <a:solidFill>
              <a:srgbClr val="FFFFFF"/>
            </a:solidFill>
            <a:effectLst>
              <a:outerShdw blurRad="38100" dist="22860" dir="5400000" algn="tl" rotWithShape="0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525780</xdr:colOff>
          <xdr:row>26</xdr:row>
          <xdr:rowOff>449580</xdr:rowOff>
        </xdr:from>
        <xdr:to>
          <xdr:col>3</xdr:col>
          <xdr:colOff>1028700</xdr:colOff>
          <xdr:row>27</xdr:row>
          <xdr:rowOff>373380</xdr:rowOff>
        </xdr:to>
        <xdr:sp macro="" textlink="">
          <xdr:nvSpPr>
            <xdr:cNvPr id="1149" name="Check Box 125" hidden="1">
              <a:extLst>
                <a:ext uri="{63B3BB69-23CF-44E3-9099-C40C66FF867C}">
                  <a14:compatExt spid="_x0000_s1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518160</xdr:colOff>
          <xdr:row>26</xdr:row>
          <xdr:rowOff>0</xdr:rowOff>
        </xdr:from>
        <xdr:to>
          <xdr:col>4</xdr:col>
          <xdr:colOff>68580</xdr:colOff>
          <xdr:row>27</xdr:row>
          <xdr:rowOff>99060</xdr:rowOff>
        </xdr:to>
        <xdr:sp macro="" textlink="">
          <xdr:nvSpPr>
            <xdr:cNvPr id="1152" name="Check Box 128" hidden="1">
              <a:extLst>
                <a:ext uri="{63B3BB69-23CF-44E3-9099-C40C66FF867C}">
                  <a14:compatExt spid="_x0000_s1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533400</xdr:colOff>
          <xdr:row>36</xdr:row>
          <xdr:rowOff>76200</xdr:rowOff>
        </xdr:from>
        <xdr:to>
          <xdr:col>3</xdr:col>
          <xdr:colOff>960120</xdr:colOff>
          <xdr:row>36</xdr:row>
          <xdr:rowOff>312420</xdr:rowOff>
        </xdr:to>
        <xdr:sp macro="" textlink="">
          <xdr:nvSpPr>
            <xdr:cNvPr id="1153" name="Check Box 129" hidden="1">
              <a:extLst>
                <a:ext uri="{63B3BB69-23CF-44E3-9099-C40C66FF867C}">
                  <a14:compatExt spid="_x0000_s1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487680</xdr:colOff>
          <xdr:row>25</xdr:row>
          <xdr:rowOff>182880</xdr:rowOff>
        </xdr:from>
        <xdr:to>
          <xdr:col>3</xdr:col>
          <xdr:colOff>792480</xdr:colOff>
          <xdr:row>25</xdr:row>
          <xdr:rowOff>419100</xdr:rowOff>
        </xdr:to>
        <xdr:sp macro="" textlink="">
          <xdr:nvSpPr>
            <xdr:cNvPr id="1154" name="Check Box 130" hidden="1">
              <a:extLst>
                <a:ext uri="{63B3BB69-23CF-44E3-9099-C40C66FF867C}">
                  <a14:compatExt spid="_x0000_s1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707735</xdr:colOff>
      <xdr:row>13</xdr:row>
      <xdr:rowOff>0</xdr:rowOff>
    </xdr:from>
    <xdr:ext cx="184730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9542173" y="2903035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6600">
              <a:solidFill>
                <a:schemeClr val="accent2"/>
              </a:solidFill>
              <a:prstDash val="solid"/>
            </a:ln>
            <a:solidFill>
              <a:srgbClr val="FFFFFF"/>
            </a:solidFill>
            <a:effectLst>
              <a:outerShdw dist="38100" dir="2700000" algn="tl" rotWithShape="0">
                <a:schemeClr val="accent2"/>
              </a:outerShdw>
            </a:effectLst>
          </a:endParaRPr>
        </a:p>
      </xdr:txBody>
    </xdr:sp>
    <xdr:clientData/>
  </xdr:oneCellAnchor>
  <xdr:oneCellAnchor>
    <xdr:from>
      <xdr:col>17</xdr:col>
      <xdr:colOff>642264</xdr:colOff>
      <xdr:row>6</xdr:row>
      <xdr:rowOff>7435</xdr:rowOff>
    </xdr:from>
    <xdr:ext cx="3863061" cy="468013"/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SpPr/>
      </xdr:nvSpPr>
      <xdr:spPr>
        <a:xfrm>
          <a:off x="6776364" y="1169485"/>
          <a:ext cx="3863061" cy="468013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endParaRPr lang="fr-FR" sz="2400" b="1" cap="none" spc="0">
            <a:ln w="22225">
              <a:solidFill>
                <a:schemeClr val="accent2"/>
              </a:solidFill>
              <a:prstDash val="solid"/>
            </a:ln>
            <a:solidFill>
              <a:schemeClr val="accent2">
                <a:lumMod val="40000"/>
                <a:lumOff val="60000"/>
              </a:schemeClr>
            </a:solidFill>
            <a:effectLst/>
          </a:endParaRPr>
        </a:p>
      </xdr:txBody>
    </xdr:sp>
    <xdr:clientData/>
  </xdr:oneCellAnchor>
  <xdr:oneCellAnchor>
    <xdr:from>
      <xdr:col>23</xdr:col>
      <xdr:colOff>636296</xdr:colOff>
      <xdr:row>6</xdr:row>
      <xdr:rowOff>140785</xdr:rowOff>
    </xdr:from>
    <xdr:ext cx="184730" cy="530658"/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xmlns="" id="{00000000-0008-0000-0600-00000E000000}"/>
            </a:ext>
          </a:extLst>
        </xdr:cNvPr>
        <xdr:cNvSpPr/>
      </xdr:nvSpPr>
      <xdr:spPr>
        <a:xfrm>
          <a:off x="12127929" y="1300594"/>
          <a:ext cx="184730" cy="530658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28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  <xdr:oneCellAnchor>
    <xdr:from>
      <xdr:col>21</xdr:col>
      <xdr:colOff>609330</xdr:colOff>
      <xdr:row>32</xdr:row>
      <xdr:rowOff>208585</xdr:rowOff>
    </xdr:from>
    <xdr:ext cx="184731" cy="468013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/>
      </xdr:nvSpPr>
      <xdr:spPr>
        <a:xfrm>
          <a:off x="10948718" y="7066585"/>
          <a:ext cx="184731" cy="468013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2400" b="1" cap="none" spc="0">
            <a:ln w="12700">
              <a:solidFill>
                <a:schemeClr val="accent1"/>
              </a:solidFill>
              <a:prstDash val="solid"/>
            </a:ln>
            <a:pattFill prst="pct50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effectLst>
              <a:outerShdw dist="38100" dir="2640000" algn="bl" rotWithShape="0">
                <a:schemeClr val="accent1"/>
              </a:outerShdw>
            </a:effectLst>
          </a:endParaRPr>
        </a:p>
      </xdr:txBody>
    </xdr:sp>
    <xdr:clientData/>
  </xdr:oneCellAnchor>
  <xdr:oneCellAnchor>
    <xdr:from>
      <xdr:col>20</xdr:col>
      <xdr:colOff>267929</xdr:colOff>
      <xdr:row>29</xdr:row>
      <xdr:rowOff>162734</xdr:rowOff>
    </xdr:from>
    <xdr:ext cx="184731" cy="405432"/>
    <xdr:sp macro="" textlink="">
      <xdr:nvSpPr>
        <xdr:cNvPr id="26" name="Rectangle 25">
          <a:extLst>
            <a:ext uri="{FF2B5EF4-FFF2-40B4-BE49-F238E27FC236}">
              <a16:creationId xmlns:a16="http://schemas.microsoft.com/office/drawing/2014/main" xmlns="" id="{00000000-0008-0000-0600-00001A000000}"/>
            </a:ext>
          </a:extLst>
        </xdr:cNvPr>
        <xdr:cNvSpPr/>
      </xdr:nvSpPr>
      <xdr:spPr>
        <a:xfrm>
          <a:off x="9863332" y="6660441"/>
          <a:ext cx="184731" cy="405432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2000" b="1" cap="none" spc="0">
            <a:ln w="10160">
              <a:solidFill>
                <a:schemeClr val="accent5"/>
              </a:solidFill>
              <a:prstDash val="solid"/>
            </a:ln>
            <a:solidFill>
              <a:srgbClr val="FFFFFF"/>
            </a:solidFill>
            <a:effectLst>
              <a:outerShdw blurRad="38100" dist="22860" dir="5400000" algn="tl" rotWithShape="0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327660</xdr:colOff>
          <xdr:row>52</xdr:row>
          <xdr:rowOff>76200</xdr:rowOff>
        </xdr:from>
        <xdr:to>
          <xdr:col>2</xdr:col>
          <xdr:colOff>45720</xdr:colOff>
          <xdr:row>54</xdr:row>
          <xdr:rowOff>38100</xdr:rowOff>
        </xdr:to>
        <xdr:sp macro="" textlink="">
          <xdr:nvSpPr>
            <xdr:cNvPr id="41990" name="Check Box 6" hidden="1">
              <a:extLst>
                <a:ext uri="{63B3BB69-23CF-44E3-9099-C40C66FF867C}">
                  <a14:compatExt spid="_x0000_s419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24</xdr:col>
      <xdr:colOff>0</xdr:colOff>
      <xdr:row>18</xdr:row>
      <xdr:rowOff>0</xdr:rowOff>
    </xdr:from>
    <xdr:to>
      <xdr:col>24</xdr:col>
      <xdr:colOff>304800</xdr:colOff>
      <xdr:row>19</xdr:row>
      <xdr:rowOff>67638</xdr:rowOff>
    </xdr:to>
    <xdr:sp macro="" textlink="">
      <xdr:nvSpPr>
        <xdr:cNvPr id="41997" name="P7NLfL9eCo7AHM:" descr="Image result for pdf png"/>
        <xdr:cNvSpPr>
          <a:spLocks noChangeAspect="1" noChangeArrowheads="1"/>
        </xdr:cNvSpPr>
      </xdr:nvSpPr>
      <xdr:spPr bwMode="auto">
        <a:xfrm>
          <a:off x="12820650" y="34385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Bastien Noël" id="{935D2CE4-A4B3-4C1B-A227-B46DD5B8216E}" userId="Bastien Noël" providerId="None"/>
</personList>
</file>

<file path=xl/tables/table1.xml><?xml version="1.0" encoding="utf-8"?>
<table xmlns="http://schemas.openxmlformats.org/spreadsheetml/2006/main" id="1" name="Tableau4" displayName="Tableau4" ref="D7:H44" totalsRowShown="0" headerRowDxfId="4">
  <autoFilter ref="D7:H44"/>
  <tableColumns count="5">
    <tableColumn id="1" name="Cocher Cases"/>
    <tableColumn id="2" name="Options" dataDxfId="3"/>
    <tableColumn id="7" name="Code Carfac" dataDxfId="2"/>
    <tableColumn id="3" name="Nombre" dataDxfId="1"/>
    <tableColumn id="4" name="Tarif (HTVA)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range">
      <a:dk1>
        <a:srgbClr val="000000"/>
      </a:dk1>
      <a:lt1>
        <a:sysClr val="window" lastClr="FFFFFF"/>
      </a:lt1>
      <a:dk2>
        <a:srgbClr val="637052"/>
      </a:dk2>
      <a:lt2>
        <a:srgbClr val="CCDDEA"/>
      </a:lt2>
      <a:accent1>
        <a:srgbClr val="E48312"/>
      </a:accent1>
      <a:accent2>
        <a:srgbClr val="BD582C"/>
      </a:accent2>
      <a:accent3>
        <a:srgbClr val="865640"/>
      </a:accent3>
      <a:accent4>
        <a:srgbClr val="9B8357"/>
      </a:accent4>
      <a:accent5>
        <a:srgbClr val="C2BC80"/>
      </a:accent5>
      <a:accent6>
        <a:srgbClr val="94A088"/>
      </a:accent6>
      <a:hlink>
        <a:srgbClr val="2998E3"/>
      </a:hlink>
      <a:folHlink>
        <a:srgbClr val="8C8C8C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D17" dT="2019-11-04T11:12:51.17" personId="{935D2CE4-A4B3-4C1B-A227-B46DD5B8216E}" id="{9563939C-EF7E-45FA-9F80-5D6A3841F2E1}">
    <text>Mettre ici le Modèle de la machine vendue (Exemple 6250r)</text>
  </threadedComment>
  <threadedComment ref="E17" dT="2019-11-07T16:51:51.40" personId="{935D2CE4-A4B3-4C1B-A227-B46DD5B8216E}" id="{6E9F9BA7-C954-4864-9FE5-033DEAD20C1C}">
    <text>Mettre ici le prix catalogue du tracteur</text>
  </threadedComment>
  <threadedComment ref="E35" dT="2019-11-07T16:55:30.03" personId="{935D2CE4-A4B3-4C1B-A227-B46DD5B8216E}" id="{5FAEBF43-FDD8-4DBF-BB7E-8D76350E9429}">
    <text>Le prix brut représente le prix catalogue ajouté au prix des options Evrard</text>
  </threadedComment>
  <threadedComment ref="O37" dT="2019-11-07T16:57:00.05" personId="{935D2CE4-A4B3-4C1B-A227-B46DD5B8216E}" id="{8341E47B-9195-4601-80DA-8A5B75BFA9E5}">
    <text>Ajouter ici le pourcentage de remise, le montant de la remise s'affichera dans la case "remise"</text>
  </threadedComment>
  <threadedComment ref="O37" dT="2019-11-08T12:40:14.05" personId="{935D2CE4-A4B3-4C1B-A227-B46DD5B8216E}" id="{2A69C39B-AC36-4190-9E77-4B4F92A418F3}" parentId="{8341E47B-9195-4601-80DA-8A5B75BFA9E5}">
    <text>Bien laisser le "%"</text>
  </threadedComment>
  <threadedComment ref="E41" dT="2019-11-07T16:57:55.50" personId="{935D2CE4-A4B3-4C1B-A227-B46DD5B8216E}" id="{DB0E94D3-362A-4648-B997-939DB9A0E15C}">
    <text>Remise special signifie des remises tel que :
-remise libramont
-remise fin de série
-ect ect</text>
  </threadedComment>
  <threadedComment ref="E45" dT="2019-11-07T16:58:30.67" personId="{935D2CE4-A4B3-4C1B-A227-B46DD5B8216E}" id="{7323AD15-632F-4E53-8794-6E867E44C806}">
    <text>Les frrais fixe représente des frais qui ne sont pas négociable.</text>
  </threadedComment>
</ThreadedComments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microsoft.com/office/2017/10/relationships/threadedComment" Target="../threadedComments/threadedComment2.xml"/><Relationship Id="rId5" Type="http://schemas.openxmlformats.org/officeDocument/2006/relationships/comments" Target="../comments1.xml"/><Relationship Id="rId4" Type="http://schemas.openxmlformats.org/officeDocument/2006/relationships/ctrlProp" Target="../ctrlProps/ctrlProp5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U86"/>
  <sheetViews>
    <sheetView showGridLines="0" showRowColHeaders="0" topLeftCell="C26" zoomScale="89" zoomScaleNormal="55" workbookViewId="0">
      <selection activeCell="H13" sqref="H13"/>
    </sheetView>
  </sheetViews>
  <sheetFormatPr baseColWidth="10" defaultRowHeight="18" x14ac:dyDescent="0.3"/>
  <cols>
    <col min="2" max="2" width="14.109375" customWidth="1"/>
    <col min="3" max="3" width="13.33203125" style="1" customWidth="1"/>
    <col min="4" max="4" width="16.5546875" style="4" customWidth="1"/>
    <col min="5" max="5" width="47" style="88" customWidth="1"/>
    <col min="6" max="6" width="19.44140625" style="2" customWidth="1"/>
    <col min="7" max="7" width="11.44140625" style="2" customWidth="1"/>
    <col min="8" max="8" width="20" customWidth="1"/>
    <col min="11" max="11" width="2.6640625" customWidth="1"/>
    <col min="12" max="12" width="10.109375" customWidth="1"/>
    <col min="13" max="13" width="10.6640625" hidden="1" customWidth="1"/>
    <col min="14" max="14" width="10" customWidth="1"/>
    <col min="15" max="15" width="10.6640625" hidden="1" customWidth="1"/>
    <col min="16" max="16" width="4.33203125" customWidth="1"/>
    <col min="17" max="17" width="10.6640625" hidden="1" customWidth="1"/>
    <col min="18" max="18" width="172.6640625" customWidth="1"/>
    <col min="19" max="19" width="87.44140625" customWidth="1"/>
  </cols>
  <sheetData>
    <row r="1" spans="1:47" ht="19.5" thickBot="1" x14ac:dyDescent="0.3"/>
    <row r="2" spans="1:47" ht="14.25" customHeight="1" x14ac:dyDescent="0.3">
      <c r="D2" s="100"/>
      <c r="E2" s="101"/>
      <c r="F2" s="101"/>
      <c r="G2" s="101"/>
      <c r="H2" s="102"/>
    </row>
    <row r="3" spans="1:47" ht="14.25" customHeight="1" x14ac:dyDescent="0.3">
      <c r="D3" s="103"/>
      <c r="E3" s="104"/>
      <c r="F3" s="104"/>
      <c r="G3" s="104"/>
      <c r="H3" s="105"/>
    </row>
    <row r="4" spans="1:47" ht="14.7" customHeight="1" thickBot="1" x14ac:dyDescent="0.35">
      <c r="D4" s="106"/>
      <c r="E4" s="107"/>
      <c r="F4" s="107"/>
      <c r="G4" s="107"/>
      <c r="H4" s="108"/>
    </row>
    <row r="5" spans="1:47" ht="80.25" customHeight="1" x14ac:dyDescent="0.25">
      <c r="S5" s="98" t="s">
        <v>71</v>
      </c>
      <c r="T5" s="62" t="s">
        <v>40</v>
      </c>
    </row>
    <row r="6" spans="1:47" ht="41.25" customHeight="1" thickBot="1" x14ac:dyDescent="0.35">
      <c r="T6" s="62"/>
    </row>
    <row r="7" spans="1:47" ht="52.2" customHeight="1" thickBot="1" x14ac:dyDescent="0.35">
      <c r="D7" s="37" t="s">
        <v>0</v>
      </c>
      <c r="E7" s="94" t="s">
        <v>35</v>
      </c>
      <c r="F7" s="38" t="s">
        <v>18</v>
      </c>
      <c r="G7" s="67" t="s">
        <v>52</v>
      </c>
      <c r="H7" s="38" t="s">
        <v>1</v>
      </c>
      <c r="I7" s="2"/>
      <c r="K7" s="2"/>
      <c r="L7" s="2"/>
      <c r="M7" s="2"/>
      <c r="N7" s="2"/>
      <c r="O7" s="2"/>
      <c r="P7" s="2"/>
      <c r="Q7" s="2"/>
      <c r="R7" s="2"/>
      <c r="S7" s="63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</row>
    <row r="8" spans="1:47" ht="36" customHeight="1" x14ac:dyDescent="0.25">
      <c r="E8" s="96" t="s">
        <v>9</v>
      </c>
      <c r="F8" s="2" t="s">
        <v>10</v>
      </c>
      <c r="G8" s="2">
        <v>1</v>
      </c>
      <c r="H8" s="12">
        <v>50</v>
      </c>
      <c r="I8" s="2"/>
      <c r="J8" s="2"/>
      <c r="K8" s="2"/>
      <c r="L8" s="2"/>
      <c r="M8" s="2"/>
      <c r="N8" s="2"/>
      <c r="O8" s="2"/>
      <c r="P8" s="2"/>
      <c r="Q8" s="2"/>
      <c r="R8" s="2"/>
      <c r="S8" s="39" t="b">
        <v>1</v>
      </c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2"/>
      <c r="AL8" s="2"/>
      <c r="AM8" s="2"/>
      <c r="AN8" s="2"/>
      <c r="AO8" s="3"/>
      <c r="AP8" s="3"/>
      <c r="AQ8" s="3"/>
      <c r="AR8" s="2"/>
      <c r="AS8" s="2"/>
      <c r="AT8" s="2"/>
      <c r="AU8" s="2"/>
    </row>
    <row r="9" spans="1:47" ht="36" customHeight="1" x14ac:dyDescent="0.3">
      <c r="E9" s="89" t="s">
        <v>36</v>
      </c>
      <c r="F9" s="2" t="s">
        <v>11</v>
      </c>
      <c r="G9" s="2">
        <v>1</v>
      </c>
      <c r="H9" s="12">
        <v>24</v>
      </c>
      <c r="I9" s="2"/>
      <c r="K9" s="2"/>
      <c r="L9" s="2"/>
      <c r="M9" s="2"/>
      <c r="N9" s="2"/>
      <c r="O9" s="2"/>
      <c r="P9" s="2"/>
      <c r="Q9" s="2"/>
      <c r="R9" s="2"/>
      <c r="S9" s="40" t="b">
        <v>0</v>
      </c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2"/>
      <c r="AL9" s="2"/>
      <c r="AM9" s="2"/>
      <c r="AN9" s="2"/>
      <c r="AO9" s="3"/>
      <c r="AP9" s="3"/>
      <c r="AQ9" s="3"/>
      <c r="AR9" s="2"/>
      <c r="AS9" s="2"/>
      <c r="AT9" s="2"/>
      <c r="AU9" s="2"/>
    </row>
    <row r="10" spans="1:47" ht="36" customHeight="1" x14ac:dyDescent="0.3">
      <c r="A10" s="36"/>
      <c r="E10" s="88" t="s">
        <v>19</v>
      </c>
      <c r="F10" s="2" t="s">
        <v>12</v>
      </c>
      <c r="G10" s="2">
        <v>1</v>
      </c>
      <c r="H10" s="12">
        <v>38</v>
      </c>
      <c r="I10" s="2"/>
      <c r="J10" s="2"/>
      <c r="K10" s="2"/>
      <c r="L10" s="2"/>
      <c r="M10" s="2"/>
      <c r="N10" s="2"/>
      <c r="O10" s="2"/>
      <c r="P10" s="2"/>
      <c r="Q10" s="2"/>
      <c r="R10" s="2"/>
      <c r="S10" s="40" t="b">
        <v>0</v>
      </c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2"/>
      <c r="AL10" s="2"/>
      <c r="AM10" s="2"/>
      <c r="AN10" s="2"/>
      <c r="AO10" s="3"/>
      <c r="AP10" s="3"/>
      <c r="AQ10" s="3"/>
      <c r="AR10" s="2"/>
      <c r="AS10" s="2"/>
      <c r="AT10" s="2"/>
      <c r="AU10" s="2"/>
    </row>
    <row r="11" spans="1:47" ht="36" customHeight="1" x14ac:dyDescent="0.3">
      <c r="E11" s="90" t="s">
        <v>37</v>
      </c>
      <c r="F11" s="2" t="s">
        <v>13</v>
      </c>
      <c r="G11" s="2">
        <v>1</v>
      </c>
      <c r="H11" s="12">
        <v>67</v>
      </c>
      <c r="I11" s="2"/>
      <c r="K11" s="2"/>
      <c r="L11" s="2"/>
      <c r="M11" s="2"/>
      <c r="N11" s="2"/>
      <c r="O11" s="2"/>
      <c r="P11" s="2"/>
      <c r="Q11" s="2"/>
      <c r="R11" s="2"/>
      <c r="S11" s="40" t="b">
        <v>1</v>
      </c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2"/>
      <c r="AL11" s="2"/>
      <c r="AM11" s="2"/>
      <c r="AN11" s="2"/>
      <c r="AO11" s="3"/>
      <c r="AP11" s="3"/>
      <c r="AQ11" s="3"/>
      <c r="AR11" s="2"/>
      <c r="AS11" s="2"/>
      <c r="AT11" s="2"/>
      <c r="AU11" s="2"/>
    </row>
    <row r="12" spans="1:47" ht="36" customHeight="1" x14ac:dyDescent="0.3">
      <c r="E12" s="88" t="s">
        <v>77</v>
      </c>
      <c r="F12" s="2" t="s">
        <v>14</v>
      </c>
      <c r="G12" s="2">
        <v>1</v>
      </c>
      <c r="H12" s="12">
        <v>78</v>
      </c>
      <c r="I12" s="2"/>
      <c r="J12" s="2"/>
      <c r="K12" s="2"/>
      <c r="L12" s="2"/>
      <c r="M12" s="2"/>
      <c r="N12" s="2"/>
      <c r="O12" s="2"/>
      <c r="P12" s="2"/>
      <c r="Q12" s="2"/>
      <c r="R12" s="2"/>
      <c r="S12" s="40" t="b">
        <v>0</v>
      </c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2"/>
      <c r="AL12" s="2"/>
      <c r="AM12" s="2"/>
      <c r="AN12" s="2"/>
      <c r="AO12" s="3"/>
      <c r="AP12" s="3"/>
      <c r="AQ12" s="3"/>
      <c r="AR12" s="2"/>
      <c r="AS12" s="2"/>
      <c r="AT12" s="2"/>
      <c r="AU12" s="2"/>
    </row>
    <row r="13" spans="1:47" ht="36" customHeight="1" x14ac:dyDescent="0.25">
      <c r="E13" s="89" t="s">
        <v>20</v>
      </c>
      <c r="F13" s="2" t="s">
        <v>15</v>
      </c>
      <c r="G13" s="2">
        <v>1</v>
      </c>
      <c r="H13" s="12">
        <v>77</v>
      </c>
      <c r="I13" s="2"/>
      <c r="K13" s="2"/>
      <c r="L13" s="2"/>
      <c r="M13" s="2"/>
      <c r="N13" s="2"/>
      <c r="O13" s="2"/>
      <c r="P13" s="2"/>
      <c r="Q13" s="2"/>
      <c r="R13" s="2"/>
      <c r="S13" s="40" t="b">
        <v>1</v>
      </c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</row>
    <row r="14" spans="1:47" ht="36" customHeight="1" x14ac:dyDescent="0.3">
      <c r="E14" s="88" t="s">
        <v>21</v>
      </c>
      <c r="F14" s="2" t="s">
        <v>16</v>
      </c>
      <c r="G14" s="2">
        <v>1</v>
      </c>
      <c r="H14" s="12">
        <v>550</v>
      </c>
      <c r="I14" s="2"/>
      <c r="J14" s="2"/>
      <c r="K14" s="2"/>
      <c r="L14" s="2"/>
      <c r="M14" s="2"/>
      <c r="N14" s="2"/>
      <c r="O14" s="2"/>
      <c r="P14" s="2"/>
      <c r="Q14" s="2"/>
      <c r="R14" s="2"/>
      <c r="S14" s="40" t="b">
        <v>0</v>
      </c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</row>
    <row r="15" spans="1:47" ht="36" customHeight="1" x14ac:dyDescent="0.3">
      <c r="E15" s="89" t="s">
        <v>22</v>
      </c>
      <c r="F15" s="2" t="s">
        <v>17</v>
      </c>
      <c r="G15" s="2">
        <v>1</v>
      </c>
      <c r="H15" s="12">
        <v>34</v>
      </c>
      <c r="I15" s="2"/>
      <c r="K15" s="2"/>
      <c r="L15" s="2"/>
      <c r="M15" s="2"/>
      <c r="N15" s="2"/>
      <c r="O15" s="2"/>
      <c r="P15" s="2"/>
      <c r="Q15" s="2"/>
      <c r="R15" s="2"/>
      <c r="S15" s="40" t="b">
        <v>0</v>
      </c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</row>
    <row r="16" spans="1:47" ht="36" customHeight="1" x14ac:dyDescent="0.25">
      <c r="E16" s="88" t="s">
        <v>74</v>
      </c>
      <c r="G16" s="2">
        <v>1</v>
      </c>
      <c r="H16" s="12">
        <v>77</v>
      </c>
      <c r="I16" s="61"/>
      <c r="J16" s="61"/>
      <c r="S16" s="41" t="b">
        <v>0</v>
      </c>
    </row>
    <row r="17" spans="3:19" ht="36" customHeight="1" x14ac:dyDescent="0.25">
      <c r="E17" s="89" t="s">
        <v>23</v>
      </c>
      <c r="G17" s="2">
        <v>1</v>
      </c>
      <c r="H17" s="12">
        <v>12</v>
      </c>
      <c r="I17" s="61"/>
      <c r="J17" s="61"/>
      <c r="S17" s="41" t="b">
        <v>0</v>
      </c>
    </row>
    <row r="18" spans="3:19" ht="36" customHeight="1" x14ac:dyDescent="0.25">
      <c r="E18" s="88" t="s">
        <v>24</v>
      </c>
      <c r="G18" s="2">
        <v>1</v>
      </c>
      <c r="H18" s="12">
        <v>4</v>
      </c>
      <c r="I18" s="61"/>
      <c r="J18" s="61"/>
      <c r="S18" s="41" t="b">
        <v>0</v>
      </c>
    </row>
    <row r="19" spans="3:19" ht="36" customHeight="1" x14ac:dyDescent="0.25">
      <c r="E19" s="89" t="s">
        <v>25</v>
      </c>
      <c r="G19" s="2">
        <v>1</v>
      </c>
      <c r="H19" s="12">
        <v>17</v>
      </c>
      <c r="I19" s="61"/>
      <c r="J19" s="61"/>
      <c r="S19" s="41" t="b">
        <v>0</v>
      </c>
    </row>
    <row r="20" spans="3:19" ht="36" customHeight="1" x14ac:dyDescent="0.25">
      <c r="E20" s="88" t="s">
        <v>26</v>
      </c>
      <c r="G20" s="2">
        <v>1</v>
      </c>
      <c r="H20" s="12">
        <v>21</v>
      </c>
      <c r="I20" s="61"/>
      <c r="J20" s="61"/>
      <c r="S20" s="41" t="b">
        <v>0</v>
      </c>
    </row>
    <row r="21" spans="3:19" ht="36" customHeight="1" x14ac:dyDescent="0.25">
      <c r="E21" s="89" t="s">
        <v>27</v>
      </c>
      <c r="G21" s="2">
        <v>1</v>
      </c>
      <c r="H21" s="12">
        <v>250</v>
      </c>
      <c r="I21" s="61"/>
      <c r="J21" s="61"/>
      <c r="S21" s="41" t="b">
        <v>0</v>
      </c>
    </row>
    <row r="22" spans="3:19" ht="36" customHeight="1" x14ac:dyDescent="0.25">
      <c r="E22" s="88" t="s">
        <v>28</v>
      </c>
      <c r="G22" s="2">
        <v>1</v>
      </c>
      <c r="H22" s="12">
        <v>10</v>
      </c>
      <c r="I22" s="61"/>
      <c r="J22" s="61"/>
      <c r="S22" s="41" t="b">
        <v>0</v>
      </c>
    </row>
    <row r="23" spans="3:19" ht="36" customHeight="1" x14ac:dyDescent="0.25">
      <c r="E23" s="89" t="s">
        <v>38</v>
      </c>
      <c r="G23" s="2">
        <v>2</v>
      </c>
      <c r="H23" s="12">
        <v>78</v>
      </c>
      <c r="I23" s="61"/>
      <c r="J23" s="61"/>
      <c r="S23" s="41" t="b">
        <v>0</v>
      </c>
    </row>
    <row r="24" spans="3:19" ht="36" customHeight="1" x14ac:dyDescent="0.25">
      <c r="E24" s="88" t="s">
        <v>29</v>
      </c>
      <c r="G24" s="2">
        <v>1</v>
      </c>
      <c r="H24" s="12">
        <v>67</v>
      </c>
      <c r="I24" s="61"/>
      <c r="J24" s="61"/>
      <c r="S24" s="41" t="b">
        <v>0</v>
      </c>
    </row>
    <row r="25" spans="3:19" ht="36" customHeight="1" x14ac:dyDescent="0.25">
      <c r="E25" s="91" t="s">
        <v>80</v>
      </c>
      <c r="G25" s="2">
        <v>1</v>
      </c>
      <c r="H25" s="12">
        <v>33</v>
      </c>
      <c r="I25" s="61"/>
      <c r="J25" s="61"/>
      <c r="S25" s="41" t="b">
        <v>0</v>
      </c>
    </row>
    <row r="26" spans="3:19" ht="36" customHeight="1" x14ac:dyDescent="0.25">
      <c r="E26" s="88" t="s">
        <v>30</v>
      </c>
      <c r="G26" s="2">
        <v>1</v>
      </c>
      <c r="H26" s="12">
        <v>25</v>
      </c>
      <c r="I26" s="61"/>
      <c r="J26" s="61"/>
      <c r="S26" s="41" t="b">
        <v>1</v>
      </c>
    </row>
    <row r="27" spans="3:19" s="49" customFormat="1" ht="36" customHeight="1" x14ac:dyDescent="0.25">
      <c r="C27" s="1"/>
      <c r="D27" s="4"/>
      <c r="E27" s="88" t="s">
        <v>79</v>
      </c>
      <c r="F27" s="2"/>
      <c r="G27" s="2">
        <v>1</v>
      </c>
      <c r="H27" s="12">
        <v>12</v>
      </c>
      <c r="I27" s="61"/>
      <c r="J27" s="61"/>
      <c r="S27" s="41" t="b">
        <v>0</v>
      </c>
    </row>
    <row r="28" spans="3:19" ht="36" customHeight="1" x14ac:dyDescent="0.25">
      <c r="E28" s="88" t="s">
        <v>78</v>
      </c>
      <c r="G28" s="2">
        <v>1</v>
      </c>
      <c r="H28" s="12">
        <v>2</v>
      </c>
      <c r="I28" s="61"/>
      <c r="J28" s="61"/>
      <c r="S28" s="41" t="b">
        <v>0</v>
      </c>
    </row>
    <row r="29" spans="3:19" ht="36" customHeight="1" x14ac:dyDescent="0.3">
      <c r="E29" s="88" t="s">
        <v>31</v>
      </c>
      <c r="G29" s="2">
        <v>1</v>
      </c>
      <c r="H29" s="12">
        <v>44</v>
      </c>
      <c r="I29" s="61"/>
      <c r="J29" s="61"/>
      <c r="S29" s="41" t="b">
        <v>0</v>
      </c>
    </row>
    <row r="30" spans="3:19" ht="36" customHeight="1" x14ac:dyDescent="0.25">
      <c r="E30" s="88" t="s">
        <v>50</v>
      </c>
      <c r="G30" s="2">
        <v>1</v>
      </c>
      <c r="H30" s="12">
        <v>22</v>
      </c>
      <c r="I30" s="61"/>
      <c r="S30" s="41" t="b">
        <v>0</v>
      </c>
    </row>
    <row r="31" spans="3:19" ht="36" customHeight="1" x14ac:dyDescent="0.25">
      <c r="E31" s="88" t="s">
        <v>32</v>
      </c>
      <c r="G31" s="2">
        <v>1</v>
      </c>
      <c r="H31" s="12">
        <v>45</v>
      </c>
      <c r="I31" s="61"/>
      <c r="J31" s="61"/>
      <c r="S31" s="41" t="b">
        <v>0</v>
      </c>
    </row>
    <row r="32" spans="3:19" ht="36" customHeight="1" x14ac:dyDescent="0.25">
      <c r="E32" s="95" t="s">
        <v>73</v>
      </c>
      <c r="G32" s="2">
        <v>1.3333299999999999</v>
      </c>
      <c r="H32" s="12">
        <v>90</v>
      </c>
      <c r="I32" s="61"/>
      <c r="S32" s="41" t="b">
        <v>0</v>
      </c>
    </row>
    <row r="33" spans="5:19" ht="30" customHeight="1" x14ac:dyDescent="0.25">
      <c r="E33" s="92" t="s">
        <v>75</v>
      </c>
      <c r="G33" s="2">
        <v>1</v>
      </c>
      <c r="H33" s="12">
        <v>98</v>
      </c>
      <c r="I33" s="61"/>
      <c r="J33" s="61"/>
      <c r="S33" s="41" t="b">
        <v>0</v>
      </c>
    </row>
    <row r="34" spans="5:19" ht="30" customHeight="1" x14ac:dyDescent="0.25">
      <c r="E34" s="93" t="s">
        <v>76</v>
      </c>
      <c r="G34" s="2">
        <v>1</v>
      </c>
      <c r="H34" s="12">
        <v>129</v>
      </c>
      <c r="I34" s="61"/>
      <c r="J34" s="61"/>
      <c r="S34" s="41" t="b">
        <v>0</v>
      </c>
    </row>
    <row r="35" spans="5:19" ht="30" customHeight="1" x14ac:dyDescent="0.25">
      <c r="E35" s="93" t="s">
        <v>81</v>
      </c>
      <c r="G35" s="2">
        <v>1</v>
      </c>
      <c r="H35" s="12">
        <v>75</v>
      </c>
      <c r="I35" s="61"/>
      <c r="J35" s="61"/>
      <c r="S35" s="41" t="b">
        <v>1</v>
      </c>
    </row>
    <row r="36" spans="5:19" ht="30" customHeight="1" thickBot="1" x14ac:dyDescent="0.3">
      <c r="E36" s="93" t="s">
        <v>51</v>
      </c>
      <c r="G36" s="2">
        <v>1</v>
      </c>
      <c r="H36" s="12">
        <v>5</v>
      </c>
      <c r="S36" s="42" t="b">
        <v>0</v>
      </c>
    </row>
    <row r="37" spans="5:19" ht="30.45" customHeight="1" x14ac:dyDescent="0.25">
      <c r="G37" s="2">
        <v>1</v>
      </c>
      <c r="H37" s="12"/>
      <c r="S37" t="b">
        <v>0</v>
      </c>
    </row>
    <row r="38" spans="5:19" ht="30.45" customHeight="1" x14ac:dyDescent="0.25">
      <c r="H38" s="12"/>
    </row>
    <row r="39" spans="5:19" ht="30.45" customHeight="1" x14ac:dyDescent="0.25">
      <c r="H39" s="12"/>
    </row>
    <row r="40" spans="5:19" ht="30.45" customHeight="1" x14ac:dyDescent="0.25">
      <c r="H40" s="12"/>
    </row>
    <row r="41" spans="5:19" ht="30" customHeight="1" x14ac:dyDescent="0.25">
      <c r="H41" s="12"/>
    </row>
    <row r="42" spans="5:19" ht="29.7" customHeight="1" x14ac:dyDescent="0.25">
      <c r="H42" s="12"/>
    </row>
    <row r="43" spans="5:19" ht="30" customHeight="1" x14ac:dyDescent="0.25">
      <c r="H43" s="12"/>
    </row>
    <row r="44" spans="5:19" ht="30.45" customHeight="1" x14ac:dyDescent="0.3">
      <c r="H44" s="12"/>
    </row>
    <row r="45" spans="5:19" x14ac:dyDescent="0.3">
      <c r="G45" s="12"/>
    </row>
    <row r="46" spans="5:19" x14ac:dyDescent="0.3">
      <c r="G46" s="12"/>
    </row>
    <row r="47" spans="5:19" x14ac:dyDescent="0.3">
      <c r="G47" s="12"/>
    </row>
    <row r="48" spans="5:19" x14ac:dyDescent="0.3">
      <c r="G48" s="12"/>
    </row>
    <row r="49" spans="7:7" x14ac:dyDescent="0.3">
      <c r="G49" s="12"/>
    </row>
    <row r="50" spans="7:7" x14ac:dyDescent="0.3">
      <c r="G50" s="12"/>
    </row>
    <row r="51" spans="7:7" x14ac:dyDescent="0.3">
      <c r="G51" s="12"/>
    </row>
    <row r="52" spans="7:7" x14ac:dyDescent="0.3">
      <c r="G52" s="12"/>
    </row>
    <row r="53" spans="7:7" x14ac:dyDescent="0.3">
      <c r="G53" s="12"/>
    </row>
    <row r="54" spans="7:7" x14ac:dyDescent="0.3">
      <c r="G54" s="12"/>
    </row>
    <row r="55" spans="7:7" x14ac:dyDescent="0.3">
      <c r="G55" s="12"/>
    </row>
    <row r="56" spans="7:7" x14ac:dyDescent="0.3">
      <c r="G56" s="12"/>
    </row>
    <row r="57" spans="7:7" x14ac:dyDescent="0.3">
      <c r="G57" s="12"/>
    </row>
    <row r="58" spans="7:7" x14ac:dyDescent="0.3">
      <c r="G58" s="12"/>
    </row>
    <row r="59" spans="7:7" x14ac:dyDescent="0.3">
      <c r="G59" s="12"/>
    </row>
    <row r="60" spans="7:7" x14ac:dyDescent="0.3">
      <c r="G60" s="12"/>
    </row>
    <row r="61" spans="7:7" x14ac:dyDescent="0.3">
      <c r="G61" s="12"/>
    </row>
    <row r="62" spans="7:7" x14ac:dyDescent="0.3">
      <c r="G62" s="12"/>
    </row>
    <row r="63" spans="7:7" x14ac:dyDescent="0.3">
      <c r="G63" s="12"/>
    </row>
    <row r="64" spans="7:7" x14ac:dyDescent="0.3">
      <c r="G64" s="12"/>
    </row>
    <row r="65" spans="7:7" x14ac:dyDescent="0.3">
      <c r="G65" s="12"/>
    </row>
    <row r="66" spans="7:7" x14ac:dyDescent="0.3">
      <c r="G66" s="12"/>
    </row>
    <row r="67" spans="7:7" x14ac:dyDescent="0.3">
      <c r="G67" s="12"/>
    </row>
    <row r="68" spans="7:7" x14ac:dyDescent="0.3">
      <c r="G68" s="12"/>
    </row>
    <row r="69" spans="7:7" x14ac:dyDescent="0.3">
      <c r="G69" s="12"/>
    </row>
    <row r="70" spans="7:7" x14ac:dyDescent="0.3">
      <c r="G70" s="12"/>
    </row>
    <row r="71" spans="7:7" x14ac:dyDescent="0.3">
      <c r="G71" s="12"/>
    </row>
    <row r="72" spans="7:7" x14ac:dyDescent="0.3">
      <c r="G72" s="12"/>
    </row>
    <row r="73" spans="7:7" x14ac:dyDescent="0.3">
      <c r="G73" s="12"/>
    </row>
    <row r="74" spans="7:7" x14ac:dyDescent="0.3">
      <c r="G74" s="12"/>
    </row>
    <row r="75" spans="7:7" x14ac:dyDescent="0.3">
      <c r="G75" s="12"/>
    </row>
    <row r="76" spans="7:7" x14ac:dyDescent="0.3">
      <c r="G76" s="12"/>
    </row>
    <row r="77" spans="7:7" x14ac:dyDescent="0.3">
      <c r="G77" s="12"/>
    </row>
    <row r="78" spans="7:7" x14ac:dyDescent="0.3">
      <c r="G78" s="12"/>
    </row>
    <row r="79" spans="7:7" x14ac:dyDescent="0.3">
      <c r="G79" s="12"/>
    </row>
    <row r="80" spans="7:7" x14ac:dyDescent="0.3">
      <c r="G80" s="12"/>
    </row>
    <row r="81" spans="7:7" x14ac:dyDescent="0.3">
      <c r="G81" s="12"/>
    </row>
    <row r="82" spans="7:7" x14ac:dyDescent="0.3">
      <c r="G82" s="12"/>
    </row>
    <row r="83" spans="7:7" x14ac:dyDescent="0.3">
      <c r="G83" s="12"/>
    </row>
    <row r="84" spans="7:7" x14ac:dyDescent="0.3">
      <c r="G84" s="12"/>
    </row>
    <row r="85" spans="7:7" x14ac:dyDescent="0.3">
      <c r="G85" s="12"/>
    </row>
    <row r="86" spans="7:7" x14ac:dyDescent="0.3">
      <c r="G86" s="12"/>
    </row>
  </sheetData>
  <mergeCells count="1">
    <mergeCell ref="D2:H4"/>
  </mergeCells>
  <pageMargins left="0.7" right="0.7" top="0.75" bottom="0.75" header="0.3" footer="0.3"/>
  <pageSetup paperSize="9" scale="76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74" r:id="rId4" name="Check Box 50">
              <controlPr locked="0" defaultSize="0" autoFill="0" autoLine="0" autoPict="0">
                <anchor moveWithCells="1">
                  <from>
                    <xdr:col>3</xdr:col>
                    <xdr:colOff>518160</xdr:colOff>
                    <xdr:row>6</xdr:row>
                    <xdr:rowOff>647700</xdr:rowOff>
                  </from>
                  <to>
                    <xdr:col>4</xdr:col>
                    <xdr:colOff>68580</xdr:colOff>
                    <xdr:row>8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5" name="Check Box 52">
              <controlPr defaultSize="0" autoFill="0" autoLine="0" autoPict="0">
                <anchor moveWithCells="1">
                  <from>
                    <xdr:col>3</xdr:col>
                    <xdr:colOff>518160</xdr:colOff>
                    <xdr:row>7</xdr:row>
                    <xdr:rowOff>647700</xdr:rowOff>
                  </from>
                  <to>
                    <xdr:col>4</xdr:col>
                    <xdr:colOff>68580</xdr:colOff>
                    <xdr:row>9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6" name="Check Box 53">
              <controlPr defaultSize="0" autoFill="0" autoLine="0" autoPict="0">
                <anchor moveWithCells="1">
                  <from>
                    <xdr:col>3</xdr:col>
                    <xdr:colOff>518160</xdr:colOff>
                    <xdr:row>8</xdr:row>
                    <xdr:rowOff>647700</xdr:rowOff>
                  </from>
                  <to>
                    <xdr:col>4</xdr:col>
                    <xdr:colOff>68580</xdr:colOff>
                    <xdr:row>10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7" name="Check Box 54">
              <controlPr defaultSize="0" autoFill="0" autoLine="0" autoPict="0">
                <anchor moveWithCells="1">
                  <from>
                    <xdr:col>3</xdr:col>
                    <xdr:colOff>518160</xdr:colOff>
                    <xdr:row>9</xdr:row>
                    <xdr:rowOff>647700</xdr:rowOff>
                  </from>
                  <to>
                    <xdr:col>4</xdr:col>
                    <xdr:colOff>68580</xdr:colOff>
                    <xdr:row>11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8" name="Check Box 55">
              <controlPr defaultSize="0" autoFill="0" autoLine="0" autoPict="0">
                <anchor moveWithCells="1">
                  <from>
                    <xdr:col>3</xdr:col>
                    <xdr:colOff>518160</xdr:colOff>
                    <xdr:row>10</xdr:row>
                    <xdr:rowOff>647700</xdr:rowOff>
                  </from>
                  <to>
                    <xdr:col>4</xdr:col>
                    <xdr:colOff>68580</xdr:colOff>
                    <xdr:row>12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9" name="Check Box 56">
              <controlPr defaultSize="0" autoFill="0" autoLine="0" autoPict="0">
                <anchor moveWithCells="1">
                  <from>
                    <xdr:col>3</xdr:col>
                    <xdr:colOff>518160</xdr:colOff>
                    <xdr:row>11</xdr:row>
                    <xdr:rowOff>647700</xdr:rowOff>
                  </from>
                  <to>
                    <xdr:col>4</xdr:col>
                    <xdr:colOff>68580</xdr:colOff>
                    <xdr:row>13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10" name="Check Box 57">
              <controlPr defaultSize="0" autoFill="0" autoLine="0" autoPict="0">
                <anchor moveWithCells="1">
                  <from>
                    <xdr:col>3</xdr:col>
                    <xdr:colOff>518160</xdr:colOff>
                    <xdr:row>11</xdr:row>
                    <xdr:rowOff>647700</xdr:rowOff>
                  </from>
                  <to>
                    <xdr:col>4</xdr:col>
                    <xdr:colOff>68580</xdr:colOff>
                    <xdr:row>13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11" name="Check Box 58">
              <controlPr defaultSize="0" autoFill="0" autoLine="0" autoPict="0">
                <anchor moveWithCells="1">
                  <from>
                    <xdr:col>3</xdr:col>
                    <xdr:colOff>518160</xdr:colOff>
                    <xdr:row>12</xdr:row>
                    <xdr:rowOff>647700</xdr:rowOff>
                  </from>
                  <to>
                    <xdr:col>4</xdr:col>
                    <xdr:colOff>68580</xdr:colOff>
                    <xdr:row>14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12" name="Check Box 59">
              <controlPr defaultSize="0" autoFill="0" autoLine="0" autoPict="0">
                <anchor moveWithCells="1">
                  <from>
                    <xdr:col>3</xdr:col>
                    <xdr:colOff>518160</xdr:colOff>
                    <xdr:row>12</xdr:row>
                    <xdr:rowOff>647700</xdr:rowOff>
                  </from>
                  <to>
                    <xdr:col>4</xdr:col>
                    <xdr:colOff>68580</xdr:colOff>
                    <xdr:row>14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13" name="Check Box 60">
              <controlPr defaultSize="0" autoFill="0" autoLine="0" autoPict="0">
                <anchor moveWithCells="1">
                  <from>
                    <xdr:col>3</xdr:col>
                    <xdr:colOff>518160</xdr:colOff>
                    <xdr:row>13</xdr:row>
                    <xdr:rowOff>647700</xdr:rowOff>
                  </from>
                  <to>
                    <xdr:col>4</xdr:col>
                    <xdr:colOff>68580</xdr:colOff>
                    <xdr:row>15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14" name="Check Box 61">
              <controlPr defaultSize="0" autoFill="0" autoLine="0" autoPict="0">
                <anchor moveWithCells="1">
                  <from>
                    <xdr:col>3</xdr:col>
                    <xdr:colOff>518160</xdr:colOff>
                    <xdr:row>13</xdr:row>
                    <xdr:rowOff>647700</xdr:rowOff>
                  </from>
                  <to>
                    <xdr:col>4</xdr:col>
                    <xdr:colOff>68580</xdr:colOff>
                    <xdr:row>15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15" name="Check Box 62">
              <controlPr defaultSize="0" autoFill="0" autoLine="0" autoPict="0">
                <anchor moveWithCells="1">
                  <from>
                    <xdr:col>3</xdr:col>
                    <xdr:colOff>518160</xdr:colOff>
                    <xdr:row>13</xdr:row>
                    <xdr:rowOff>647700</xdr:rowOff>
                  </from>
                  <to>
                    <xdr:col>4</xdr:col>
                    <xdr:colOff>68580</xdr:colOff>
                    <xdr:row>15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16" name="Check Box 63">
              <controlPr defaultSize="0" autoFill="0" autoLine="0" autoPict="0">
                <anchor moveWithCells="1">
                  <from>
                    <xdr:col>3</xdr:col>
                    <xdr:colOff>518160</xdr:colOff>
                    <xdr:row>14</xdr:row>
                    <xdr:rowOff>647700</xdr:rowOff>
                  </from>
                  <to>
                    <xdr:col>4</xdr:col>
                    <xdr:colOff>68580</xdr:colOff>
                    <xdr:row>16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17" name="Check Box 64">
              <controlPr defaultSize="0" autoFill="0" autoLine="0" autoPict="0">
                <anchor moveWithCells="1">
                  <from>
                    <xdr:col>3</xdr:col>
                    <xdr:colOff>518160</xdr:colOff>
                    <xdr:row>14</xdr:row>
                    <xdr:rowOff>647700</xdr:rowOff>
                  </from>
                  <to>
                    <xdr:col>4</xdr:col>
                    <xdr:colOff>68580</xdr:colOff>
                    <xdr:row>16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18" name="Check Box 65">
              <controlPr defaultSize="0" autoFill="0" autoLine="0" autoPict="0">
                <anchor moveWithCells="1">
                  <from>
                    <xdr:col>3</xdr:col>
                    <xdr:colOff>518160</xdr:colOff>
                    <xdr:row>14</xdr:row>
                    <xdr:rowOff>647700</xdr:rowOff>
                  </from>
                  <to>
                    <xdr:col>4</xdr:col>
                    <xdr:colOff>68580</xdr:colOff>
                    <xdr:row>16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19" name="Check Box 66">
              <controlPr defaultSize="0" autoFill="0" autoLine="0" autoPict="0">
                <anchor moveWithCells="1">
                  <from>
                    <xdr:col>3</xdr:col>
                    <xdr:colOff>518160</xdr:colOff>
                    <xdr:row>15</xdr:row>
                    <xdr:rowOff>647700</xdr:rowOff>
                  </from>
                  <to>
                    <xdr:col>4</xdr:col>
                    <xdr:colOff>68580</xdr:colOff>
                    <xdr:row>17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20" name="Check Box 67">
              <controlPr defaultSize="0" autoFill="0" autoLine="0" autoPict="0">
                <anchor moveWithCells="1">
                  <from>
                    <xdr:col>3</xdr:col>
                    <xdr:colOff>518160</xdr:colOff>
                    <xdr:row>15</xdr:row>
                    <xdr:rowOff>647700</xdr:rowOff>
                  </from>
                  <to>
                    <xdr:col>4</xdr:col>
                    <xdr:colOff>68580</xdr:colOff>
                    <xdr:row>17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21" name="Check Box 68">
              <controlPr defaultSize="0" autoFill="0" autoLine="0" autoPict="0">
                <anchor moveWithCells="1">
                  <from>
                    <xdr:col>3</xdr:col>
                    <xdr:colOff>518160</xdr:colOff>
                    <xdr:row>15</xdr:row>
                    <xdr:rowOff>647700</xdr:rowOff>
                  </from>
                  <to>
                    <xdr:col>4</xdr:col>
                    <xdr:colOff>68580</xdr:colOff>
                    <xdr:row>17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22" name="Check Box 69">
              <controlPr defaultSize="0" autoFill="0" autoLine="0" autoPict="0">
                <anchor moveWithCells="1">
                  <from>
                    <xdr:col>3</xdr:col>
                    <xdr:colOff>518160</xdr:colOff>
                    <xdr:row>16</xdr:row>
                    <xdr:rowOff>647700</xdr:rowOff>
                  </from>
                  <to>
                    <xdr:col>4</xdr:col>
                    <xdr:colOff>68580</xdr:colOff>
                    <xdr:row>18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23" name="Check Box 70">
              <controlPr defaultSize="0" autoFill="0" autoLine="0" autoPict="0">
                <anchor moveWithCells="1">
                  <from>
                    <xdr:col>3</xdr:col>
                    <xdr:colOff>518160</xdr:colOff>
                    <xdr:row>16</xdr:row>
                    <xdr:rowOff>647700</xdr:rowOff>
                  </from>
                  <to>
                    <xdr:col>4</xdr:col>
                    <xdr:colOff>68580</xdr:colOff>
                    <xdr:row>18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24" name="Check Box 71">
              <controlPr defaultSize="0" autoFill="0" autoLine="0" autoPict="0">
                <anchor moveWithCells="1">
                  <from>
                    <xdr:col>3</xdr:col>
                    <xdr:colOff>518160</xdr:colOff>
                    <xdr:row>16</xdr:row>
                    <xdr:rowOff>647700</xdr:rowOff>
                  </from>
                  <to>
                    <xdr:col>4</xdr:col>
                    <xdr:colOff>68580</xdr:colOff>
                    <xdr:row>18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25" name="Check Box 72">
              <controlPr defaultSize="0" autoFill="0" autoLine="0" autoPict="0">
                <anchor moveWithCells="1">
                  <from>
                    <xdr:col>3</xdr:col>
                    <xdr:colOff>518160</xdr:colOff>
                    <xdr:row>17</xdr:row>
                    <xdr:rowOff>647700</xdr:rowOff>
                  </from>
                  <to>
                    <xdr:col>4</xdr:col>
                    <xdr:colOff>68580</xdr:colOff>
                    <xdr:row>19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26" name="Check Box 73">
              <controlPr defaultSize="0" autoFill="0" autoLine="0" autoPict="0">
                <anchor moveWithCells="1">
                  <from>
                    <xdr:col>3</xdr:col>
                    <xdr:colOff>518160</xdr:colOff>
                    <xdr:row>17</xdr:row>
                    <xdr:rowOff>647700</xdr:rowOff>
                  </from>
                  <to>
                    <xdr:col>4</xdr:col>
                    <xdr:colOff>68580</xdr:colOff>
                    <xdr:row>19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27" name="Check Box 74">
              <controlPr defaultSize="0" autoFill="0" autoLine="0" autoPict="0">
                <anchor moveWithCells="1">
                  <from>
                    <xdr:col>3</xdr:col>
                    <xdr:colOff>518160</xdr:colOff>
                    <xdr:row>17</xdr:row>
                    <xdr:rowOff>647700</xdr:rowOff>
                  </from>
                  <to>
                    <xdr:col>4</xdr:col>
                    <xdr:colOff>68580</xdr:colOff>
                    <xdr:row>19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28" name="Check Box 75">
              <controlPr defaultSize="0" autoFill="0" autoLine="0" autoPict="0">
                <anchor moveWithCells="1">
                  <from>
                    <xdr:col>3</xdr:col>
                    <xdr:colOff>518160</xdr:colOff>
                    <xdr:row>18</xdr:row>
                    <xdr:rowOff>647700</xdr:rowOff>
                  </from>
                  <to>
                    <xdr:col>4</xdr:col>
                    <xdr:colOff>68580</xdr:colOff>
                    <xdr:row>20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29" name="Check Box 76">
              <controlPr defaultSize="0" autoFill="0" autoLine="0" autoPict="0">
                <anchor moveWithCells="1">
                  <from>
                    <xdr:col>3</xdr:col>
                    <xdr:colOff>518160</xdr:colOff>
                    <xdr:row>18</xdr:row>
                    <xdr:rowOff>647700</xdr:rowOff>
                  </from>
                  <to>
                    <xdr:col>4</xdr:col>
                    <xdr:colOff>68580</xdr:colOff>
                    <xdr:row>20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30" name="Check Box 77">
              <controlPr defaultSize="0" autoFill="0" autoLine="0" autoPict="0">
                <anchor moveWithCells="1">
                  <from>
                    <xdr:col>3</xdr:col>
                    <xdr:colOff>518160</xdr:colOff>
                    <xdr:row>18</xdr:row>
                    <xdr:rowOff>647700</xdr:rowOff>
                  </from>
                  <to>
                    <xdr:col>4</xdr:col>
                    <xdr:colOff>68580</xdr:colOff>
                    <xdr:row>20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31" name="Check Box 78">
              <controlPr defaultSize="0" autoFill="0" autoLine="0" autoPict="0">
                <anchor moveWithCells="1">
                  <from>
                    <xdr:col>3</xdr:col>
                    <xdr:colOff>518160</xdr:colOff>
                    <xdr:row>19</xdr:row>
                    <xdr:rowOff>647700</xdr:rowOff>
                  </from>
                  <to>
                    <xdr:col>4</xdr:col>
                    <xdr:colOff>68580</xdr:colOff>
                    <xdr:row>21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32" name="Check Box 79">
              <controlPr defaultSize="0" autoFill="0" autoLine="0" autoPict="0">
                <anchor moveWithCells="1">
                  <from>
                    <xdr:col>3</xdr:col>
                    <xdr:colOff>518160</xdr:colOff>
                    <xdr:row>19</xdr:row>
                    <xdr:rowOff>647700</xdr:rowOff>
                  </from>
                  <to>
                    <xdr:col>4</xdr:col>
                    <xdr:colOff>68580</xdr:colOff>
                    <xdr:row>21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33" name="Check Box 80">
              <controlPr defaultSize="0" autoFill="0" autoLine="0" autoPict="0">
                <anchor moveWithCells="1">
                  <from>
                    <xdr:col>3</xdr:col>
                    <xdr:colOff>518160</xdr:colOff>
                    <xdr:row>19</xdr:row>
                    <xdr:rowOff>647700</xdr:rowOff>
                  </from>
                  <to>
                    <xdr:col>4</xdr:col>
                    <xdr:colOff>68580</xdr:colOff>
                    <xdr:row>21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34" name="Check Box 81">
              <controlPr defaultSize="0" autoFill="0" autoLine="0" autoPict="0">
                <anchor moveWithCells="1">
                  <from>
                    <xdr:col>3</xdr:col>
                    <xdr:colOff>518160</xdr:colOff>
                    <xdr:row>20</xdr:row>
                    <xdr:rowOff>647700</xdr:rowOff>
                  </from>
                  <to>
                    <xdr:col>4</xdr:col>
                    <xdr:colOff>68580</xdr:colOff>
                    <xdr:row>22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35" name="Check Box 82">
              <controlPr defaultSize="0" autoFill="0" autoLine="0" autoPict="0">
                <anchor moveWithCells="1">
                  <from>
                    <xdr:col>3</xdr:col>
                    <xdr:colOff>518160</xdr:colOff>
                    <xdr:row>20</xdr:row>
                    <xdr:rowOff>647700</xdr:rowOff>
                  </from>
                  <to>
                    <xdr:col>4</xdr:col>
                    <xdr:colOff>68580</xdr:colOff>
                    <xdr:row>22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36" name="Check Box 83">
              <controlPr defaultSize="0" autoFill="0" autoLine="0" autoPict="0">
                <anchor moveWithCells="1">
                  <from>
                    <xdr:col>3</xdr:col>
                    <xdr:colOff>518160</xdr:colOff>
                    <xdr:row>20</xdr:row>
                    <xdr:rowOff>647700</xdr:rowOff>
                  </from>
                  <to>
                    <xdr:col>4</xdr:col>
                    <xdr:colOff>68580</xdr:colOff>
                    <xdr:row>22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37" name="Check Box 84">
              <controlPr defaultSize="0" autoFill="0" autoLine="0" autoPict="0">
                <anchor moveWithCells="1">
                  <from>
                    <xdr:col>3</xdr:col>
                    <xdr:colOff>518160</xdr:colOff>
                    <xdr:row>21</xdr:row>
                    <xdr:rowOff>647700</xdr:rowOff>
                  </from>
                  <to>
                    <xdr:col>4</xdr:col>
                    <xdr:colOff>68580</xdr:colOff>
                    <xdr:row>23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38" name="Check Box 85">
              <controlPr defaultSize="0" autoFill="0" autoLine="0" autoPict="0">
                <anchor moveWithCells="1">
                  <from>
                    <xdr:col>3</xdr:col>
                    <xdr:colOff>518160</xdr:colOff>
                    <xdr:row>21</xdr:row>
                    <xdr:rowOff>647700</xdr:rowOff>
                  </from>
                  <to>
                    <xdr:col>4</xdr:col>
                    <xdr:colOff>68580</xdr:colOff>
                    <xdr:row>23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39" name="Check Box 86">
              <controlPr defaultSize="0" autoFill="0" autoLine="0" autoPict="0">
                <anchor moveWithCells="1">
                  <from>
                    <xdr:col>3</xdr:col>
                    <xdr:colOff>518160</xdr:colOff>
                    <xdr:row>21</xdr:row>
                    <xdr:rowOff>647700</xdr:rowOff>
                  </from>
                  <to>
                    <xdr:col>4</xdr:col>
                    <xdr:colOff>68580</xdr:colOff>
                    <xdr:row>23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40" name="Check Box 87">
              <controlPr defaultSize="0" autoFill="0" autoLine="0" autoPict="0">
                <anchor moveWithCells="1">
                  <from>
                    <xdr:col>3</xdr:col>
                    <xdr:colOff>518160</xdr:colOff>
                    <xdr:row>22</xdr:row>
                    <xdr:rowOff>647700</xdr:rowOff>
                  </from>
                  <to>
                    <xdr:col>4</xdr:col>
                    <xdr:colOff>68580</xdr:colOff>
                    <xdr:row>24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41" name="Check Box 88">
              <controlPr defaultSize="0" autoFill="0" autoLine="0" autoPict="0">
                <anchor moveWithCells="1">
                  <from>
                    <xdr:col>3</xdr:col>
                    <xdr:colOff>518160</xdr:colOff>
                    <xdr:row>22</xdr:row>
                    <xdr:rowOff>647700</xdr:rowOff>
                  </from>
                  <to>
                    <xdr:col>4</xdr:col>
                    <xdr:colOff>68580</xdr:colOff>
                    <xdr:row>24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42" name="Check Box 89">
              <controlPr defaultSize="0" autoFill="0" autoLine="0" autoPict="0">
                <anchor moveWithCells="1">
                  <from>
                    <xdr:col>3</xdr:col>
                    <xdr:colOff>518160</xdr:colOff>
                    <xdr:row>22</xdr:row>
                    <xdr:rowOff>647700</xdr:rowOff>
                  </from>
                  <to>
                    <xdr:col>4</xdr:col>
                    <xdr:colOff>68580</xdr:colOff>
                    <xdr:row>24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43" name="Check Box 90">
              <controlPr defaultSize="0" autoFill="0" autoLine="0" autoPict="0">
                <anchor moveWithCells="1">
                  <from>
                    <xdr:col>3</xdr:col>
                    <xdr:colOff>518160</xdr:colOff>
                    <xdr:row>23</xdr:row>
                    <xdr:rowOff>647700</xdr:rowOff>
                  </from>
                  <to>
                    <xdr:col>4</xdr:col>
                    <xdr:colOff>68580</xdr:colOff>
                    <xdr:row>25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44" name="Check Box 91">
              <controlPr defaultSize="0" autoFill="0" autoLine="0" autoPict="0">
                <anchor moveWithCells="1">
                  <from>
                    <xdr:col>3</xdr:col>
                    <xdr:colOff>518160</xdr:colOff>
                    <xdr:row>23</xdr:row>
                    <xdr:rowOff>647700</xdr:rowOff>
                  </from>
                  <to>
                    <xdr:col>4</xdr:col>
                    <xdr:colOff>68580</xdr:colOff>
                    <xdr:row>25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45" name="Check Box 96">
              <controlPr defaultSize="0" autoFill="0" autoLine="0" autoPict="0">
                <anchor moveWithCells="1">
                  <from>
                    <xdr:col>3</xdr:col>
                    <xdr:colOff>518160</xdr:colOff>
                    <xdr:row>25</xdr:row>
                    <xdr:rowOff>647700</xdr:rowOff>
                  </from>
                  <to>
                    <xdr:col>4</xdr:col>
                    <xdr:colOff>68580</xdr:colOff>
                    <xdr:row>27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46" name="Check Box 99">
              <controlPr defaultSize="0" autoFill="0" autoLine="0" autoPict="0">
                <anchor moveWithCells="1">
                  <from>
                    <xdr:col>3</xdr:col>
                    <xdr:colOff>518160</xdr:colOff>
                    <xdr:row>28</xdr:row>
                    <xdr:rowOff>0</xdr:rowOff>
                  </from>
                  <to>
                    <xdr:col>4</xdr:col>
                    <xdr:colOff>0</xdr:colOff>
                    <xdr:row>28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47" name="Check Box 102">
              <controlPr defaultSize="0" autoFill="0" autoLine="0" autoPict="0">
                <anchor moveWithCells="1">
                  <from>
                    <xdr:col>3</xdr:col>
                    <xdr:colOff>518160</xdr:colOff>
                    <xdr:row>28</xdr:row>
                    <xdr:rowOff>647700</xdr:rowOff>
                  </from>
                  <to>
                    <xdr:col>4</xdr:col>
                    <xdr:colOff>68580</xdr:colOff>
                    <xdr:row>30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48" name="Check Box 105">
              <controlPr defaultSize="0" autoFill="0" autoLine="0" autoPict="0">
                <anchor moveWithCells="1">
                  <from>
                    <xdr:col>3</xdr:col>
                    <xdr:colOff>518160</xdr:colOff>
                    <xdr:row>29</xdr:row>
                    <xdr:rowOff>647700</xdr:rowOff>
                  </from>
                  <to>
                    <xdr:col>4</xdr:col>
                    <xdr:colOff>68580</xdr:colOff>
                    <xdr:row>31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49" name="Check Box 108">
              <controlPr defaultSize="0" autoFill="0" autoLine="0" autoPict="0">
                <anchor moveWithCells="1">
                  <from>
                    <xdr:col>3</xdr:col>
                    <xdr:colOff>518160</xdr:colOff>
                    <xdr:row>31</xdr:row>
                    <xdr:rowOff>0</xdr:rowOff>
                  </from>
                  <to>
                    <xdr:col>4</xdr:col>
                    <xdr:colOff>68580</xdr:colOff>
                    <xdr:row>32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50" name="Check Box 111">
              <controlPr defaultSize="0" autoFill="0" autoLine="0" autoPict="0">
                <anchor moveWithCells="1">
                  <from>
                    <xdr:col>3</xdr:col>
                    <xdr:colOff>533400</xdr:colOff>
                    <xdr:row>32</xdr:row>
                    <xdr:rowOff>106680</xdr:rowOff>
                  </from>
                  <to>
                    <xdr:col>3</xdr:col>
                    <xdr:colOff>1013460</xdr:colOff>
                    <xdr:row>32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51" name="Check Box 114">
              <controlPr defaultSize="0" autoFill="0" autoLine="0" autoPict="0">
                <anchor moveWithCells="1">
                  <from>
                    <xdr:col>3</xdr:col>
                    <xdr:colOff>533400</xdr:colOff>
                    <xdr:row>33</xdr:row>
                    <xdr:rowOff>60960</xdr:rowOff>
                  </from>
                  <to>
                    <xdr:col>3</xdr:col>
                    <xdr:colOff>1028700</xdr:colOff>
                    <xdr:row>33</xdr:row>
                    <xdr:rowOff>350520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52" name="Check Box 117">
              <controlPr defaultSize="0" autoFill="0" autoLine="0" autoPict="0">
                <anchor moveWithCells="1">
                  <from>
                    <xdr:col>3</xdr:col>
                    <xdr:colOff>556260</xdr:colOff>
                    <xdr:row>33</xdr:row>
                    <xdr:rowOff>327660</xdr:rowOff>
                  </from>
                  <to>
                    <xdr:col>4</xdr:col>
                    <xdr:colOff>106680</xdr:colOff>
                    <xdr:row>35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53" name="Check Box 120">
              <controlPr defaultSize="0" autoFill="0" autoLine="0" autoPict="0">
                <anchor moveWithCells="1">
                  <from>
                    <xdr:col>3</xdr:col>
                    <xdr:colOff>533400</xdr:colOff>
                    <xdr:row>35</xdr:row>
                    <xdr:rowOff>76200</xdr:rowOff>
                  </from>
                  <to>
                    <xdr:col>3</xdr:col>
                    <xdr:colOff>960120</xdr:colOff>
                    <xdr:row>35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54" name="Check Box 125">
              <controlPr defaultSize="0" autoFill="0" autoLine="0" autoPict="0">
                <anchor moveWithCells="1">
                  <from>
                    <xdr:col>3</xdr:col>
                    <xdr:colOff>525780</xdr:colOff>
                    <xdr:row>26</xdr:row>
                    <xdr:rowOff>449580</xdr:rowOff>
                  </from>
                  <to>
                    <xdr:col>3</xdr:col>
                    <xdr:colOff>1028700</xdr:colOff>
                    <xdr:row>27</xdr:row>
                    <xdr:rowOff>373380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55" name="Check Box 128">
              <controlPr defaultSize="0" autoFill="0" autoLine="0" autoPict="0">
                <anchor moveWithCells="1">
                  <from>
                    <xdr:col>3</xdr:col>
                    <xdr:colOff>518160</xdr:colOff>
                    <xdr:row>26</xdr:row>
                    <xdr:rowOff>0</xdr:rowOff>
                  </from>
                  <to>
                    <xdr:col>4</xdr:col>
                    <xdr:colOff>68580</xdr:colOff>
                    <xdr:row>27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56" name="Check Box 129">
              <controlPr defaultSize="0" autoFill="0" autoLine="0" autoPict="0">
                <anchor moveWithCells="1">
                  <from>
                    <xdr:col>3</xdr:col>
                    <xdr:colOff>533400</xdr:colOff>
                    <xdr:row>36</xdr:row>
                    <xdr:rowOff>76200</xdr:rowOff>
                  </from>
                  <to>
                    <xdr:col>3</xdr:col>
                    <xdr:colOff>960120</xdr:colOff>
                    <xdr:row>36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57" name="Check Box 130">
              <controlPr defaultSize="0" autoFill="0" autoLine="0" autoPict="0">
                <anchor moveWithCells="1">
                  <from>
                    <xdr:col>3</xdr:col>
                    <xdr:colOff>487680</xdr:colOff>
                    <xdr:row>25</xdr:row>
                    <xdr:rowOff>182880</xdr:rowOff>
                  </from>
                  <to>
                    <xdr:col>3</xdr:col>
                    <xdr:colOff>792480</xdr:colOff>
                    <xdr:row>25</xdr:row>
                    <xdr:rowOff>419100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A59"/>
  <sheetViews>
    <sheetView showGridLines="0" tabSelected="1" topLeftCell="A6" zoomScale="89" zoomScaleNormal="96" zoomScaleSheetLayoutView="100" workbookViewId="0">
      <selection activeCell="B29" sqref="B29:D29"/>
    </sheetView>
  </sheetViews>
  <sheetFormatPr baseColWidth="10" defaultRowHeight="14.4" x14ac:dyDescent="0.3"/>
  <cols>
    <col min="1" max="1" width="4.44140625" style="1" bestFit="1" customWidth="1"/>
    <col min="2" max="2" width="8.6640625" style="5" customWidth="1"/>
    <col min="3" max="3" width="9.33203125" style="5" customWidth="1"/>
    <col min="4" max="4" width="12.33203125" style="5" customWidth="1"/>
    <col min="5" max="5" width="1.33203125" style="5" customWidth="1"/>
    <col min="6" max="6" width="5" style="5" customWidth="1"/>
    <col min="7" max="7" width="14.44140625" customWidth="1"/>
    <col min="8" max="8" width="3.88671875" customWidth="1"/>
    <col min="9" max="9" width="2.6640625" customWidth="1"/>
    <col min="10" max="10" width="5.5546875" customWidth="1"/>
    <col min="11" max="11" width="2.6640625" customWidth="1"/>
    <col min="12" max="12" width="3.6640625" customWidth="1"/>
    <col min="13" max="13" width="17" customWidth="1"/>
    <col min="14" max="14" width="7.88671875" customWidth="1"/>
    <col min="15" max="15" width="5.88671875" customWidth="1"/>
    <col min="16" max="16" width="12.109375" customWidth="1"/>
    <col min="17" max="17" width="1.44140625" customWidth="1"/>
    <col min="18" max="18" width="23.109375" customWidth="1"/>
    <col min="19" max="19" width="3.33203125" customWidth="1"/>
    <col min="22" max="22" width="9.88671875" customWidth="1"/>
    <col min="24" max="24" width="5.33203125" customWidth="1"/>
    <col min="26" max="26" width="15.88671875" customWidth="1"/>
    <col min="27" max="27" width="14.5546875" customWidth="1"/>
  </cols>
  <sheetData>
    <row r="1" spans="2:22" ht="15" customHeight="1" x14ac:dyDescent="0.35"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194"/>
      <c r="N1" s="194"/>
      <c r="O1" s="194"/>
      <c r="P1" s="194"/>
      <c r="Q1" s="194"/>
      <c r="R1" s="16"/>
      <c r="S1" s="10"/>
      <c r="T1" s="8"/>
    </row>
    <row r="2" spans="2:22" ht="16.5" customHeight="1" x14ac:dyDescent="0.35"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195"/>
      <c r="N2" s="195"/>
      <c r="O2" s="195"/>
      <c r="P2" s="195"/>
      <c r="Q2" s="195"/>
      <c r="R2" s="17"/>
      <c r="S2" s="26"/>
      <c r="T2" s="24"/>
      <c r="U2" s="25"/>
      <c r="V2" s="25"/>
    </row>
    <row r="3" spans="2:22" ht="15" customHeight="1" x14ac:dyDescent="0.35"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24"/>
      <c r="T3" s="24"/>
      <c r="U3" s="25"/>
      <c r="V3" s="25"/>
    </row>
    <row r="4" spans="2:22" ht="15" customHeight="1" x14ac:dyDescent="0.35"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24"/>
      <c r="T4" s="24"/>
      <c r="U4" s="25"/>
      <c r="V4" s="25"/>
    </row>
    <row r="5" spans="2:22" ht="15" customHeight="1" x14ac:dyDescent="0.35"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24"/>
      <c r="T5" s="24"/>
      <c r="U5" s="25"/>
      <c r="V5" s="25"/>
    </row>
    <row r="6" spans="2:22" ht="15" customHeight="1" x14ac:dyDescent="0.4">
      <c r="B6" s="214"/>
      <c r="C6" s="214"/>
      <c r="D6" s="214"/>
      <c r="E6" s="214"/>
      <c r="F6" s="214"/>
      <c r="G6" s="214"/>
      <c r="H6" s="214"/>
      <c r="I6" s="214"/>
      <c r="J6" s="214"/>
      <c r="K6" s="214"/>
      <c r="L6" s="214"/>
      <c r="M6" s="214"/>
      <c r="N6" s="214"/>
      <c r="O6" s="214"/>
      <c r="P6" s="214"/>
      <c r="Q6" s="214"/>
      <c r="R6" s="15"/>
      <c r="S6" s="27"/>
      <c r="T6" s="24"/>
      <c r="U6" s="25"/>
      <c r="V6" s="25"/>
    </row>
    <row r="7" spans="2:22" ht="15" customHeight="1" x14ac:dyDescent="0.4">
      <c r="B7" s="214"/>
      <c r="C7" s="214"/>
      <c r="D7" s="214"/>
      <c r="E7" s="214"/>
      <c r="F7" s="214"/>
      <c r="G7" s="214"/>
      <c r="H7" s="214"/>
      <c r="I7" s="214"/>
      <c r="J7" s="214"/>
      <c r="K7" s="214"/>
      <c r="L7" s="214"/>
      <c r="M7" s="214"/>
      <c r="N7" s="214"/>
      <c r="O7" s="214"/>
      <c r="P7" s="214"/>
      <c r="Q7" s="214"/>
      <c r="R7" s="15"/>
      <c r="S7" s="27"/>
      <c r="T7" s="24"/>
      <c r="U7" s="25"/>
      <c r="V7" s="25"/>
    </row>
    <row r="8" spans="2:22" ht="20.7" customHeight="1" thickBot="1" x14ac:dyDescent="0.4"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24"/>
      <c r="T8" s="24"/>
      <c r="U8" s="25"/>
      <c r="V8" s="25"/>
    </row>
    <row r="9" spans="2:22" ht="15" customHeight="1" thickBot="1" x14ac:dyDescent="0.45">
      <c r="B9" s="170" t="s">
        <v>34</v>
      </c>
      <c r="C9" s="171"/>
      <c r="D9" s="33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</row>
    <row r="10" spans="2:22" ht="14.7" customHeight="1" thickBot="1" x14ac:dyDescent="0.35">
      <c r="B10" s="172"/>
      <c r="C10" s="173"/>
      <c r="D10" s="48"/>
      <c r="E10" s="218" t="e">
        <f>#REF!</f>
        <v>#REF!</v>
      </c>
      <c r="F10" s="218"/>
      <c r="G10" s="219"/>
      <c r="L10" s="44"/>
      <c r="M10" s="32"/>
      <c r="N10" s="32"/>
      <c r="O10" s="32"/>
      <c r="P10" s="32"/>
      <c r="Q10" s="32"/>
    </row>
    <row r="11" spans="2:22" ht="15.75" x14ac:dyDescent="0.25">
      <c r="B11" s="174" t="s">
        <v>3</v>
      </c>
      <c r="C11" s="175"/>
      <c r="D11" s="220" t="e">
        <f>#REF!</f>
        <v>#REF!</v>
      </c>
      <c r="E11" s="221"/>
      <c r="F11" s="221"/>
      <c r="G11" s="222"/>
      <c r="H11" s="6"/>
      <c r="I11" s="6"/>
      <c r="J11" s="6"/>
      <c r="K11" s="6"/>
      <c r="L11" s="118" t="s">
        <v>2</v>
      </c>
      <c r="M11" s="116"/>
      <c r="N11" s="115" t="e">
        <f>#REF!</f>
        <v>#REF!</v>
      </c>
      <c r="O11" s="116"/>
      <c r="P11" s="117"/>
      <c r="Q11" s="18"/>
      <c r="R11" s="7"/>
      <c r="S11" s="7"/>
    </row>
    <row r="12" spans="2:22" ht="16.2" thickBot="1" x14ac:dyDescent="0.35">
      <c r="B12" s="176" t="s">
        <v>4</v>
      </c>
      <c r="C12" s="177"/>
      <c r="D12" s="223" t="e">
        <f>#REF!</f>
        <v>#REF!</v>
      </c>
      <c r="E12" s="224"/>
      <c r="F12" s="224"/>
      <c r="G12" s="225"/>
      <c r="H12" s="6"/>
      <c r="I12" s="6"/>
      <c r="J12" s="6"/>
      <c r="K12" s="6"/>
      <c r="L12" s="198" t="s">
        <v>7</v>
      </c>
      <c r="M12" s="199"/>
      <c r="N12" s="202" t="e">
        <f>#REF!</f>
        <v>#REF!</v>
      </c>
      <c r="O12" s="199"/>
      <c r="P12" s="203"/>
      <c r="Q12" s="18"/>
      <c r="R12" s="7"/>
      <c r="S12" s="7"/>
    </row>
    <row r="13" spans="2:22" ht="16.5" thickBot="1" x14ac:dyDescent="0.3">
      <c r="B13" s="31"/>
      <c r="C13" s="47"/>
      <c r="D13" s="193"/>
      <c r="E13" s="193"/>
      <c r="F13" s="193"/>
      <c r="G13" s="226"/>
      <c r="H13" s="29"/>
      <c r="I13" s="7"/>
      <c r="J13" s="7"/>
      <c r="K13" s="7"/>
      <c r="L13" s="200" t="s">
        <v>8</v>
      </c>
      <c r="M13" s="201"/>
      <c r="N13" s="204" t="e">
        <f>#REF!</f>
        <v>#REF!</v>
      </c>
      <c r="O13" s="201"/>
      <c r="P13" s="205"/>
      <c r="Q13" s="7"/>
      <c r="R13" s="7"/>
      <c r="S13" s="7"/>
    </row>
    <row r="14" spans="2:22" ht="16.5" thickBot="1" x14ac:dyDescent="0.3">
      <c r="B14" s="178" t="s">
        <v>5</v>
      </c>
      <c r="C14" s="179"/>
      <c r="D14" s="221" t="e">
        <f>#REF!</f>
        <v>#REF!</v>
      </c>
      <c r="E14" s="221"/>
      <c r="F14" s="221"/>
      <c r="G14" s="222"/>
      <c r="H14" s="6"/>
      <c r="I14" s="6"/>
      <c r="J14" s="6"/>
      <c r="K14" s="6"/>
      <c r="L14" s="208"/>
      <c r="M14" s="209"/>
      <c r="N14" s="209"/>
      <c r="O14" s="209"/>
      <c r="P14" s="210"/>
    </row>
    <row r="15" spans="2:22" ht="16.5" thickBot="1" x14ac:dyDescent="0.3">
      <c r="B15" s="180" t="s">
        <v>6</v>
      </c>
      <c r="C15" s="181"/>
      <c r="D15" s="224" t="e">
        <f>#REF!</f>
        <v>#REF!</v>
      </c>
      <c r="E15" s="224"/>
      <c r="F15" s="224"/>
      <c r="G15" s="225"/>
      <c r="H15" s="6"/>
      <c r="I15" s="6"/>
      <c r="J15" s="6"/>
      <c r="K15" s="6"/>
      <c r="L15" s="128" t="s">
        <v>41</v>
      </c>
      <c r="M15" s="129"/>
      <c r="N15" s="206" t="e">
        <f>#REF!</f>
        <v>#REF!</v>
      </c>
      <c r="O15" s="206"/>
      <c r="P15" s="207"/>
    </row>
    <row r="16" spans="2:22" ht="7.5" customHeight="1" thickBot="1" x14ac:dyDescent="0.35">
      <c r="B16" s="11"/>
      <c r="C16" s="43"/>
      <c r="D16" s="29"/>
      <c r="E16" s="11"/>
      <c r="F16" s="11"/>
      <c r="G16" s="11"/>
      <c r="H16" s="11"/>
      <c r="I16" s="11"/>
      <c r="J16" s="29"/>
      <c r="K16" s="29"/>
      <c r="L16" s="11"/>
      <c r="M16" s="11"/>
      <c r="N16" s="43"/>
    </row>
    <row r="17" spans="1:20" ht="18.75" customHeight="1" thickBot="1" x14ac:dyDescent="0.4">
      <c r="B17" s="120" t="s">
        <v>39</v>
      </c>
      <c r="C17" s="121"/>
      <c r="D17" s="97"/>
      <c r="E17" s="190"/>
      <c r="F17" s="191"/>
      <c r="G17" s="191"/>
      <c r="H17" s="192"/>
      <c r="I17" s="20"/>
      <c r="J17" s="20"/>
      <c r="K17" s="20"/>
      <c r="L17" s="21"/>
      <c r="M17" s="11"/>
      <c r="N17" s="43"/>
      <c r="R17" s="246" t="s">
        <v>83</v>
      </c>
      <c r="S17" s="246"/>
      <c r="T17" s="246"/>
    </row>
    <row r="18" spans="1:20" ht="6.75" customHeight="1" thickBot="1" x14ac:dyDescent="0.35"/>
    <row r="19" spans="1:20" ht="18.600000000000001" customHeight="1" thickBot="1" x14ac:dyDescent="0.35">
      <c r="A19" s="233">
        <f>IFERROR(MATCH(TRUE,FeuilOption!S$37:INDEX(FeuilOption!S:S,A18+1),)+A18,"")</f>
        <v>8</v>
      </c>
      <c r="B19" s="234" t="str">
        <f>IF(A19&lt;&gt;"",INDEX(FeuilOption!E:E,A19),"")</f>
        <v>Support commande</v>
      </c>
      <c r="C19" s="235"/>
      <c r="D19" s="236"/>
      <c r="E19" s="237">
        <f>IF(A19&lt;&gt;"",INDEX(FeuilOption!H:H,A19),"")</f>
        <v>50</v>
      </c>
      <c r="F19" s="238"/>
      <c r="G19" s="239"/>
      <c r="H19" s="13"/>
      <c r="I19" s="7"/>
      <c r="J19" s="7"/>
      <c r="K19" s="7"/>
      <c r="L19" s="211" t="str">
        <f>IF(FeuilOption!S23=TRUE,"Boule oreille 3-2","")</f>
        <v/>
      </c>
      <c r="M19" s="212"/>
      <c r="N19" s="213"/>
      <c r="O19" s="196">
        <f>SUMPRODUCT((FeuilOption!$S$23=TRUE)*FeuilOption!$H$23*FeuilOption!G23)</f>
        <v>0</v>
      </c>
      <c r="P19" s="197"/>
      <c r="Q19" s="18"/>
      <c r="R19" s="243" t="str">
        <f t="array" ref="R19">IFERROR(INDEX(FeuilOption!E:E,SMALL(IF(FeuilOption!$S$8:$S$37=TRUE,ROW(FeuilOption!$8:$37)),ROW(A1))),"")</f>
        <v>Support commande</v>
      </c>
      <c r="S19" s="244">
        <f>IFERROR(VLOOKUP(R19,FeuilOption!E8:H37,4,0),"")</f>
        <v>50</v>
      </c>
      <c r="T19" s="245"/>
    </row>
    <row r="20" spans="1:20" ht="34.200000000000003" customHeight="1" thickBot="1" x14ac:dyDescent="0.35">
      <c r="A20" s="233">
        <f>IFERROR(MATCH(TRUE,FeuilOption!S$37:INDEX(FeuilOption!S:S,A19+1),)+A19,"")</f>
        <v>11</v>
      </c>
      <c r="B20" s="240" t="str">
        <f>IF(A20&lt;&gt;"",INDEX(FeuilOption!E:E,A20),"")</f>
        <v>Montage 1 caméra Cable +15m et écran origine</v>
      </c>
      <c r="C20" s="241"/>
      <c r="D20" s="242"/>
      <c r="E20" s="237">
        <f>IF(A20&lt;&gt;"",INDEX(FeuilOption!H:H,A20),"")</f>
        <v>67</v>
      </c>
      <c r="F20" s="238"/>
      <c r="G20" s="239"/>
      <c r="H20" s="13"/>
      <c r="I20" s="7"/>
      <c r="J20" s="7"/>
      <c r="K20" s="7"/>
      <c r="L20" s="122" t="str">
        <f>IF(FeuilOption!S24=TRUE,"Feux garniture toit","")</f>
        <v/>
      </c>
      <c r="M20" s="123"/>
      <c r="N20" s="124"/>
      <c r="O20" s="183">
        <f>SUMPRODUCT((FeuilOption!$S$24=TRUE)*FeuilOption!$H$24*FeuilOption!G24)</f>
        <v>0</v>
      </c>
      <c r="P20" s="184"/>
      <c r="Q20" s="18"/>
      <c r="R20" s="243" t="str">
        <f t="array" ref="R20">IFERROR(INDEX(FeuilOption!E:E,SMALL(IF(FeuilOption!$S$8:$S$37=TRUE,ROW(FeuilOption!$8:$37)),ROW(A2))),"")</f>
        <v>Montage 1 caméra Cable +15m et écran origine</v>
      </c>
      <c r="S20" s="244">
        <f>IFERROR(VLOOKUP(R20,FeuilOption!E9:H38,4,0),"")</f>
        <v>67</v>
      </c>
      <c r="T20" s="245"/>
    </row>
    <row r="21" spans="1:20" ht="28.5" customHeight="1" thickBot="1" x14ac:dyDescent="0.35">
      <c r="A21" s="233">
        <f>IFERROR(MATCH(TRUE,FeuilOption!S$37:INDEX(FeuilOption!S:S,A20+1),)+A20,"")</f>
        <v>13</v>
      </c>
      <c r="B21" s="240" t="str">
        <f>IF(A21&lt;&gt;"",INDEX(FeuilOption!E:E,A21),"")</f>
        <v>Double K50</v>
      </c>
      <c r="C21" s="241"/>
      <c r="D21" s="242"/>
      <c r="E21" s="237">
        <f>IF(A21&lt;&gt;"",INDEX(FeuilOption!H:H,A21),"")</f>
        <v>77</v>
      </c>
      <c r="F21" s="238"/>
      <c r="G21" s="239"/>
      <c r="H21" s="13"/>
      <c r="I21" s="7"/>
      <c r="J21" s="7"/>
      <c r="K21" s="7"/>
      <c r="L21" s="125" t="str">
        <f>IF(FeuilOption!S25=TRUE,"Montage 3 prises ls","")</f>
        <v/>
      </c>
      <c r="M21" s="126"/>
      <c r="N21" s="127"/>
      <c r="O21" s="183">
        <f>SUMPRODUCT((FeuilOption!$S$25=TRUE)*FeuilOption!$H$25)</f>
        <v>0</v>
      </c>
      <c r="P21" s="184"/>
      <c r="Q21" s="18"/>
      <c r="R21" s="243" t="str">
        <f t="array" ref="R21">IFERROR(INDEX(FeuilOption!E:E,SMALL(IF(FeuilOption!$S$8:$S$37=TRUE,ROW(FeuilOption!$8:$37)),ROW(A3))),"")</f>
        <v>Double K50</v>
      </c>
      <c r="S21" s="244">
        <f>IFERROR(VLOOKUP(R21,FeuilOption!E10:H39,4,0),"")</f>
        <v>77</v>
      </c>
      <c r="T21" s="245"/>
    </row>
    <row r="22" spans="1:20" ht="27" customHeight="1" thickBot="1" x14ac:dyDescent="0.35">
      <c r="A22" s="233">
        <f>IFERROR(MATCH(TRUE,FeuilOption!S$37:INDEX(FeuilOption!S:S,A21+1),)+A21,"")</f>
        <v>26</v>
      </c>
      <c r="B22" s="240" t="str">
        <f>IF(A22&lt;&gt;"",INDEX(FeuilOption!E:E,A22),"")</f>
        <v>Boule Volant</v>
      </c>
      <c r="C22" s="241"/>
      <c r="D22" s="242"/>
      <c r="E22" s="237">
        <f>IF(A22&lt;&gt;"",INDEX(FeuilOption!H:H,A22),"")</f>
        <v>25</v>
      </c>
      <c r="F22" s="238"/>
      <c r="G22" s="239"/>
      <c r="H22" s="13"/>
      <c r="I22" s="7"/>
      <c r="J22" s="7"/>
      <c r="K22" s="7"/>
      <c r="L22" s="227" t="str">
        <f>IF(FeuilOption!S26=TRUE,"Boule volant","")</f>
        <v>Boule volant</v>
      </c>
      <c r="M22" s="228"/>
      <c r="N22" s="229"/>
      <c r="O22" s="183">
        <f>SUMPRODUCT((FeuilOption!$S$26=TRUE)*FeuilOption!$H$26)</f>
        <v>25</v>
      </c>
      <c r="P22" s="184"/>
      <c r="Q22" s="18"/>
      <c r="R22" s="243" t="str">
        <f t="array" ref="R22">IFERROR(INDEX(FeuilOption!E:E,SMALL(IF(FeuilOption!$S$8:$S$37=TRUE,ROW(FeuilOption!$8:$37)),ROW(A4))),"")</f>
        <v>Boule Volant</v>
      </c>
      <c r="S22" s="244">
        <f>IFERROR(VLOOKUP(R22,FeuilOption!E11:H40,4,0),"")</f>
        <v>25</v>
      </c>
      <c r="T22" s="245"/>
    </row>
    <row r="23" spans="1:20" ht="18" customHeight="1" thickBot="1" x14ac:dyDescent="0.35">
      <c r="A23" s="233">
        <f>IFERROR(MATCH(TRUE,FeuilOption!S$37:INDEX(FeuilOption!S:S,A22+1),)+A22,"")</f>
        <v>35</v>
      </c>
      <c r="B23" s="240" t="str">
        <f>IF(A23&lt;&gt;"",INDEX(FeuilOption!E:E,A23),"")</f>
        <v>Souffle</v>
      </c>
      <c r="C23" s="241"/>
      <c r="D23" s="242"/>
      <c r="E23" s="237">
        <f>IF(A23&lt;&gt;"",INDEX(FeuilOption!H:H,A23),"")</f>
        <v>75</v>
      </c>
      <c r="F23" s="238"/>
      <c r="G23" s="239"/>
      <c r="H23" s="13"/>
      <c r="I23" s="7"/>
      <c r="J23" s="7"/>
      <c r="K23" s="7"/>
      <c r="L23" s="122" t="str">
        <f>IF(FeuilOption!S27=TRUE,"Tapis Sol B","")</f>
        <v/>
      </c>
      <c r="M23" s="123"/>
      <c r="N23" s="124"/>
      <c r="O23" s="183">
        <f>SUMPRODUCT((FeuilOption!$S$27=TRUE)*FeuilOption!$H$27)</f>
        <v>0</v>
      </c>
      <c r="P23" s="184"/>
      <c r="Q23" s="18"/>
      <c r="R23" s="243" t="str">
        <f t="array" ref="R23">IFERROR(INDEX(FeuilOption!E:E,SMALL(IF(FeuilOption!$S$8:$S$37=TRUE,ROW(FeuilOption!$8:$37)),ROW(A5))),"")</f>
        <v>Souffle</v>
      </c>
      <c r="S23" s="244">
        <f>IFERROR(VLOOKUP(R23,FeuilOption!E12:H41,4,0),"")</f>
        <v>75</v>
      </c>
      <c r="T23" s="245"/>
    </row>
    <row r="24" spans="1:20" ht="18" customHeight="1" thickBot="1" x14ac:dyDescent="0.35">
      <c r="A24" s="233" t="str">
        <f>IFERROR(MATCH(TRUE,FeuilOption!S$37:INDEX(FeuilOption!S:S,A23+1),)+A23,"")</f>
        <v/>
      </c>
      <c r="B24" s="240" t="str">
        <f>IF(A24&lt;&gt;"",INDEX(FeuilOption!E:E,A24),"")</f>
        <v/>
      </c>
      <c r="C24" s="241"/>
      <c r="D24" s="242"/>
      <c r="E24" s="237" t="str">
        <f>IF(A24&lt;&gt;"",INDEX(FeuilOption!H:H,A24),"")</f>
        <v/>
      </c>
      <c r="F24" s="238"/>
      <c r="G24" s="239"/>
      <c r="H24" s="193"/>
      <c r="I24" s="193"/>
      <c r="J24" s="29"/>
      <c r="K24" s="29"/>
      <c r="L24" s="122" t="str">
        <f>IF(FeuilOption!S28=TRUE,"Tapis de sol A","")</f>
        <v/>
      </c>
      <c r="M24" s="123"/>
      <c r="N24" s="124"/>
      <c r="O24" s="183">
        <f>SUMPRODUCT((FeuilOption!$S$28=TRUE)*FeuilOption!$H$28)</f>
        <v>0</v>
      </c>
      <c r="P24" s="184"/>
      <c r="Q24" s="18"/>
      <c r="R24" s="243" t="str">
        <f t="array" ref="R24">IFERROR(INDEX(FeuilOption!E:E,SMALL(IF(FeuilOption!$S$8:$S$37=TRUE,ROW(FeuilOption!$8:$37)),ROW(A6))),"")</f>
        <v/>
      </c>
      <c r="S24" s="244" t="str">
        <f>IFERROR(VLOOKUP(R24,FeuilOption!E13:H42,4,0),"")</f>
        <v/>
      </c>
      <c r="T24" s="245"/>
    </row>
    <row r="25" spans="1:20" ht="18" customHeight="1" thickBot="1" x14ac:dyDescent="0.35">
      <c r="A25" s="233" t="str">
        <f>IFERROR(MATCH(TRUE,FeuilOption!S$37:INDEX(FeuilOption!S:S,A24+1),)+A24,"")</f>
        <v/>
      </c>
      <c r="B25" s="240" t="str">
        <f>IF(A25&lt;&gt;"",INDEX(FeuilOption!E:E,A25),"")</f>
        <v/>
      </c>
      <c r="C25" s="241"/>
      <c r="D25" s="242"/>
      <c r="E25" s="237" t="str">
        <f>IF(A25&lt;&gt;"",INDEX(FeuilOption!H:H,A25),"")</f>
        <v/>
      </c>
      <c r="F25" s="238"/>
      <c r="G25" s="239"/>
      <c r="H25" s="13"/>
      <c r="I25" s="7"/>
      <c r="J25" s="7"/>
      <c r="K25" s="7"/>
      <c r="L25" s="122" t="str">
        <f>IF(FeuilOption!S29=TRUE,"Housse Siège","")</f>
        <v/>
      </c>
      <c r="M25" s="123"/>
      <c r="N25" s="124"/>
      <c r="O25" s="183">
        <f>SUMPRODUCT((FeuilOption!$S$29=TRUE)*FeuilOption!$H$29)</f>
        <v>0</v>
      </c>
      <c r="P25" s="184"/>
      <c r="Q25" s="18"/>
      <c r="R25" s="243" t="str">
        <f t="array" ref="R25">IFERROR(INDEX(FeuilOption!E:E,SMALL(IF(FeuilOption!$S$8:$S$37=TRUE,ROW(FeuilOption!$8:$37)),ROW(A7))),"")</f>
        <v/>
      </c>
      <c r="S25" s="244" t="str">
        <f>IFERROR(VLOOKUP(R25,FeuilOption!E14:H43,4,0),"")</f>
        <v/>
      </c>
      <c r="T25" s="245"/>
    </row>
    <row r="26" spans="1:20" ht="16.2" thickBot="1" x14ac:dyDescent="0.35">
      <c r="A26" s="233" t="str">
        <f>IFERROR(MATCH(TRUE,FeuilOption!S$37:INDEX(FeuilOption!S:S,A25+1),)+A25,"")</f>
        <v/>
      </c>
      <c r="B26" s="240" t="str">
        <f>IF(A26&lt;&gt;"",INDEX(FeuilOption!E:E,A26),"")</f>
        <v/>
      </c>
      <c r="C26" s="241"/>
      <c r="D26" s="242"/>
      <c r="E26" s="237" t="str">
        <f>IF(A26&lt;&gt;"",INDEX(FeuilOption!H:H,A26),"")</f>
        <v/>
      </c>
      <c r="F26" s="238"/>
      <c r="G26" s="239"/>
      <c r="H26" s="14"/>
      <c r="L26" s="125" t="str">
        <f>IF(FeuilOption!S30=TRUE,"Prise hydraulique faucheuse frontale","")</f>
        <v/>
      </c>
      <c r="M26" s="126"/>
      <c r="N26" s="127"/>
      <c r="O26" s="183">
        <f>SUMPRODUCT((FeuilOption!$S$30=TRUE)*FeuilOption!$H$30)</f>
        <v>0</v>
      </c>
      <c r="P26" s="184"/>
      <c r="Q26" s="7"/>
      <c r="R26" s="243" t="str">
        <f t="array" ref="R26">IFERROR(INDEX(FeuilOption!E:E,SMALL(IF(FeuilOption!$S$8:$S$37=TRUE,ROW(FeuilOption!$8:$37)),ROW(A8))),"")</f>
        <v/>
      </c>
      <c r="S26" s="244" t="str">
        <f>IFERROR(VLOOKUP(R26,FeuilOption!E15:H44,4,0),"")</f>
        <v/>
      </c>
      <c r="T26" s="245"/>
    </row>
    <row r="27" spans="1:20" ht="15.75" customHeight="1" thickBot="1" x14ac:dyDescent="0.35">
      <c r="A27" s="233" t="str">
        <f>IFERROR(MATCH(TRUE,FeuilOption!S$37:INDEX(FeuilOption!S:S,A26+1),)+A26,"")</f>
        <v/>
      </c>
      <c r="B27" s="240" t="str">
        <f>IF(A27&lt;&gt;"",INDEX(FeuilOption!E:E,A27),"")</f>
        <v/>
      </c>
      <c r="C27" s="241"/>
      <c r="D27" s="242"/>
      <c r="E27" s="237" t="str">
        <f>IF(A27&lt;&gt;"",INDEX(FeuilOption!H:H,A27),"")</f>
        <v/>
      </c>
      <c r="F27" s="238"/>
      <c r="G27" s="239"/>
      <c r="H27" s="14"/>
      <c r="L27" s="122" t="str">
        <f>IF(FeuilOption!S31=TRUE,"2eme gyro","")</f>
        <v/>
      </c>
      <c r="M27" s="123"/>
      <c r="N27" s="124"/>
      <c r="O27" s="183">
        <f>SUMPRODUCT((FeuilOption!$S$31=TRUE)*FeuilOption!$H$31)</f>
        <v>0</v>
      </c>
      <c r="P27" s="184"/>
      <c r="Q27" s="7"/>
      <c r="R27" s="243" t="str">
        <f t="array" ref="R27">IFERROR(INDEX(FeuilOption!E:E,SMALL(IF(FeuilOption!$S$8:$S$37=TRUE,ROW(FeuilOption!$8:$37)),ROW(A9))),"")</f>
        <v/>
      </c>
      <c r="S27" s="244" t="str">
        <f>IFERROR(VLOOKUP(R27,FeuilOption!E16:H45,4,0),"")</f>
        <v/>
      </c>
      <c r="T27" s="245"/>
    </row>
    <row r="28" spans="1:20" ht="15.75" customHeight="1" thickBot="1" x14ac:dyDescent="0.35">
      <c r="A28" s="233" t="str">
        <f>IFERROR(MATCH(TRUE,FeuilOption!S$37:INDEX(FeuilOption!S:S,A27+1),)+A27,"")</f>
        <v/>
      </c>
      <c r="B28" s="240" t="str">
        <f>IF(A28&lt;&gt;"",INDEX(FeuilOption!E:E,A28),"")</f>
        <v/>
      </c>
      <c r="C28" s="241"/>
      <c r="D28" s="242"/>
      <c r="E28" s="237" t="str">
        <f>IF(A28&lt;&gt;"",INDEX(FeuilOption!H:H,A28),"")</f>
        <v/>
      </c>
      <c r="F28" s="238"/>
      <c r="G28" s="239"/>
      <c r="H28" s="13"/>
      <c r="I28" s="7"/>
      <c r="J28" s="7"/>
      <c r="K28" s="7"/>
      <c r="L28" s="122" t="str">
        <f>IF(FeuilOption!S32=TRUE,"Montage Trompettes","")</f>
        <v/>
      </c>
      <c r="M28" s="123"/>
      <c r="N28" s="124"/>
      <c r="O28" s="183">
        <f>SUMPRODUCT((FeuilOption!$S$32=TRUE)*FeuilOption!$H$32*FeuilOption!G32)</f>
        <v>0</v>
      </c>
      <c r="P28" s="184"/>
      <c r="Q28" s="7"/>
      <c r="R28" s="243" t="str">
        <f t="array" ref="R28">IFERROR(INDEX(FeuilOption!E:E,SMALL(IF(FeuilOption!$S$8:$S$37=TRUE,ROW(FeuilOption!$8:$37)),ROW(A10))),"")</f>
        <v/>
      </c>
      <c r="S28" s="244" t="str">
        <f>IFERROR(VLOOKUP(R28,FeuilOption!E17:H46,4,0),"")</f>
        <v/>
      </c>
      <c r="T28" s="245"/>
    </row>
    <row r="29" spans="1:20" ht="15.75" customHeight="1" thickBot="1" x14ac:dyDescent="0.35">
      <c r="A29" s="233" t="str">
        <f>IFERROR(MATCH(TRUE,FeuilOption!S$37:INDEX(FeuilOption!S:S,A28+1),)+A28,"")</f>
        <v/>
      </c>
      <c r="B29" s="240" t="str">
        <f>IF(A29&lt;&gt;"",INDEX(FeuilOption!E:E,A29),"")</f>
        <v/>
      </c>
      <c r="C29" s="241"/>
      <c r="D29" s="242"/>
      <c r="E29" s="237" t="str">
        <f>IF(A29&lt;&gt;"",INDEX(FeuilOption!H:H,A29),"")</f>
        <v/>
      </c>
      <c r="F29" s="238"/>
      <c r="G29" s="239"/>
      <c r="H29" s="13"/>
      <c r="I29" s="7"/>
      <c r="J29" s="7"/>
      <c r="K29" s="7"/>
      <c r="L29" s="122" t="str">
        <f>IF(FeuilOption!S33=TRUE,"Piton amovible A","")</f>
        <v/>
      </c>
      <c r="M29" s="123"/>
      <c r="N29" s="124"/>
      <c r="O29" s="183">
        <f>SUMPRODUCT((FeuilOption!$S$33=TRUE)*FeuilOption!$H$33*FeuilOption!G32)</f>
        <v>0</v>
      </c>
      <c r="P29" s="184"/>
      <c r="Q29" s="7"/>
      <c r="R29" s="243" t="str">
        <f t="array" ref="R29">IFERROR(INDEX(FeuilOption!E:E,SMALL(IF(FeuilOption!$S$8:$S$37=TRUE,ROW(FeuilOption!$8:$37)),ROW(A11))),"")</f>
        <v/>
      </c>
      <c r="S29" s="244" t="str">
        <f>IFERROR(VLOOKUP(R29,FeuilOption!E18:H47,4,0),"")</f>
        <v/>
      </c>
      <c r="T29" s="245"/>
    </row>
    <row r="30" spans="1:20" ht="15.75" customHeight="1" thickBot="1" x14ac:dyDescent="0.35">
      <c r="A30" s="233" t="str">
        <f>IFERROR(MATCH(TRUE,FeuilOption!S$37:INDEX(FeuilOption!S:S,A29+1),)+A29,"")</f>
        <v/>
      </c>
      <c r="B30" s="240" t="str">
        <f>IF(A30&lt;&gt;"",INDEX(FeuilOption!E:E,A30),"")</f>
        <v/>
      </c>
      <c r="C30" s="241"/>
      <c r="D30" s="242"/>
      <c r="E30" s="237" t="str">
        <f>IF(A30&lt;&gt;"",INDEX(FeuilOption!H:H,A30),"")</f>
        <v/>
      </c>
      <c r="F30" s="238"/>
      <c r="G30" s="239"/>
      <c r="H30" s="13"/>
      <c r="I30" s="7"/>
      <c r="J30" s="7"/>
      <c r="K30" s="7"/>
      <c r="L30" s="122" t="str">
        <f>IF(FeuilOption!S34=TRUE,"Piton amovible B","")</f>
        <v/>
      </c>
      <c r="M30" s="123"/>
      <c r="N30" s="124"/>
      <c r="O30" s="183">
        <f>SUMPRODUCT((FeuilOption!$S$34=TRUE)*FeuilOption!$H$34)</f>
        <v>0</v>
      </c>
      <c r="P30" s="184"/>
      <c r="Q30" s="7"/>
      <c r="R30" s="243" t="str">
        <f t="array" ref="R30">IFERROR(INDEX(FeuilOption!E:E,SMALL(IF(FeuilOption!$S$8:$S$37=TRUE,ROW(FeuilOption!$8:$37)),ROW(A12))),"")</f>
        <v/>
      </c>
      <c r="S30" s="244" t="str">
        <f>IFERROR(VLOOKUP(R30,FeuilOption!E19:H48,4,0),"")</f>
        <v/>
      </c>
      <c r="T30" s="245"/>
    </row>
    <row r="31" spans="1:20" ht="15.75" customHeight="1" thickBot="1" x14ac:dyDescent="0.35">
      <c r="A31" s="233" t="str">
        <f>IFERROR(MATCH(TRUE,FeuilOption!S$37:INDEX(FeuilOption!S:S,A30+1),)+A30,"")</f>
        <v/>
      </c>
      <c r="B31" s="240" t="str">
        <f>IF(A31&lt;&gt;"",INDEX(FeuilOption!E:E,A31),"")</f>
        <v/>
      </c>
      <c r="C31" s="241"/>
      <c r="D31" s="242"/>
      <c r="E31" s="237" t="str">
        <f>IF(A31&lt;&gt;"",INDEX(FeuilOption!H:H,A31),"")</f>
        <v/>
      </c>
      <c r="F31" s="238"/>
      <c r="G31" s="239"/>
      <c r="H31" s="6"/>
      <c r="I31" s="7"/>
      <c r="J31" s="7"/>
      <c r="K31" s="7"/>
      <c r="L31" s="122" t="str">
        <f>IF(FeuilOption!S35=TRUE,"Souffle","")</f>
        <v>Souffle</v>
      </c>
      <c r="M31" s="123"/>
      <c r="N31" s="124"/>
      <c r="O31" s="183">
        <f>SUMPRODUCT((FeuilOption!$S$35=TRUE)*FeuilOption!$H$35)</f>
        <v>75</v>
      </c>
      <c r="P31" s="184"/>
      <c r="Q31" s="7"/>
      <c r="R31" s="243" t="str">
        <f t="array" ref="R31">IFERROR(INDEX(FeuilOption!E:E,SMALL(IF(FeuilOption!$S$8:$S$37=TRUE,ROW(FeuilOption!$8:$37)),ROW(A13))),"")</f>
        <v/>
      </c>
      <c r="S31" s="244" t="str">
        <f>IFERROR(VLOOKUP(R31,FeuilOption!E20:H49,4,0),"")</f>
        <v/>
      </c>
      <c r="T31" s="245"/>
    </row>
    <row r="32" spans="1:20" ht="16.5" customHeight="1" thickBot="1" x14ac:dyDescent="0.35">
      <c r="A32" s="233" t="str">
        <f>IFERROR(MATCH(TRUE,FeuilOption!S$37:INDEX(FeuilOption!S:S,A31+1),)+A31,"")</f>
        <v/>
      </c>
      <c r="B32" s="240" t="str">
        <f>IF(A32&lt;&gt;"",INDEX(FeuilOption!E:E,A32),"")</f>
        <v/>
      </c>
      <c r="C32" s="241"/>
      <c r="D32" s="242"/>
      <c r="E32" s="237" t="str">
        <f>IF(A32&lt;&gt;"",INDEX(FeuilOption!H:H,A32),"")</f>
        <v/>
      </c>
      <c r="F32" s="238"/>
      <c r="G32" s="239"/>
      <c r="H32" s="6"/>
      <c r="I32" s="7"/>
      <c r="J32" s="7"/>
      <c r="K32" s="7"/>
      <c r="L32" s="122" t="str">
        <f>IF(FeuilOption!S36=TRUE,"1e entretien","")</f>
        <v/>
      </c>
      <c r="M32" s="123"/>
      <c r="N32" s="124"/>
      <c r="O32" s="183">
        <f>SUMPRODUCT((FeuilOption!$S$36=TRUE)*FeuilOption!$H$36)</f>
        <v>0</v>
      </c>
      <c r="P32" s="184"/>
      <c r="Q32" s="7"/>
      <c r="R32" s="243" t="str">
        <f t="array" ref="R32">IFERROR(INDEX(FeuilOption!E:E,SMALL(IF(FeuilOption!$S$8:$S$37=TRUE,ROW(FeuilOption!$8:$37)),ROW(A14))),"")</f>
        <v/>
      </c>
      <c r="S32" s="244" t="str">
        <f>IFERROR(VLOOKUP(R32,FeuilOption!E21:H50,4,0),"")</f>
        <v/>
      </c>
      <c r="T32" s="245"/>
    </row>
    <row r="33" spans="1:27" ht="18.75" customHeight="1" thickBot="1" x14ac:dyDescent="0.4">
      <c r="A33" s="233" t="str">
        <f>IFERROR(MATCH(TRUE,FeuilOption!S$37:INDEX(FeuilOption!S:S,A32+1),)+A32,"")</f>
        <v/>
      </c>
      <c r="B33" s="230" t="str">
        <f>IF(A33&lt;&gt;"",INDEX(FeuilOption!E:E,A33),"")</f>
        <v/>
      </c>
      <c r="C33" s="231"/>
      <c r="D33" s="232"/>
      <c r="E33" s="215" t="str">
        <f>IF(A33&lt;&gt;"",INDEX(FeuilOption!H:H,A33),"")</f>
        <v/>
      </c>
      <c r="F33" s="216"/>
      <c r="G33" s="217"/>
      <c r="H33" s="19"/>
      <c r="I33" s="7"/>
      <c r="J33" s="7"/>
      <c r="K33" s="7"/>
      <c r="L33" s="137">
        <f>FeuilOption!E37</f>
        <v>0</v>
      </c>
      <c r="M33" s="138"/>
      <c r="N33" s="139"/>
      <c r="O33" s="133">
        <f>SUMPRODUCT((FeuilOption!$S$37=TRUE)*FeuilOption!$H$37)</f>
        <v>0</v>
      </c>
      <c r="P33" s="134"/>
      <c r="Q33" s="7"/>
      <c r="R33" s="243" t="str">
        <f t="array" ref="R33">IFERROR(INDEX(FeuilOption!E:E,SMALL(IF(FeuilOption!$S$8:$S$37=TRUE,ROW(FeuilOption!$8:$37)),ROW(A15))),"")</f>
        <v/>
      </c>
      <c r="S33" s="244" t="str">
        <f>IFERROR(VLOOKUP(R33,FeuilOption!E22:H51,4,0),"")</f>
        <v/>
      </c>
      <c r="T33" s="245"/>
      <c r="Y33" s="112" t="s">
        <v>71</v>
      </c>
      <c r="Z33" s="113"/>
      <c r="AA33" s="114"/>
    </row>
    <row r="34" spans="1:27" s="49" customFormat="1" ht="18.75" customHeight="1" thickBot="1" x14ac:dyDescent="0.35">
      <c r="A34" s="1"/>
      <c r="B34" s="68"/>
      <c r="C34" s="68"/>
      <c r="D34" s="68"/>
      <c r="E34" s="65"/>
      <c r="F34" s="65"/>
      <c r="G34" s="65"/>
      <c r="H34" s="19"/>
      <c r="I34" s="7"/>
      <c r="J34" s="7"/>
      <c r="K34" s="7"/>
      <c r="L34" s="72" t="s">
        <v>82</v>
      </c>
      <c r="M34" s="73"/>
      <c r="N34" s="74" t="s">
        <v>61</v>
      </c>
      <c r="O34" s="135">
        <f>SUM(E19:G33,O19:P33)</f>
        <v>394</v>
      </c>
      <c r="P34" s="136"/>
      <c r="Q34" s="7"/>
      <c r="R34" s="7"/>
      <c r="Y34" s="109" t="s">
        <v>69</v>
      </c>
      <c r="Z34" s="110"/>
      <c r="AA34" s="111"/>
    </row>
    <row r="35" spans="1:27" ht="15.75" thickBot="1" x14ac:dyDescent="0.3">
      <c r="Y35" s="82" t="s">
        <v>66</v>
      </c>
      <c r="Z35" s="84">
        <f>E36*O36</f>
        <v>0</v>
      </c>
      <c r="AA35" s="79">
        <f>E36-Z35</f>
        <v>0</v>
      </c>
    </row>
    <row r="36" spans="1:27" ht="19.5" thickBot="1" x14ac:dyDescent="0.35">
      <c r="B36" s="69" t="s">
        <v>53</v>
      </c>
      <c r="C36" s="70"/>
      <c r="D36" s="71" t="s">
        <v>54</v>
      </c>
      <c r="E36" s="160">
        <f>SUM(O33,E17)</f>
        <v>0</v>
      </c>
      <c r="F36" s="161"/>
      <c r="G36" s="161"/>
      <c r="H36" s="162"/>
      <c r="I36" s="50"/>
      <c r="J36" s="50"/>
      <c r="K36" s="50"/>
      <c r="L36" s="185" t="s">
        <v>48</v>
      </c>
      <c r="M36" s="186"/>
      <c r="N36" s="187"/>
      <c r="O36" s="165"/>
      <c r="P36" s="166"/>
      <c r="Y36" s="82" t="s">
        <v>67</v>
      </c>
      <c r="Z36" s="85">
        <f>O38*AA35</f>
        <v>0</v>
      </c>
      <c r="AA36" s="79">
        <f>AA35-Z36</f>
        <v>0</v>
      </c>
    </row>
    <row r="37" spans="1:27" ht="3.75" customHeight="1" thickBot="1" x14ac:dyDescent="0.35">
      <c r="B37" s="31"/>
      <c r="C37" s="47"/>
      <c r="D37" s="47"/>
      <c r="E37" s="54"/>
      <c r="F37" s="54"/>
      <c r="G37" s="55"/>
      <c r="H37" s="55"/>
      <c r="I37" s="7"/>
      <c r="J37" s="7"/>
      <c r="K37" s="7"/>
      <c r="L37" s="7"/>
      <c r="M37" s="7"/>
      <c r="N37" s="7"/>
      <c r="O37" s="7"/>
      <c r="P37" s="45"/>
      <c r="Y37" s="82"/>
      <c r="Z37" s="41"/>
      <c r="AA37" s="45"/>
    </row>
    <row r="38" spans="1:27" ht="18.600000000000001" thickBot="1" x14ac:dyDescent="0.4">
      <c r="B38" s="163" t="s">
        <v>56</v>
      </c>
      <c r="C38" s="164"/>
      <c r="D38" s="71" t="s">
        <v>55</v>
      </c>
      <c r="E38" s="130">
        <f>Z40</f>
        <v>0</v>
      </c>
      <c r="F38" s="131"/>
      <c r="G38" s="131"/>
      <c r="H38" s="132"/>
      <c r="I38" s="7"/>
      <c r="J38" s="7"/>
      <c r="K38" s="7"/>
      <c r="L38" s="157" t="s">
        <v>46</v>
      </c>
      <c r="M38" s="158"/>
      <c r="N38" s="159"/>
      <c r="O38" s="155"/>
      <c r="P38" s="156"/>
      <c r="R38" s="7"/>
      <c r="S38" s="18"/>
      <c r="W38" s="7"/>
      <c r="Y38" s="82" t="s">
        <v>68</v>
      </c>
      <c r="Z38" s="86">
        <f>O40*AA36</f>
        <v>0</v>
      </c>
      <c r="AA38" s="80">
        <f>AA36-Z38</f>
        <v>0</v>
      </c>
    </row>
    <row r="39" spans="1:27" ht="3.75" customHeight="1" thickBot="1" x14ac:dyDescent="0.35">
      <c r="B39" s="31"/>
      <c r="C39" s="47"/>
      <c r="D39" s="47"/>
      <c r="E39" s="54"/>
      <c r="F39" s="54"/>
      <c r="G39" s="55"/>
      <c r="H39" s="55"/>
      <c r="I39" s="7"/>
      <c r="J39" s="7"/>
      <c r="K39" s="7"/>
      <c r="L39" s="7"/>
      <c r="M39" s="7"/>
      <c r="N39" s="7"/>
      <c r="O39" s="7"/>
      <c r="P39" s="45"/>
      <c r="R39" s="7"/>
      <c r="S39" s="7"/>
      <c r="W39" s="7"/>
      <c r="Y39" s="82"/>
      <c r="Z39" s="41"/>
      <c r="AA39" s="45"/>
    </row>
    <row r="40" spans="1:27" ht="18.600000000000001" thickBot="1" x14ac:dyDescent="0.4">
      <c r="B40" s="69" t="s">
        <v>57</v>
      </c>
      <c r="C40" s="70"/>
      <c r="D40" s="71" t="s">
        <v>58</v>
      </c>
      <c r="E40" s="130">
        <f>E36-E38</f>
        <v>0</v>
      </c>
      <c r="F40" s="131"/>
      <c r="G40" s="131"/>
      <c r="H40" s="132"/>
      <c r="I40" s="7"/>
      <c r="J40" s="7"/>
      <c r="K40" s="7"/>
      <c r="L40" s="152" t="s">
        <v>47</v>
      </c>
      <c r="M40" s="153"/>
      <c r="N40" s="154"/>
      <c r="O40" s="155"/>
      <c r="P40" s="156"/>
      <c r="R40" s="7"/>
      <c r="S40" s="18"/>
      <c r="W40" s="7"/>
      <c r="Y40" s="83" t="s">
        <v>70</v>
      </c>
      <c r="Z40" s="87">
        <f>SUM(Z35:Z38)</f>
        <v>0</v>
      </c>
      <c r="AA40" s="81"/>
    </row>
    <row r="41" spans="1:27" ht="3.75" customHeight="1" thickBot="1" x14ac:dyDescent="0.35">
      <c r="B41" s="56"/>
      <c r="C41" s="34"/>
      <c r="D41" s="34"/>
      <c r="E41" s="52"/>
      <c r="F41" s="52"/>
      <c r="G41" s="52"/>
      <c r="H41" s="52"/>
      <c r="I41" s="7"/>
      <c r="J41" s="7"/>
      <c r="K41" s="7"/>
      <c r="L41" s="7"/>
      <c r="M41" s="7"/>
      <c r="N41" s="7"/>
      <c r="O41" s="7"/>
      <c r="P41" s="45"/>
      <c r="R41" s="7"/>
      <c r="S41" s="7"/>
      <c r="T41" s="7"/>
      <c r="U41" s="7"/>
      <c r="V41" s="7"/>
      <c r="W41" s="7"/>
    </row>
    <row r="42" spans="1:27" ht="18.600000000000001" thickBot="1" x14ac:dyDescent="0.4">
      <c r="B42" s="69" t="s">
        <v>42</v>
      </c>
      <c r="C42" s="70"/>
      <c r="D42" s="75" t="s">
        <v>62</v>
      </c>
      <c r="E42" s="188"/>
      <c r="F42" s="188"/>
      <c r="G42" s="188"/>
      <c r="H42" s="189"/>
      <c r="I42" s="7"/>
      <c r="J42" s="7"/>
      <c r="K42" s="7"/>
      <c r="L42" s="18"/>
      <c r="M42" s="18"/>
      <c r="N42" s="18"/>
      <c r="O42" s="18"/>
      <c r="P42" s="51"/>
      <c r="R42" s="7"/>
      <c r="S42" s="182"/>
      <c r="T42" s="182"/>
      <c r="U42" s="169"/>
      <c r="V42" s="169"/>
      <c r="W42" s="7"/>
    </row>
    <row r="43" spans="1:27" ht="3.75" customHeight="1" thickBot="1" x14ac:dyDescent="0.35">
      <c r="B43" s="31"/>
      <c r="C43" s="47"/>
      <c r="D43" s="47"/>
      <c r="E43" s="54"/>
      <c r="F43" s="54"/>
      <c r="G43" s="55"/>
      <c r="H43" s="55"/>
      <c r="I43" s="7"/>
      <c r="J43" s="7"/>
      <c r="K43" s="7"/>
      <c r="L43" s="7"/>
      <c r="M43" s="7"/>
      <c r="N43" s="7"/>
      <c r="O43" s="7"/>
      <c r="P43" s="45"/>
      <c r="R43" s="7"/>
      <c r="S43" s="7"/>
      <c r="T43" s="7"/>
      <c r="U43" s="7"/>
      <c r="V43" s="7"/>
      <c r="W43" s="7"/>
    </row>
    <row r="44" spans="1:27" ht="18.600000000000001" thickBot="1" x14ac:dyDescent="0.4">
      <c r="B44" s="69" t="s">
        <v>59</v>
      </c>
      <c r="C44" s="70"/>
      <c r="D44" s="71" t="s">
        <v>63</v>
      </c>
      <c r="E44" s="143" t="e">
        <f>#REF!</f>
        <v>#REF!</v>
      </c>
      <c r="F44" s="144"/>
      <c r="G44" s="144"/>
      <c r="H44" s="145"/>
      <c r="I44" s="7"/>
      <c r="J44" s="7"/>
      <c r="K44" s="7"/>
      <c r="L44" s="7"/>
      <c r="M44" s="7"/>
      <c r="N44" s="7"/>
      <c r="O44" s="7"/>
      <c r="P44" s="45"/>
      <c r="R44" s="7"/>
      <c r="S44" s="7"/>
      <c r="T44" s="7"/>
      <c r="U44" s="169"/>
      <c r="V44" s="169"/>
      <c r="W44" s="7"/>
    </row>
    <row r="45" spans="1:27" ht="3" customHeight="1" thickBot="1" x14ac:dyDescent="0.35">
      <c r="B45" s="56"/>
      <c r="C45" s="34"/>
      <c r="D45" s="34"/>
      <c r="E45" s="64"/>
      <c r="F45" s="64"/>
      <c r="G45" s="64"/>
      <c r="H45" s="64"/>
      <c r="I45" s="7"/>
      <c r="J45" s="7"/>
      <c r="K45" s="7"/>
      <c r="L45" s="7"/>
      <c r="M45" s="7"/>
      <c r="N45" s="7"/>
      <c r="O45" s="7"/>
      <c r="P45" s="45"/>
      <c r="R45" s="7"/>
      <c r="S45" s="7"/>
      <c r="T45" s="7"/>
      <c r="U45" s="7"/>
      <c r="V45" s="7"/>
      <c r="W45" s="7"/>
    </row>
    <row r="46" spans="1:27" ht="16.5" customHeight="1" thickBot="1" x14ac:dyDescent="0.4">
      <c r="B46" s="69" t="s">
        <v>60</v>
      </c>
      <c r="C46" s="70"/>
      <c r="D46" s="71" t="s">
        <v>64</v>
      </c>
      <c r="E46" s="143" t="e">
        <f>#REF!</f>
        <v>#REF!</v>
      </c>
      <c r="F46" s="144"/>
      <c r="G46" s="144"/>
      <c r="H46" s="145"/>
      <c r="I46" s="57"/>
      <c r="J46" s="57"/>
      <c r="K46" s="57"/>
      <c r="L46" s="57"/>
      <c r="M46" s="57"/>
      <c r="N46" s="57"/>
      <c r="O46" s="57"/>
      <c r="P46" s="58"/>
      <c r="R46" s="7"/>
      <c r="S46" s="7"/>
      <c r="T46" s="7"/>
      <c r="U46" s="7"/>
      <c r="V46" s="7"/>
      <c r="W46" s="7"/>
    </row>
    <row r="47" spans="1:27" ht="16.2" customHeight="1" thickBot="1" x14ac:dyDescent="0.35">
      <c r="B47" s="34"/>
      <c r="C47" s="34"/>
      <c r="D47" s="34"/>
      <c r="E47" s="23"/>
      <c r="F47" s="23"/>
      <c r="G47" s="23"/>
      <c r="H47" s="23"/>
      <c r="L47" s="60"/>
      <c r="M47" s="60"/>
      <c r="N47" s="60"/>
      <c r="O47" s="53"/>
      <c r="P47" s="53"/>
      <c r="R47" s="7"/>
      <c r="S47" s="7"/>
      <c r="T47" s="7"/>
      <c r="U47" s="7"/>
      <c r="V47" s="7"/>
      <c r="W47" s="7"/>
    </row>
    <row r="48" spans="1:27" ht="22.5" customHeight="1" thickBot="1" x14ac:dyDescent="0.35">
      <c r="B48" s="76" t="s">
        <v>43</v>
      </c>
      <c r="C48" s="77"/>
      <c r="D48" s="78" t="s">
        <v>65</v>
      </c>
      <c r="E48" s="149" t="e">
        <f>E40-E44-E42+E46</f>
        <v>#REF!</v>
      </c>
      <c r="F48" s="150"/>
      <c r="G48" s="150"/>
      <c r="H48" s="150"/>
      <c r="I48" s="151"/>
      <c r="J48" s="30"/>
      <c r="K48" s="30"/>
      <c r="L48" s="157" t="s">
        <v>72</v>
      </c>
      <c r="M48" s="158"/>
      <c r="N48" s="159"/>
      <c r="O48" s="167"/>
      <c r="P48" s="168"/>
    </row>
    <row r="49" spans="1:16" s="49" customFormat="1" ht="4.5" customHeight="1" thickBot="1" x14ac:dyDescent="0.35">
      <c r="A49" s="1"/>
      <c r="B49" s="46"/>
      <c r="C49" s="46"/>
      <c r="D49" s="46"/>
      <c r="E49" s="59"/>
      <c r="F49" s="59"/>
      <c r="G49" s="59"/>
      <c r="H49" s="59"/>
      <c r="I49" s="59"/>
      <c r="J49" s="30"/>
      <c r="K49" s="30"/>
      <c r="L49"/>
      <c r="M49"/>
      <c r="N49"/>
      <c r="O49"/>
      <c r="P49"/>
    </row>
    <row r="50" spans="1:16" s="49" customFormat="1" ht="22.5" customHeight="1" thickBot="1" x14ac:dyDescent="0.35">
      <c r="A50" s="1"/>
      <c r="B50" s="146" t="s">
        <v>49</v>
      </c>
      <c r="C50" s="147"/>
      <c r="D50" s="147"/>
      <c r="E50" s="149" t="e">
        <f>E48*O48</f>
        <v>#REF!</v>
      </c>
      <c r="F50" s="150"/>
      <c r="G50" s="150"/>
      <c r="H50" s="150"/>
      <c r="I50" s="151"/>
      <c r="J50" s="30"/>
      <c r="K50" s="30"/>
      <c r="L50"/>
      <c r="M50"/>
      <c r="N50"/>
      <c r="O50"/>
      <c r="P50"/>
    </row>
    <row r="51" spans="1:16" ht="7.5" customHeight="1" thickBot="1" x14ac:dyDescent="0.4">
      <c r="B51" s="35"/>
      <c r="C51" s="35"/>
      <c r="D51" s="35"/>
      <c r="E51" s="28"/>
      <c r="F51" s="28"/>
      <c r="G51" s="28"/>
      <c r="H51" s="28"/>
      <c r="I51" s="28"/>
      <c r="J51" s="28"/>
      <c r="K51" s="28"/>
    </row>
    <row r="52" spans="1:16" ht="23.25" customHeight="1" thickBot="1" x14ac:dyDescent="0.35">
      <c r="B52" s="146" t="s">
        <v>33</v>
      </c>
      <c r="C52" s="147"/>
      <c r="D52" s="148"/>
      <c r="E52" s="140" t="e">
        <f>(E48-E50)*(1+0.21)</f>
        <v>#REF!</v>
      </c>
      <c r="F52" s="141"/>
      <c r="G52" s="141"/>
      <c r="H52" s="141"/>
      <c r="I52" s="142"/>
      <c r="J52" s="28"/>
      <c r="K52" s="28"/>
      <c r="L52" s="66"/>
      <c r="M52" s="66"/>
      <c r="N52" s="66"/>
      <c r="O52" s="66"/>
      <c r="P52" s="66"/>
    </row>
    <row r="53" spans="1:16" ht="7.5" customHeight="1" x14ac:dyDescent="0.3">
      <c r="B53" s="46"/>
      <c r="C53" s="46"/>
      <c r="D53" s="46"/>
      <c r="E53" s="28"/>
      <c r="F53" s="28"/>
      <c r="G53" s="28"/>
      <c r="H53" s="28"/>
      <c r="I53" s="28"/>
      <c r="J53" s="28"/>
      <c r="K53" s="28"/>
    </row>
    <row r="54" spans="1:16" ht="24.75" customHeight="1" x14ac:dyDescent="0.3">
      <c r="B54" s="46"/>
      <c r="C54" s="66"/>
      <c r="D54" s="66"/>
      <c r="E54" s="66"/>
      <c r="F54" s="66"/>
      <c r="G54" s="66"/>
      <c r="H54" s="66"/>
      <c r="I54" s="66"/>
      <c r="J54" s="66"/>
      <c r="K54" s="66"/>
    </row>
    <row r="55" spans="1:16" ht="23.25" customHeight="1" x14ac:dyDescent="0.35">
      <c r="B55" s="46"/>
      <c r="C55" s="99" t="s">
        <v>44</v>
      </c>
      <c r="D55" s="99"/>
      <c r="E55" s="99"/>
      <c r="F55" s="28"/>
      <c r="G55" s="28"/>
      <c r="H55" s="28"/>
      <c r="I55" s="28"/>
      <c r="J55" s="28"/>
      <c r="K55" s="28"/>
      <c r="L55" s="119" t="s">
        <v>45</v>
      </c>
      <c r="M55" s="119"/>
      <c r="N55" s="119"/>
    </row>
    <row r="56" spans="1:16" ht="9.75" customHeight="1" x14ac:dyDescent="0.3">
      <c r="B56" s="46"/>
      <c r="C56" s="46"/>
      <c r="D56" s="46"/>
      <c r="E56" s="28"/>
      <c r="F56" s="28"/>
      <c r="G56" s="28"/>
      <c r="H56" s="28"/>
      <c r="I56" s="28"/>
      <c r="J56" s="28"/>
      <c r="K56" s="28"/>
    </row>
    <row r="57" spans="1:16" ht="10.5" customHeight="1" x14ac:dyDescent="0.3">
      <c r="B57" s="46"/>
      <c r="C57" s="46"/>
      <c r="D57" s="46"/>
      <c r="E57" s="28"/>
      <c r="F57" s="28"/>
      <c r="G57" s="28"/>
      <c r="H57" s="28"/>
      <c r="I57" s="28"/>
      <c r="J57" s="28"/>
      <c r="K57" s="28"/>
    </row>
    <row r="58" spans="1:16" ht="7.5" customHeight="1" x14ac:dyDescent="0.3">
      <c r="B58" s="22"/>
      <c r="C58" s="22"/>
      <c r="D58" s="22"/>
      <c r="E58" s="23"/>
      <c r="F58" s="23"/>
      <c r="G58" s="23"/>
      <c r="H58" s="23"/>
    </row>
    <row r="59" spans="1:16" x14ac:dyDescent="0.3">
      <c r="E59" s="9"/>
    </row>
  </sheetData>
  <mergeCells count="129">
    <mergeCell ref="S28:T28"/>
    <mergeCell ref="S29:T29"/>
    <mergeCell ref="S30:T30"/>
    <mergeCell ref="S31:T31"/>
    <mergeCell ref="S32:T32"/>
    <mergeCell ref="S33:T33"/>
    <mergeCell ref="R17:T17"/>
    <mergeCell ref="S19:T19"/>
    <mergeCell ref="S20:T20"/>
    <mergeCell ref="S21:T21"/>
    <mergeCell ref="S22:T22"/>
    <mergeCell ref="S23:T23"/>
    <mergeCell ref="S24:T24"/>
    <mergeCell ref="S25:T25"/>
    <mergeCell ref="S26:T26"/>
    <mergeCell ref="S27:T27"/>
    <mergeCell ref="O28:P28"/>
    <mergeCell ref="O29:P29"/>
    <mergeCell ref="O30:P30"/>
    <mergeCell ref="O31:P31"/>
    <mergeCell ref="E22:G22"/>
    <mergeCell ref="D11:G11"/>
    <mergeCell ref="D12:G12"/>
    <mergeCell ref="D14:G14"/>
    <mergeCell ref="D15:G15"/>
    <mergeCell ref="D13:G13"/>
    <mergeCell ref="O22:P22"/>
    <mergeCell ref="O23:P23"/>
    <mergeCell ref="O24:P24"/>
    <mergeCell ref="O25:P25"/>
    <mergeCell ref="L22:N22"/>
    <mergeCell ref="B20:D20"/>
    <mergeCell ref="B21:D21"/>
    <mergeCell ref="B22:D22"/>
    <mergeCell ref="O27:P27"/>
    <mergeCell ref="E25:G25"/>
    <mergeCell ref="L28:N28"/>
    <mergeCell ref="L29:N29"/>
    <mergeCell ref="B19:D19"/>
    <mergeCell ref="B28:D28"/>
    <mergeCell ref="M1:Q1"/>
    <mergeCell ref="M2:Q2"/>
    <mergeCell ref="O19:P19"/>
    <mergeCell ref="L12:M12"/>
    <mergeCell ref="L13:M13"/>
    <mergeCell ref="N12:P12"/>
    <mergeCell ref="N13:P13"/>
    <mergeCell ref="O20:P20"/>
    <mergeCell ref="O21:P21"/>
    <mergeCell ref="N15:P15"/>
    <mergeCell ref="L14:P14"/>
    <mergeCell ref="L21:N21"/>
    <mergeCell ref="L19:N19"/>
    <mergeCell ref="L20:N20"/>
    <mergeCell ref="B6:Q7"/>
    <mergeCell ref="E19:G19"/>
    <mergeCell ref="E20:G20"/>
    <mergeCell ref="E21:G21"/>
    <mergeCell ref="E10:G10"/>
    <mergeCell ref="U44:V44"/>
    <mergeCell ref="B9:C10"/>
    <mergeCell ref="B11:C11"/>
    <mergeCell ref="B12:C12"/>
    <mergeCell ref="B14:C14"/>
    <mergeCell ref="B15:C15"/>
    <mergeCell ref="S42:T42"/>
    <mergeCell ref="U42:V42"/>
    <mergeCell ref="O32:P32"/>
    <mergeCell ref="L36:N36"/>
    <mergeCell ref="E42:H42"/>
    <mergeCell ref="L38:N38"/>
    <mergeCell ref="O38:P38"/>
    <mergeCell ref="E17:H17"/>
    <mergeCell ref="H24:I24"/>
    <mergeCell ref="B23:D23"/>
    <mergeCell ref="B24:D24"/>
    <mergeCell ref="B25:D25"/>
    <mergeCell ref="B26:D26"/>
    <mergeCell ref="B27:D27"/>
    <mergeCell ref="E23:G23"/>
    <mergeCell ref="E24:G24"/>
    <mergeCell ref="E31:G31"/>
    <mergeCell ref="O26:P26"/>
    <mergeCell ref="B30:D30"/>
    <mergeCell ref="B31:D31"/>
    <mergeCell ref="O34:P34"/>
    <mergeCell ref="L33:N33"/>
    <mergeCell ref="E30:G30"/>
    <mergeCell ref="E52:I52"/>
    <mergeCell ref="E46:H46"/>
    <mergeCell ref="E44:H44"/>
    <mergeCell ref="B52:D52"/>
    <mergeCell ref="E48:I48"/>
    <mergeCell ref="E32:G32"/>
    <mergeCell ref="L40:N40"/>
    <mergeCell ref="O40:P40"/>
    <mergeCell ref="L48:N48"/>
    <mergeCell ref="E36:H36"/>
    <mergeCell ref="E38:H38"/>
    <mergeCell ref="B32:D32"/>
    <mergeCell ref="B38:C38"/>
    <mergeCell ref="O36:P36"/>
    <mergeCell ref="O48:P48"/>
    <mergeCell ref="B50:D50"/>
    <mergeCell ref="E50:I50"/>
    <mergeCell ref="Y34:AA34"/>
    <mergeCell ref="Y33:AA33"/>
    <mergeCell ref="E26:G26"/>
    <mergeCell ref="N11:P11"/>
    <mergeCell ref="L11:M11"/>
    <mergeCell ref="L55:N55"/>
    <mergeCell ref="B17:C17"/>
    <mergeCell ref="L23:N23"/>
    <mergeCell ref="L24:N24"/>
    <mergeCell ref="L25:N25"/>
    <mergeCell ref="L26:N26"/>
    <mergeCell ref="L27:N27"/>
    <mergeCell ref="L15:M15"/>
    <mergeCell ref="B33:D33"/>
    <mergeCell ref="E40:H40"/>
    <mergeCell ref="L30:N30"/>
    <mergeCell ref="L31:N31"/>
    <mergeCell ref="L32:N32"/>
    <mergeCell ref="O33:P33"/>
    <mergeCell ref="E33:G33"/>
    <mergeCell ref="E27:G27"/>
    <mergeCell ref="E28:G28"/>
    <mergeCell ref="E29:G29"/>
    <mergeCell ref="B29:D29"/>
  </mergeCells>
  <pageMargins left="0.7" right="0.7" top="0.75" bottom="0.75" header="0.3" footer="0.3"/>
  <pageSetup paperSize="9" scale="76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90" r:id="rId4" name="Check Box 6">
              <controlPr defaultSize="0" autoFill="0" autoLine="0" autoPict="0">
                <anchor moveWithCells="1">
                  <from>
                    <xdr:col>1</xdr:col>
                    <xdr:colOff>327660</xdr:colOff>
                    <xdr:row>52</xdr:row>
                    <xdr:rowOff>76200</xdr:rowOff>
                  </from>
                  <to>
                    <xdr:col>2</xdr:col>
                    <xdr:colOff>45720</xdr:colOff>
                    <xdr:row>54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2</vt:i4>
      </vt:variant>
      <vt:variant>
        <vt:lpstr>Benannte Bereiche</vt:lpstr>
      </vt:variant>
      <vt:variant>
        <vt:i4>2</vt:i4>
      </vt:variant>
    </vt:vector>
  </HeadingPairs>
  <TitlesOfParts>
    <vt:vector size="4" baseType="lpstr">
      <vt:lpstr>FeuilOption</vt:lpstr>
      <vt:lpstr>RemisePrix</vt:lpstr>
      <vt:lpstr>FeuilOption!Druckbereich</vt:lpstr>
      <vt:lpstr>RemisePrix!Druckbereich</vt:lpstr>
    </vt:vector>
  </TitlesOfParts>
  <Company>ULg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NOEL</dc:creator>
  <cp:lastModifiedBy>Arbeitsplatz</cp:lastModifiedBy>
  <cp:lastPrinted>2020-02-16T20:23:03Z</cp:lastPrinted>
  <dcterms:created xsi:type="dcterms:W3CDTF">2019-09-08T13:09:06Z</dcterms:created>
  <dcterms:modified xsi:type="dcterms:W3CDTF">2020-02-17T04:43:22Z</dcterms:modified>
</cp:coreProperties>
</file>