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DieseArbeitsmappe"/>
  <bookViews>
    <workbookView xWindow="-96" yWindow="-96" windowWidth="23256" windowHeight="13176"/>
  </bookViews>
  <sheets>
    <sheet name="Feuil1" sheetId="1" r:id="rId1"/>
  </sheets>
  <externalReferences>
    <externalReference r:id="rId2"/>
  </externalReferenc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4" i="1" l="1"/>
  <c r="M25" i="1"/>
  <c r="M26" i="1"/>
  <c r="M27" i="1"/>
  <c r="M28" i="1"/>
  <c r="M23" i="1"/>
  <c r="K24" i="1"/>
  <c r="K25" i="1"/>
  <c r="K26" i="1"/>
  <c r="K27" i="1"/>
  <c r="K28" i="1"/>
  <c r="K23" i="1"/>
  <c r="L24" i="1"/>
  <c r="L25" i="1"/>
  <c r="L26" i="1"/>
  <c r="L27" i="1"/>
  <c r="L28" i="1"/>
  <c r="L23" i="1"/>
  <c r="N24" i="1"/>
  <c r="N25" i="1"/>
  <c r="N26" i="1"/>
  <c r="N27" i="1"/>
  <c r="N28" i="1"/>
  <c r="N23" i="1"/>
  <c r="J28" i="1"/>
  <c r="I28" i="1"/>
  <c r="J27" i="1"/>
  <c r="I27" i="1"/>
  <c r="J26" i="1"/>
  <c r="I26" i="1"/>
  <c r="J25" i="1"/>
  <c r="I25" i="1"/>
  <c r="J24" i="1"/>
  <c r="I24" i="1"/>
  <c r="F24" i="1"/>
  <c r="J23" i="1"/>
  <c r="I23" i="1"/>
  <c r="F23" i="1"/>
  <c r="F22" i="1"/>
  <c r="F21" i="1"/>
  <c r="F20" i="1"/>
  <c r="F19" i="1"/>
  <c r="J18" i="1"/>
  <c r="I18" i="1"/>
  <c r="F18" i="1"/>
  <c r="J17" i="1"/>
  <c r="I17" i="1"/>
  <c r="F17" i="1"/>
  <c r="J16" i="1"/>
  <c r="I16" i="1"/>
  <c r="F16" i="1"/>
  <c r="J15" i="1"/>
  <c r="I15" i="1"/>
  <c r="F15" i="1"/>
  <c r="J14" i="1"/>
  <c r="I14" i="1"/>
  <c r="F14" i="1"/>
  <c r="J13" i="1"/>
  <c r="I13" i="1"/>
  <c r="F13" i="1"/>
</calcChain>
</file>

<file path=xl/sharedStrings.xml><?xml version="1.0" encoding="utf-8"?>
<sst xmlns="http://schemas.openxmlformats.org/spreadsheetml/2006/main" count="27" uniqueCount="16">
  <si>
    <t>Actuellement</t>
  </si>
  <si>
    <t>Tri sur colonne E</t>
  </si>
  <si>
    <t>Plan cpt</t>
  </si>
  <si>
    <t>n° cpt</t>
  </si>
  <si>
    <t>débit</t>
  </si>
  <si>
    <t>crédit</t>
  </si>
  <si>
    <t>remise ch</t>
  </si>
  <si>
    <t>ogec ste foy</t>
  </si>
  <si>
    <t>cb intermarché</t>
  </si>
  <si>
    <t>cb nocibé</t>
  </si>
  <si>
    <t>cb st barth</t>
  </si>
  <si>
    <t>cb sfr</t>
  </si>
  <si>
    <t>Je voudrai mettre en place</t>
  </si>
  <si>
    <t>Tri sur colonne E SI date 1/1/2016:31/12/2016</t>
  </si>
  <si>
    <t>Solution 1</t>
  </si>
  <si>
    <t>solution2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</si>
</sst>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0" fontId="2" fillId="0" borderId="1" xfId="0" applyFont="1" applyBorder="1"/>
    <xf numFmtId="2" fontId="2" fillId="0" borderId="1" xfId="0" applyNumberFormat="1" applyFont="1" applyBorder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0" fillId="0" borderId="1" xfId="0" applyBorder="1"/>
    <xf numFmtId="164" fontId="2" fillId="0" borderId="4" xfId="0" applyNumberFormat="1" applyFont="1" applyBorder="1" applyAlignment="1">
      <alignment horizontal="left"/>
    </xf>
    <xf numFmtId="0" fontId="2" fillId="0" borderId="4" xfId="0" applyFont="1" applyBorder="1"/>
    <xf numFmtId="2" fontId="2" fillId="0" borderId="4" xfId="0" applyNumberFormat="1" applyFont="1" applyBorder="1"/>
    <xf numFmtId="2" fontId="2" fillId="0" borderId="5" xfId="0" applyNumberFormat="1" applyFont="1" applyBorder="1"/>
    <xf numFmtId="0" fontId="2" fillId="2" borderId="4" xfId="0" applyFont="1" applyFill="1" applyBorder="1" applyAlignment="1">
      <alignment horizontal="center"/>
    </xf>
    <xf numFmtId="0" fontId="3" fillId="0" borderId="6" xfId="0" applyFont="1" applyBorder="1"/>
    <xf numFmtId="164" fontId="2" fillId="0" borderId="7" xfId="0" applyNumberFormat="1" applyFont="1" applyBorder="1" applyAlignment="1">
      <alignment horizontal="left"/>
    </xf>
    <xf numFmtId="0" fontId="2" fillId="0" borderId="7" xfId="0" applyFont="1" applyBorder="1"/>
    <xf numFmtId="2" fontId="2" fillId="0" borderId="7" xfId="0" applyNumberFormat="1" applyFont="1" applyBorder="1"/>
    <xf numFmtId="2" fontId="2" fillId="0" borderId="8" xfId="0" applyNumberFormat="1" applyFont="1" applyBorder="1"/>
    <xf numFmtId="0" fontId="2" fillId="2" borderId="7" xfId="0" applyFont="1" applyFill="1" applyBorder="1" applyAlignment="1">
      <alignment horizontal="center"/>
    </xf>
    <xf numFmtId="0" fontId="3" fillId="0" borderId="9" xfId="0" applyFont="1" applyBorder="1"/>
    <xf numFmtId="2" fontId="2" fillId="3" borderId="7" xfId="0" applyNumberFormat="1" applyFont="1" applyFill="1" applyBorder="1"/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3" borderId="0" xfId="0" applyFill="1"/>
    <xf numFmtId="164" fontId="2" fillId="3" borderId="1" xfId="0" applyNumberFormat="1" applyFont="1" applyFill="1" applyBorder="1" applyAlignment="1">
      <alignment horizontal="left"/>
    </xf>
    <xf numFmtId="164" fontId="2" fillId="4" borderId="1" xfId="0" applyNumberFormat="1" applyFont="1" applyFill="1" applyBorder="1" applyAlignment="1">
      <alignment horizontal="left"/>
    </xf>
    <xf numFmtId="0" fontId="0" fillId="4" borderId="0" xfId="0" applyFill="1"/>
    <xf numFmtId="0" fontId="4" fillId="4" borderId="13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</cellXfs>
  <cellStyles count="1">
    <cellStyle name="Standard" xfId="0" builtinId="0"/>
  </cellStyles>
  <dxfs count="36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beitsplatz/Downloads/Winston%20cpt.xlsx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Winston"/>
      <sheetName val="Joint"/>
      <sheetName val="Mag"/>
      <sheetName val="pl imp"/>
      <sheetName val="tri 1 cj"/>
      <sheetName val="tri 1 w"/>
      <sheetName val="Feuil4"/>
    </sheetNames>
    <sheetDataSet>
      <sheetData sheetId="0">
        <row r="1">
          <cell r="A1" t="str">
            <v>PLAN DES COMPTES</v>
          </cell>
        </row>
        <row r="3">
          <cell r="A3" t="str">
            <v>Salaire Winston</v>
          </cell>
          <cell r="B3">
            <v>1000</v>
          </cell>
        </row>
        <row r="4">
          <cell r="A4" t="str">
            <v>Salaire Pole emploi</v>
          </cell>
          <cell r="B4">
            <v>1050</v>
          </cell>
        </row>
        <row r="5">
          <cell r="A5" t="str">
            <v>Salaire Manpower</v>
          </cell>
          <cell r="B5">
            <v>1051</v>
          </cell>
        </row>
        <row r="6">
          <cell r="A6" t="str">
            <v>Salaire Crit</v>
          </cell>
          <cell r="B6">
            <v>1052</v>
          </cell>
        </row>
        <row r="7">
          <cell r="A7" t="str">
            <v>Virt Winston vers ou reçu du cpt joint</v>
          </cell>
          <cell r="B7">
            <v>1100</v>
          </cell>
        </row>
        <row r="8">
          <cell r="A8" t="str">
            <v>Virt Mag vers ou reçu du cpt joint</v>
          </cell>
          <cell r="B8">
            <v>1150</v>
          </cell>
        </row>
        <row r="9">
          <cell r="A9" t="str">
            <v>Virt Winston vers ou reçu du cpt Mag</v>
          </cell>
          <cell r="B9">
            <v>1200</v>
          </cell>
        </row>
        <row r="10">
          <cell r="A10" t="str">
            <v>Virt Mag vers cpt Winston</v>
          </cell>
          <cell r="B10">
            <v>1250</v>
          </cell>
        </row>
        <row r="11">
          <cell r="A11" t="str">
            <v>Virt INTERNE</v>
          </cell>
          <cell r="B11">
            <v>1260</v>
          </cell>
        </row>
        <row r="12">
          <cell r="A12" t="str">
            <v>Virt par MOBILE</v>
          </cell>
          <cell r="B12">
            <v>1270</v>
          </cell>
        </row>
        <row r="13">
          <cell r="A13" t="str">
            <v>Virt CAF</v>
          </cell>
          <cell r="B13">
            <v>1280</v>
          </cell>
        </row>
        <row r="14">
          <cell r="A14" t="str">
            <v>Virt PENSION alimentaire</v>
          </cell>
          <cell r="B14">
            <v>1290</v>
          </cell>
        </row>
        <row r="15">
          <cell r="A15" t="str">
            <v>Remise CHEQUE</v>
          </cell>
          <cell r="B15">
            <v>1300</v>
          </cell>
        </row>
        <row r="16">
          <cell r="A16" t="str">
            <v>Virt livret Warren</v>
          </cell>
          <cell r="B16">
            <v>1500</v>
          </cell>
        </row>
        <row r="17">
          <cell r="A17" t="str">
            <v>Virt livret Wayatt</v>
          </cell>
          <cell r="B17">
            <v>1510</v>
          </cell>
        </row>
        <row r="18">
          <cell r="A18" t="str">
            <v>Virt livret Waynn</v>
          </cell>
          <cell r="B18">
            <v>1520</v>
          </cell>
        </row>
        <row r="19">
          <cell r="A19" t="str">
            <v>Virt NET</v>
          </cell>
          <cell r="B19">
            <v>1530</v>
          </cell>
        </row>
        <row r="20">
          <cell r="A20" t="str">
            <v>Rbt prêt MAISON</v>
          </cell>
          <cell r="B20">
            <v>2000</v>
          </cell>
        </row>
        <row r="21">
          <cell r="A21" t="str">
            <v>Rbt prêt Mag HUMANIS</v>
          </cell>
          <cell r="B21">
            <v>2500</v>
          </cell>
        </row>
        <row r="22">
          <cell r="A22" t="str">
            <v>Rbt prêt Mag NATIXIS</v>
          </cell>
          <cell r="B22">
            <v>2510</v>
          </cell>
        </row>
        <row r="23">
          <cell r="A23" t="str">
            <v>Rbt prêt ENI</v>
          </cell>
          <cell r="B23">
            <v>2515</v>
          </cell>
        </row>
        <row r="24">
          <cell r="A24" t="str">
            <v>Rbt prêt Mag 3 POITOU CHARENTES</v>
          </cell>
          <cell r="B24">
            <v>2520</v>
          </cell>
        </row>
        <row r="25">
          <cell r="A25" t="str">
            <v>Rbt prêt DIVERS</v>
          </cell>
          <cell r="B25">
            <v>2525</v>
          </cell>
        </row>
        <row r="26">
          <cell r="A26" t="str">
            <v>Rbt frais déplacements Winston</v>
          </cell>
          <cell r="B26">
            <v>2530</v>
          </cell>
        </row>
        <row r="27">
          <cell r="A27" t="str">
            <v>CB alimentaire</v>
          </cell>
          <cell r="B27">
            <v>3000</v>
          </cell>
        </row>
        <row r="28">
          <cell r="A28" t="str">
            <v>CB cafétéria</v>
          </cell>
          <cell r="B28">
            <v>3100</v>
          </cell>
        </row>
        <row r="29">
          <cell r="A29" t="str">
            <v>CB tabac</v>
          </cell>
          <cell r="B29">
            <v>3200</v>
          </cell>
        </row>
        <row r="30">
          <cell r="A30" t="str">
            <v>CB carburant</v>
          </cell>
          <cell r="B30">
            <v>3300</v>
          </cell>
        </row>
        <row r="31">
          <cell r="A31" t="str">
            <v>CB divers / sorties</v>
          </cell>
          <cell r="B31">
            <v>3400</v>
          </cell>
        </row>
        <row r="32">
          <cell r="A32" t="str">
            <v>CB frais déplacements Winston</v>
          </cell>
          <cell r="B32">
            <v>3500</v>
          </cell>
        </row>
        <row r="33">
          <cell r="A33" t="str">
            <v>Frais bancaires</v>
          </cell>
          <cell r="B33">
            <v>3600</v>
          </cell>
        </row>
        <row r="34">
          <cell r="A34" t="str">
            <v>Dépenses et remboursements SANTE</v>
          </cell>
          <cell r="B34">
            <v>3700</v>
          </cell>
        </row>
        <row r="35">
          <cell r="A35" t="str">
            <v>Paiement CHEQUE divers</v>
          </cell>
          <cell r="B35">
            <v>3800</v>
          </cell>
        </row>
        <row r="36">
          <cell r="A36" t="str">
            <v>Retrait DAB</v>
          </cell>
          <cell r="B36">
            <v>4000</v>
          </cell>
        </row>
        <row r="37">
          <cell r="A37" t="str">
            <v>Prélèv STE FOY</v>
          </cell>
          <cell r="B37">
            <v>5000</v>
          </cell>
        </row>
        <row r="38">
          <cell r="A38" t="str">
            <v>Prélèv téléphone et internet</v>
          </cell>
          <cell r="B38">
            <v>5100</v>
          </cell>
        </row>
        <row r="39">
          <cell r="A39" t="str">
            <v>Prélev sfr radio téléphone</v>
          </cell>
          <cell r="B39">
            <v>5150</v>
          </cell>
        </row>
        <row r="40">
          <cell r="A40" t="str">
            <v>Prélèv cotisations MYRIADE</v>
          </cell>
          <cell r="B40">
            <v>5200</v>
          </cell>
        </row>
        <row r="41">
          <cell r="A41" t="str">
            <v>Prélev cotisations PREMAVAL</v>
          </cell>
          <cell r="B41">
            <v>5250</v>
          </cell>
        </row>
        <row r="42">
          <cell r="A42" t="str">
            <v>Prélèv ASSURANCE</v>
          </cell>
          <cell r="B42">
            <v>5300</v>
          </cell>
        </row>
        <row r="43">
          <cell r="A43" t="str">
            <v>Prélèv assurance VIE</v>
          </cell>
          <cell r="B43">
            <v>5350</v>
          </cell>
        </row>
        <row r="44">
          <cell r="A44" t="str">
            <v>Prélèv avocate</v>
          </cell>
          <cell r="B44">
            <v>5400</v>
          </cell>
        </row>
        <row r="45">
          <cell r="A45" t="str">
            <v>Vente maison</v>
          </cell>
          <cell r="B45">
            <v>6000</v>
          </cell>
        </row>
        <row r="46">
          <cell r="A46" t="str">
            <v>Dépenses exceptionnelles</v>
          </cell>
          <cell r="B46">
            <v>7000</v>
          </cell>
        </row>
        <row r="47">
          <cell r="A47" t="str">
            <v>Recettes exeptionnelles</v>
          </cell>
          <cell r="B47">
            <v>7500</v>
          </cell>
        </row>
        <row r="48">
          <cell r="A48" t="str">
            <v>Impots amendes taxes</v>
          </cell>
          <cell r="B48">
            <v>8000</v>
          </cell>
        </row>
        <row r="49">
          <cell r="A49" t="str">
            <v>Opérations avec questions a poser</v>
          </cell>
          <cell r="B49">
            <v>9000</v>
          </cell>
        </row>
        <row r="50">
          <cell r="A50" t="str">
            <v>Recherche sur n° chèque</v>
          </cell>
          <cell r="B50">
            <v>9500</v>
          </cell>
        </row>
        <row r="53">
          <cell r="B53">
            <v>161763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8:O29"/>
  <sheetViews>
    <sheetView tabSelected="1" topLeftCell="A12" zoomScale="120" zoomScaleNormal="120" workbookViewId="0">
      <selection activeCell="A23" sqref="A23"/>
    </sheetView>
  </sheetViews>
  <sheetFormatPr baseColWidth="10" defaultRowHeight="14.4" x14ac:dyDescent="0.3"/>
  <cols>
    <col min="1" max="1" width="36.44140625" customWidth="1"/>
    <col min="2" max="2" width="15.33203125" customWidth="1"/>
    <col min="3" max="3" width="13.109375" customWidth="1"/>
    <col min="4" max="4" width="13.21875" customWidth="1"/>
    <col min="6" max="6" width="38.109375" customWidth="1"/>
    <col min="8" max="8" width="10.6640625" style="1"/>
    <col min="9" max="9" width="15.21875" customWidth="1"/>
    <col min="10" max="10" width="15.5546875" customWidth="1"/>
    <col min="13" max="13" width="12.5546875" customWidth="1"/>
    <col min="15" max="15" width="37.44140625" bestFit="1" customWidth="1"/>
  </cols>
  <sheetData>
    <row r="8" spans="1:12" x14ac:dyDescent="0.3">
      <c r="H8" s="22" t="s">
        <v>0</v>
      </c>
      <c r="I8" s="22"/>
      <c r="J8" s="22"/>
    </row>
    <row r="9" spans="1:12" ht="16.5" customHeight="1" x14ac:dyDescent="0.3">
      <c r="H9" s="22"/>
      <c r="I9" s="22"/>
      <c r="J9" s="22"/>
    </row>
    <row r="10" spans="1:12" ht="14.7" thickBot="1" x14ac:dyDescent="0.5"/>
    <row r="11" spans="1:12" ht="15" thickTop="1" thickBot="1" x14ac:dyDescent="0.5">
      <c r="H11" s="2"/>
      <c r="I11" s="23" t="s">
        <v>1</v>
      </c>
      <c r="J11" s="24"/>
      <c r="L11" s="1" t="s">
        <v>2</v>
      </c>
    </row>
    <row r="12" spans="1:12" ht="15.6" thickTop="1" thickBot="1" x14ac:dyDescent="0.35">
      <c r="E12" s="2" t="s">
        <v>3</v>
      </c>
      <c r="H12" s="2" t="s">
        <v>3</v>
      </c>
      <c r="I12" s="2" t="s">
        <v>4</v>
      </c>
      <c r="J12" s="2" t="s">
        <v>5</v>
      </c>
      <c r="L12" s="2" t="s">
        <v>3</v>
      </c>
    </row>
    <row r="13" spans="1:12" ht="21.75" thickTop="1" thickBot="1" x14ac:dyDescent="0.7">
      <c r="A13" s="3">
        <v>42377</v>
      </c>
      <c r="B13" s="4" t="s">
        <v>6</v>
      </c>
      <c r="C13" s="5"/>
      <c r="D13" s="5">
        <v>145</v>
      </c>
      <c r="E13" s="6">
        <v>1300</v>
      </c>
      <c r="F13" s="7" t="str">
        <f>IFERROR(INDEX([1]plan!$A:$A,MATCH(E13,[1]plan!$B:$B,0)),"")</f>
        <v>Remise CHEQUE</v>
      </c>
      <c r="H13" s="2">
        <v>1300</v>
      </c>
      <c r="I13" s="8">
        <f xml:space="preserve"> SUMIF($E$1:$E$25,L13,$C$1:$C$25)</f>
        <v>0</v>
      </c>
      <c r="J13" s="8">
        <f xml:space="preserve"> SUMIF($E$1:$E$25,L13,$D$1:$D$25)</f>
        <v>290</v>
      </c>
      <c r="L13" s="2">
        <v>1300</v>
      </c>
    </row>
    <row r="14" spans="1:12" ht="21.75" thickTop="1" thickBot="1" x14ac:dyDescent="0.7">
      <c r="A14" s="9">
        <v>42380</v>
      </c>
      <c r="B14" s="10" t="s">
        <v>7</v>
      </c>
      <c r="C14" s="11">
        <v>155</v>
      </c>
      <c r="D14" s="12"/>
      <c r="E14" s="13">
        <v>5000</v>
      </c>
      <c r="F14" s="14" t="str">
        <f>IFERROR(INDEX([1]plan!$A:$A,MATCH(E14,[1]plan!$B:$B,0)),"")</f>
        <v>Prélèv STE FOY</v>
      </c>
      <c r="H14" s="2">
        <v>5000</v>
      </c>
      <c r="I14" s="8">
        <f t="shared" ref="I14:I18" si="0" xml:space="preserve"> SUMIF($E$1:$E$25,L14,$C$1:$C$25)</f>
        <v>310</v>
      </c>
      <c r="J14" s="8">
        <f t="shared" ref="J14:J18" si="1" xml:space="preserve"> SUMIF($E$1:$E$25,L14,$D$1:$D$25)</f>
        <v>0</v>
      </c>
      <c r="L14" s="2">
        <v>5000</v>
      </c>
    </row>
    <row r="15" spans="1:12" ht="22.2" thickTop="1" thickBot="1" x14ac:dyDescent="0.45">
      <c r="A15" s="15">
        <v>42380</v>
      </c>
      <c r="B15" s="16" t="s">
        <v>8</v>
      </c>
      <c r="C15" s="17">
        <v>55.01</v>
      </c>
      <c r="D15" s="18"/>
      <c r="E15" s="19">
        <v>3000</v>
      </c>
      <c r="F15" s="20" t="str">
        <f>IFERROR(INDEX([1]plan!$A:$A,MATCH(E15,[1]plan!$B:$B,0)),"")</f>
        <v>CB alimentaire</v>
      </c>
      <c r="H15" s="2">
        <v>3000</v>
      </c>
      <c r="I15" s="8">
        <f t="shared" si="0"/>
        <v>110.02</v>
      </c>
      <c r="J15" s="8">
        <f t="shared" si="1"/>
        <v>0</v>
      </c>
      <c r="L15" s="2">
        <v>3000</v>
      </c>
    </row>
    <row r="16" spans="1:12" ht="22.2" thickTop="1" thickBot="1" x14ac:dyDescent="0.45">
      <c r="A16" s="15">
        <v>42380</v>
      </c>
      <c r="B16" s="16" t="s">
        <v>9</v>
      </c>
      <c r="C16" s="21">
        <v>110.5</v>
      </c>
      <c r="D16" s="18"/>
      <c r="E16" s="19">
        <v>3400</v>
      </c>
      <c r="F16" s="20" t="str">
        <f>IFERROR(INDEX([1]plan!$A:$A,MATCH(E16,[1]plan!$B:$B,0)),"")</f>
        <v>CB divers / sorties</v>
      </c>
      <c r="H16" s="2">
        <v>3400</v>
      </c>
      <c r="I16" s="8">
        <f t="shared" si="0"/>
        <v>430</v>
      </c>
      <c r="J16" s="8">
        <f t="shared" si="1"/>
        <v>0</v>
      </c>
      <c r="L16" s="2">
        <v>3400</v>
      </c>
    </row>
    <row r="17" spans="1:15" ht="21.75" thickTop="1" thickBot="1" x14ac:dyDescent="0.7">
      <c r="A17" s="15">
        <v>42381</v>
      </c>
      <c r="B17" s="16" t="s">
        <v>10</v>
      </c>
      <c r="C17" s="21">
        <v>104.5</v>
      </c>
      <c r="D17" s="18"/>
      <c r="E17" s="19">
        <v>3400</v>
      </c>
      <c r="F17" s="20" t="str">
        <f>IFERROR(INDEX([1]plan!$A:$A,MATCH(E17,[1]plan!$B:$B,0)),"")</f>
        <v>CB divers / sorties</v>
      </c>
      <c r="H17" s="2">
        <v>5100</v>
      </c>
      <c r="I17" s="8">
        <f t="shared" si="0"/>
        <v>38</v>
      </c>
      <c r="J17" s="8">
        <f t="shared" si="1"/>
        <v>0</v>
      </c>
      <c r="L17" s="2">
        <v>5100</v>
      </c>
    </row>
    <row r="18" spans="1:15" ht="21.75" thickTop="1" thickBot="1" x14ac:dyDescent="0.7">
      <c r="A18" s="15">
        <v>42381</v>
      </c>
      <c r="B18" s="16" t="s">
        <v>11</v>
      </c>
      <c r="C18" s="17">
        <v>19</v>
      </c>
      <c r="D18" s="18"/>
      <c r="E18" s="19">
        <v>5100</v>
      </c>
      <c r="F18" s="20" t="str">
        <f>IFERROR(INDEX([1]plan!$A:$A,MATCH(E18,[1]plan!$B:$B,0)),"")</f>
        <v>Prélèv téléphone et internet</v>
      </c>
      <c r="H18" s="2"/>
      <c r="I18" s="8">
        <f t="shared" si="0"/>
        <v>0</v>
      </c>
      <c r="J18" s="8">
        <f t="shared" si="1"/>
        <v>0</v>
      </c>
      <c r="L18" s="2"/>
    </row>
    <row r="19" spans="1:15" ht="22.2" thickTop="1" thickBot="1" x14ac:dyDescent="0.45">
      <c r="A19" s="3">
        <v>42750</v>
      </c>
      <c r="B19" s="4" t="s">
        <v>6</v>
      </c>
      <c r="C19" s="5"/>
      <c r="D19" s="5">
        <v>145</v>
      </c>
      <c r="E19" s="6">
        <v>1300</v>
      </c>
      <c r="F19" s="7" t="str">
        <f>IFERROR(INDEX([1]plan!$A:$A,MATCH(E19,[1]plan!$B:$B,0)),"")</f>
        <v>Remise CHEQUE</v>
      </c>
      <c r="H19" s="25" t="s">
        <v>12</v>
      </c>
      <c r="I19" s="25"/>
      <c r="J19" s="25"/>
    </row>
    <row r="20" spans="1:15" ht="22.2" thickTop="1" thickBot="1" x14ac:dyDescent="0.45">
      <c r="A20" s="9">
        <v>42083</v>
      </c>
      <c r="B20" s="10" t="s">
        <v>7</v>
      </c>
      <c r="C20" s="11">
        <v>155</v>
      </c>
      <c r="D20" s="12"/>
      <c r="E20" s="13">
        <v>5000</v>
      </c>
      <c r="F20" s="14" t="str">
        <f>IFERROR(INDEX([1]plan!$A:$A,MATCH(E20,[1]plan!$B:$B,0)),"")</f>
        <v>Prélèv STE FOY</v>
      </c>
      <c r="H20" s="26"/>
      <c r="I20" s="26"/>
      <c r="J20" s="26"/>
      <c r="O20" s="29">
        <v>42370</v>
      </c>
    </row>
    <row r="21" spans="1:15" ht="22.2" thickTop="1" thickBot="1" x14ac:dyDescent="0.45">
      <c r="A21" s="15">
        <v>43201</v>
      </c>
      <c r="B21" s="16" t="s">
        <v>8</v>
      </c>
      <c r="C21" s="17">
        <v>55.01</v>
      </c>
      <c r="D21" s="18"/>
      <c r="E21" s="19">
        <v>3000</v>
      </c>
      <c r="F21" s="20" t="str">
        <f>IFERROR(INDEX([1]plan!$A:$A,MATCH(E21,[1]plan!$B:$B,0)),"")</f>
        <v>CB alimentaire</v>
      </c>
      <c r="H21" s="23" t="s">
        <v>13</v>
      </c>
      <c r="I21" s="27"/>
      <c r="J21" s="24"/>
      <c r="O21" s="30">
        <v>42735</v>
      </c>
    </row>
    <row r="22" spans="1:15" ht="22.2" thickTop="1" thickBot="1" x14ac:dyDescent="0.45">
      <c r="A22" s="15">
        <v>43600</v>
      </c>
      <c r="B22" s="16" t="s">
        <v>9</v>
      </c>
      <c r="C22" s="21">
        <v>110.5</v>
      </c>
      <c r="D22" s="18"/>
      <c r="E22" s="19">
        <v>3400</v>
      </c>
      <c r="F22" s="20" t="str">
        <f>IFERROR(INDEX([1]plan!$A:$A,MATCH(E22,[1]plan!$B:$B,0)),"")</f>
        <v>CB divers / sorties</v>
      </c>
      <c r="H22" s="2" t="s">
        <v>3</v>
      </c>
      <c r="I22" s="2" t="s">
        <v>4</v>
      </c>
      <c r="J22" s="2" t="s">
        <v>5</v>
      </c>
      <c r="K22" s="32" t="s">
        <v>14</v>
      </c>
      <c r="L22" s="33"/>
      <c r="M22" s="34" t="s">
        <v>15</v>
      </c>
      <c r="N22" s="35"/>
    </row>
    <row r="23" spans="1:15" ht="22.2" thickTop="1" thickBot="1" x14ac:dyDescent="0.45">
      <c r="A23" s="15">
        <v>43512</v>
      </c>
      <c r="B23" s="16" t="s">
        <v>10</v>
      </c>
      <c r="C23" s="21">
        <v>104.5</v>
      </c>
      <c r="D23" s="18"/>
      <c r="E23" s="19">
        <v>3400</v>
      </c>
      <c r="F23" s="20" t="str">
        <f>IFERROR(INDEX([1]plan!$A:$A,MATCH(E23,[1]plan!$B:$B,0)),"")</f>
        <v>CB divers / sorties</v>
      </c>
      <c r="H23" s="2">
        <v>1300</v>
      </c>
      <c r="I23" s="8">
        <f xml:space="preserve"> SUMIF($E$1:$E$25,L13,$C$1:$C$25)</f>
        <v>0</v>
      </c>
      <c r="J23" s="8">
        <f xml:space="preserve"> SUMIF($E$1:$E$25,L13,$D$1:$D$25)</f>
        <v>290</v>
      </c>
      <c r="K23" s="28">
        <f>SUMIFS($C$13:$C$24,$E$13:$E$24,L13,$A$13:$A$24,"&gt;=01.01.2016",$A$13:$A$24,"&lt;31.12.2016")</f>
        <v>0</v>
      </c>
      <c r="L23" s="28">
        <f>SUMIFS($D$13:$D$24,$E$13:$E$24,L13,$A$13:$A$24,"&gt;=01.01.2016",$A$13:$A$24,"&lt;31.12.2016")</f>
        <v>145</v>
      </c>
      <c r="M23" s="31">
        <f>SUMPRODUCT(($E$13:$E$24=L13)*($A$13:$A$24&gt;=$O$20)*($A$13:$A$24&lt;$O$21),$C$13:$C$24)</f>
        <v>0</v>
      </c>
      <c r="N23" s="31">
        <f>SUMPRODUCT(($E$13:$E$24=L13)*($A$13:$A$24&gt;=$O$20)*($A$13:$A$24&lt;$O$21),$D$13:$D$24)</f>
        <v>145</v>
      </c>
    </row>
    <row r="24" spans="1:15" ht="21.75" thickTop="1" thickBot="1" x14ac:dyDescent="0.7">
      <c r="A24" s="15">
        <v>43276</v>
      </c>
      <c r="B24" s="16" t="s">
        <v>11</v>
      </c>
      <c r="C24" s="17">
        <v>19</v>
      </c>
      <c r="D24" s="18"/>
      <c r="E24" s="19">
        <v>5100</v>
      </c>
      <c r="F24" s="20" t="str">
        <f>IFERROR(INDEX([1]plan!$A:$A,MATCH(E24,[1]plan!$B:$B,0)),"")</f>
        <v>Prélèv téléphone et internet</v>
      </c>
      <c r="H24" s="2">
        <v>5000</v>
      </c>
      <c r="I24" s="8">
        <f t="shared" ref="I24:I28" si="2" xml:space="preserve"> SUMIF($E$1:$E$25,L14,$C$1:$C$25)</f>
        <v>310</v>
      </c>
      <c r="J24" s="8">
        <f t="shared" ref="J24:J28" si="3" xml:space="preserve"> SUMIF($E$1:$E$25,L14,$D$1:$D$25)</f>
        <v>0</v>
      </c>
      <c r="K24" s="28">
        <f t="shared" ref="K24:K28" si="4">SUMIFS($C$13:$C$24,$E$13:$E$24,L14,$A$13:$A$24,"&gt;=01.01.2016",$A$13:$A$24,"&lt;31.12.2016")</f>
        <v>155</v>
      </c>
      <c r="L24" s="28">
        <f t="shared" ref="L24:L28" si="5">SUMIFS($D$13:$D$24,$E$13:$E$24,L14,$A$13:$A$24,"&gt;=01.01.2016",$A$13:$A$24,"&lt;31.12.2016")</f>
        <v>0</v>
      </c>
      <c r="M24" s="31">
        <f>SUMPRODUCT(($E$13:$E$24=L14)*($A$13:$A$24&gt;=$O$20)*($A$13:$A$24&lt;$O$21),$C$13:$C$24)</f>
        <v>155</v>
      </c>
      <c r="N24" s="31">
        <f>SUMPRODUCT(($E$13:$E$24=L14)*($A$13:$A$24&gt;=$O$20)*($A$13:$A$24&lt;$O$21),$D$13:$D$24)</f>
        <v>0</v>
      </c>
    </row>
    <row r="25" spans="1:15" ht="15.6" thickTop="1" thickBot="1" x14ac:dyDescent="0.35">
      <c r="H25" s="2">
        <v>3000</v>
      </c>
      <c r="I25" s="8">
        <f t="shared" si="2"/>
        <v>110.02</v>
      </c>
      <c r="J25" s="8">
        <f t="shared" si="3"/>
        <v>0</v>
      </c>
      <c r="K25" s="28">
        <f t="shared" si="4"/>
        <v>55.01</v>
      </c>
      <c r="L25" s="28">
        <f t="shared" si="5"/>
        <v>0</v>
      </c>
      <c r="M25" s="31">
        <f>SUMPRODUCT(($E$13:$E$24=L15)*($A$13:$A$24&gt;=$O$20)*($A$13:$A$24&lt;$O$21),$C$13:$C$24)</f>
        <v>55.01</v>
      </c>
      <c r="N25" s="31">
        <f>SUMPRODUCT(($E$13:$E$24=L15)*($A$13:$A$24&gt;=$O$20)*($A$13:$A$24&lt;$O$21),$D$13:$D$24)</f>
        <v>0</v>
      </c>
    </row>
    <row r="26" spans="1:15" ht="15.6" thickTop="1" thickBot="1" x14ac:dyDescent="0.35">
      <c r="H26" s="2">
        <v>3400</v>
      </c>
      <c r="I26" s="8">
        <f t="shared" si="2"/>
        <v>430</v>
      </c>
      <c r="J26" s="8">
        <f t="shared" si="3"/>
        <v>0</v>
      </c>
      <c r="K26" s="28">
        <f t="shared" si="4"/>
        <v>215</v>
      </c>
      <c r="L26" s="28">
        <f t="shared" si="5"/>
        <v>0</v>
      </c>
      <c r="M26" s="31">
        <f>SUMPRODUCT(($E$13:$E$24=L16)*($A$13:$A$24&gt;=$O$20)*($A$13:$A$24&lt;$O$21),$C$13:$C$24)</f>
        <v>215</v>
      </c>
      <c r="N26" s="31">
        <f>SUMPRODUCT(($E$13:$E$24=L16)*($A$13:$A$24&gt;=$O$20)*($A$13:$A$24&lt;$O$21),$D$13:$D$24)</f>
        <v>0</v>
      </c>
    </row>
    <row r="27" spans="1:15" ht="15.6" thickTop="1" thickBot="1" x14ac:dyDescent="0.35">
      <c r="H27" s="2">
        <v>5100</v>
      </c>
      <c r="I27" s="8">
        <f t="shared" si="2"/>
        <v>38</v>
      </c>
      <c r="J27" s="8">
        <f t="shared" si="3"/>
        <v>0</v>
      </c>
      <c r="K27" s="28">
        <f t="shared" si="4"/>
        <v>19</v>
      </c>
      <c r="L27" s="28">
        <f t="shared" si="5"/>
        <v>0</v>
      </c>
      <c r="M27" s="31">
        <f>SUMPRODUCT(($E$13:$E$24=L17)*($A$13:$A$24&gt;=$O$20)*($A$13:$A$24&lt;$O$21),$C$13:$C$24)</f>
        <v>19</v>
      </c>
      <c r="N27" s="31">
        <f>SUMPRODUCT(($E$13:$E$24=L17)*($A$13:$A$24&gt;=$O$20)*($A$13:$A$24&lt;$O$21),$D$13:$D$24)</f>
        <v>0</v>
      </c>
    </row>
    <row r="28" spans="1:15" ht="15.6" thickTop="1" thickBot="1" x14ac:dyDescent="0.35">
      <c r="H28" s="2"/>
      <c r="I28" s="8">
        <f t="shared" si="2"/>
        <v>0</v>
      </c>
      <c r="J28" s="8">
        <f t="shared" si="3"/>
        <v>0</v>
      </c>
      <c r="K28" s="28">
        <f t="shared" si="4"/>
        <v>0</v>
      </c>
      <c r="L28" s="28">
        <f t="shared" si="5"/>
        <v>0</v>
      </c>
      <c r="M28" s="31">
        <f>SUMPRODUCT(($E$13:$E$24=L18)*($A$13:$A$24&gt;=$O$20)*($A$13:$A$24&lt;$O$21),$C$13:$C$24)</f>
        <v>0</v>
      </c>
      <c r="N28" s="31">
        <f>SUMPRODUCT(($E$13:$E$24=L18)*($A$13:$A$24&gt;=$O$20)*($A$13:$A$24&lt;$O$21),$D$13:$D$24)</f>
        <v>0</v>
      </c>
    </row>
    <row r="29" spans="1:15" ht="15" thickTop="1" x14ac:dyDescent="0.3"/>
  </sheetData>
  <mergeCells count="6">
    <mergeCell ref="M22:N22"/>
    <mergeCell ref="H8:J9"/>
    <mergeCell ref="I11:J11"/>
    <mergeCell ref="H19:J20"/>
    <mergeCell ref="H21:J21"/>
    <mergeCell ref="K22:L22"/>
  </mergeCells>
  <conditionalFormatting sqref="E13:E18">
    <cfRule type="cellIs" dxfId="35" priority="23" operator="equal">
      <formula>3500</formula>
    </cfRule>
    <cfRule type="cellIs" dxfId="34" priority="24" operator="equal">
      <formula>9000</formula>
    </cfRule>
    <cfRule type="cellIs" dxfId="33" priority="25" operator="equal">
      <formula>3800</formula>
    </cfRule>
    <cfRule type="cellIs" dxfId="32" priority="26" operator="equal">
      <formula>3700</formula>
    </cfRule>
    <cfRule type="cellIs" dxfId="31" priority="27" operator="equal">
      <formula>3600</formula>
    </cfRule>
    <cfRule type="cellIs" dxfId="30" priority="28" operator="equal">
      <formula>8000</formula>
    </cfRule>
    <cfRule type="cellIs" dxfId="29" priority="29" operator="between">
      <formula>6000</formula>
      <formula>7500</formula>
    </cfRule>
    <cfRule type="cellIs" dxfId="28" priority="30" operator="between">
      <formula>5000</formula>
      <formula>5400</formula>
    </cfRule>
    <cfRule type="cellIs" dxfId="27" priority="31" operator="equal">
      <formula>4000</formula>
    </cfRule>
    <cfRule type="cellIs" dxfId="26" priority="32" operator="between">
      <formula>2000</formula>
      <formula>2530</formula>
    </cfRule>
    <cfRule type="cellIs" dxfId="25" priority="33" operator="between">
      <formula>3000</formula>
      <formula>3400</formula>
    </cfRule>
    <cfRule type="cellIs" dxfId="24" priority="34" operator="between">
      <formula>2000</formula>
      <formula>2530</formula>
    </cfRule>
    <cfRule type="cellIs" dxfId="23" priority="35" operator="between">
      <formula>1500</formula>
      <formula>1530</formula>
    </cfRule>
    <cfRule type="cellIs" dxfId="22" priority="36" operator="between">
      <formula>1000</formula>
      <formula>1270</formula>
    </cfRule>
  </conditionalFormatting>
  <conditionalFormatting sqref="E13:E18">
    <cfRule type="cellIs" dxfId="21" priority="19" operator="equal">
      <formula>1300</formula>
    </cfRule>
    <cfRule type="cellIs" dxfId="20" priority="20" operator="equal">
      <formula>1290</formula>
    </cfRule>
    <cfRule type="cellIs" dxfId="19" priority="21" operator="equal">
      <formula>128</formula>
    </cfRule>
    <cfRule type="cellIs" dxfId="18" priority="22" operator="equal">
      <formula>9500</formula>
    </cfRule>
  </conditionalFormatting>
  <conditionalFormatting sqref="E19:E24">
    <cfRule type="cellIs" dxfId="17" priority="1" operator="equal">
      <formula>1300</formula>
    </cfRule>
    <cfRule type="cellIs" dxfId="16" priority="2" operator="equal">
      <formula>1290</formula>
    </cfRule>
    <cfRule type="cellIs" dxfId="15" priority="3" operator="equal">
      <formula>128</formula>
    </cfRule>
    <cfRule type="cellIs" dxfId="14" priority="4" operator="equal">
      <formula>9500</formula>
    </cfRule>
  </conditionalFormatting>
  <conditionalFormatting sqref="E19:E24">
    <cfRule type="cellIs" dxfId="13" priority="5" operator="equal">
      <formula>3500</formula>
    </cfRule>
    <cfRule type="cellIs" dxfId="12" priority="6" operator="equal">
      <formula>9000</formula>
    </cfRule>
    <cfRule type="cellIs" dxfId="11" priority="7" operator="equal">
      <formula>3800</formula>
    </cfRule>
    <cfRule type="cellIs" dxfId="10" priority="8" operator="equal">
      <formula>3700</formula>
    </cfRule>
    <cfRule type="cellIs" dxfId="9" priority="9" operator="equal">
      <formula>3600</formula>
    </cfRule>
    <cfRule type="cellIs" dxfId="8" priority="10" operator="equal">
      <formula>8000</formula>
    </cfRule>
    <cfRule type="cellIs" dxfId="7" priority="11" operator="between">
      <formula>6000</formula>
      <formula>7500</formula>
    </cfRule>
    <cfRule type="cellIs" dxfId="6" priority="12" operator="between">
      <formula>5000</formula>
      <formula>5400</formula>
    </cfRule>
    <cfRule type="cellIs" dxfId="5" priority="13" operator="equal">
      <formula>4000</formula>
    </cfRule>
    <cfRule type="cellIs" dxfId="4" priority="14" operator="between">
      <formula>2000</formula>
      <formula>2530</formula>
    </cfRule>
    <cfRule type="cellIs" dxfId="3" priority="15" operator="between">
      <formula>3000</formula>
      <formula>3400</formula>
    </cfRule>
    <cfRule type="cellIs" dxfId="2" priority="16" operator="between">
      <formula>2000</formula>
      <formula>2530</formula>
    </cfRule>
    <cfRule type="cellIs" dxfId="1" priority="17" operator="between">
      <formula>1500</formula>
      <formula>1530</formula>
    </cfRule>
    <cfRule type="cellIs" dxfId="0" priority="18" operator="between">
      <formula>1000</formula>
      <formula>1270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Caillon</dc:creator>
  <cp:lastModifiedBy>Arbeitsplatz</cp:lastModifiedBy>
  <dcterms:created xsi:type="dcterms:W3CDTF">2019-03-31T19:47:20Z</dcterms:created>
  <dcterms:modified xsi:type="dcterms:W3CDTF">2019-03-31T22:03:07Z</dcterms:modified>
</cp:coreProperties>
</file>