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DieseArbeitsmappe"/>
  <bookViews>
    <workbookView xWindow="0" yWindow="0" windowWidth="23040" windowHeight="9072"/>
  </bookViews>
  <sheets>
    <sheet name="Résultat" sheetId="2" r:id="rId1"/>
    <sheet name="Tableaux" sheetId="1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2" l="1" a="1"/>
  <c r="H5" i="2" s="1"/>
  <c r="H6" i="2" a="1"/>
  <c r="H6" i="2" s="1"/>
  <c r="H4" i="2" a="1"/>
  <c r="H4" i="2" s="1"/>
  <c r="G5" i="2" l="1"/>
  <c r="G6" i="2"/>
  <c r="G4" i="2"/>
  <c r="F5" i="2"/>
  <c r="F6" i="2"/>
  <c r="F4" i="2"/>
  <c r="E5" i="2" a="1"/>
  <c r="E5" i="2" s="1"/>
  <c r="E6" i="2" a="1"/>
  <c r="E6" i="2" s="1"/>
  <c r="E4" i="2" a="1"/>
  <c r="E4" i="2" s="1"/>
  <c r="D5" i="2"/>
  <c r="D6" i="2"/>
  <c r="D4" i="2"/>
  <c r="C5" i="2" a="1"/>
  <c r="C5" i="2" s="1"/>
  <c r="C6" i="2" a="1"/>
  <c r="C6" i="2" s="1"/>
  <c r="C4" i="2" a="1"/>
  <c r="C4" i="2" s="1"/>
  <c r="B5" i="2"/>
  <c r="B6" i="2"/>
  <c r="B4" i="2"/>
  <c r="F22" i="2" l="1"/>
</calcChain>
</file>

<file path=xl/comments1.xml><?xml version="1.0" encoding="utf-8"?>
<comments xmlns="http://schemas.openxmlformats.org/spreadsheetml/2006/main">
  <authors>
    <author>KPMG</author>
  </authors>
  <commentList>
    <comment ref="B3" authorId="0">
      <text>
        <r>
          <rPr>
            <sz val="9"/>
            <color indexed="81"/>
            <rFont val="Tahoma"/>
            <family val="2"/>
          </rPr>
          <t xml:space="preserve">
Montant de la première échéance</t>
        </r>
      </text>
    </comment>
    <comment ref="C3" authorId="0">
      <text>
        <r>
          <rPr>
            <sz val="9"/>
            <color indexed="81"/>
            <rFont val="Tahoma"/>
            <family val="2"/>
          </rPr>
          <t xml:space="preserve">
Montant après le dernier remboursement effectué en 2019 voir Colonne B de l'onglet "Tableau</t>
        </r>
      </text>
    </comment>
    <comment ref="D3" authorId="0">
      <text>
        <r>
          <rPr>
            <sz val="9"/>
            <color indexed="81"/>
            <rFont val="Tahoma"/>
            <family val="2"/>
          </rPr>
          <t xml:space="preserve">
Total des intérêts payés (olonne F) jusqu'à la dernière échance de 2019 colonne B de l'onglet "Tableau"</t>
        </r>
      </text>
    </comment>
    <comment ref="E3" authorId="0">
      <text>
        <r>
          <rPr>
            <sz val="9"/>
            <color indexed="81"/>
            <rFont val="Tahoma"/>
            <family val="2"/>
          </rPr>
          <t xml:space="preserve">
Prorata entre la date du dernier intérêt de 2019 et la date inscrite en cellule C1</t>
        </r>
      </text>
    </comment>
    <comment ref="F3" authorId="0">
      <text>
        <r>
          <rPr>
            <sz val="9"/>
            <color indexed="81"/>
            <rFont val="Tahoma"/>
            <family val="2"/>
          </rPr>
          <t xml:space="preserve">
1ère date d'échéance (colonne A) de l'onglet "Tableau"</t>
        </r>
      </text>
    </comment>
    <comment ref="G3" authorId="0">
      <text>
        <r>
          <rPr>
            <sz val="9"/>
            <color indexed="81"/>
            <rFont val="Tahoma"/>
            <family val="2"/>
          </rPr>
          <t xml:space="preserve">
Dernière date d'échéance de la colonne B du l'onglet tableau</t>
        </r>
      </text>
    </comment>
    <comment ref="H3" authorId="0">
      <text>
        <r>
          <rPr>
            <sz val="9"/>
            <color indexed="81"/>
            <rFont val="Tahoma"/>
            <family val="2"/>
          </rPr>
          <t xml:space="preserve">
Date à laquelle le 1er remboursement intervient
On le prend en colonne B sur la ligne du 1er remboursement effectué</t>
        </r>
      </text>
    </comment>
  </commentList>
</comments>
</file>

<file path=xl/sharedStrings.xml><?xml version="1.0" encoding="utf-8"?>
<sst xmlns="http://schemas.openxmlformats.org/spreadsheetml/2006/main" count="44" uniqueCount="19">
  <si>
    <t>Montant de l'encours</t>
  </si>
  <si>
    <t>KRD</t>
  </si>
  <si>
    <t>RBT</t>
  </si>
  <si>
    <t>Intérêt</t>
  </si>
  <si>
    <t>Annuité</t>
  </si>
  <si>
    <t>Code</t>
  </si>
  <si>
    <t>ACDE</t>
  </si>
  <si>
    <t>AZET</t>
  </si>
  <si>
    <t>ICNE</t>
  </si>
  <si>
    <t>Date de valeur</t>
  </si>
  <si>
    <t>Date de maturité</t>
  </si>
  <si>
    <t>Date de premier remboursement</t>
  </si>
  <si>
    <t>Année</t>
  </si>
  <si>
    <t>Int</t>
  </si>
  <si>
    <t>Montant restant</t>
  </si>
  <si>
    <t>AMFE</t>
  </si>
  <si>
    <t>31/11/2022</t>
  </si>
  <si>
    <t>Échéance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</si>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</sst>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_-* #,##0.00_-;\-* #,##0.00_-;_-* &quot;-&quot;??_-;_-@_-"/>
    <numFmt numFmtId="165" formatCode="_-* #,##0_-;\-* #,##0_-;_-* &quot;-&quot;??_-;_-@_-"/>
    <numFmt numFmtId="166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165" fontId="0" fillId="0" borderId="0" xfId="2" applyNumberFormat="1" applyFont="1" applyAlignment="1">
      <alignment horizontal="center" vertical="center" wrapText="1"/>
    </xf>
    <xf numFmtId="14" fontId="0" fillId="0" borderId="0" xfId="0" applyNumberFormat="1"/>
    <xf numFmtId="166" fontId="0" fillId="0" borderId="0" xfId="1" applyNumberFormat="1" applyFont="1"/>
    <xf numFmtId="166" fontId="0" fillId="2" borderId="0" xfId="1" applyNumberFormat="1" applyFont="1" applyFill="1"/>
    <xf numFmtId="14" fontId="0" fillId="0" borderId="0" xfId="0" applyNumberFormat="1" applyFill="1"/>
    <xf numFmtId="166" fontId="0" fillId="0" borderId="0" xfId="1" applyNumberFormat="1" applyFont="1" applyFill="1"/>
    <xf numFmtId="0" fontId="0" fillId="0" borderId="0" xfId="0" applyFill="1"/>
    <xf numFmtId="166" fontId="0" fillId="6" borderId="0" xfId="1" applyNumberFormat="1" applyFont="1" applyFill="1"/>
    <xf numFmtId="166" fontId="0" fillId="7" borderId="0" xfId="1" applyNumberFormat="1" applyFont="1" applyFill="1"/>
    <xf numFmtId="166" fontId="0" fillId="3" borderId="0" xfId="1" applyNumberFormat="1" applyFont="1" applyFill="1"/>
    <xf numFmtId="166" fontId="0" fillId="5" borderId="0" xfId="1" applyNumberFormat="1" applyFont="1" applyFill="1"/>
    <xf numFmtId="166" fontId="0" fillId="4" borderId="0" xfId="1" applyNumberFormat="1" applyFont="1" applyFill="1"/>
    <xf numFmtId="1" fontId="0" fillId="0" borderId="0" xfId="0" applyNumberFormat="1" applyFill="1"/>
    <xf numFmtId="14" fontId="0" fillId="0" borderId="0" xfId="1" applyNumberFormat="1" applyFont="1" applyFill="1"/>
    <xf numFmtId="14" fontId="0" fillId="8" borderId="0" xfId="0" applyNumberFormat="1" applyFill="1"/>
    <xf numFmtId="41" fontId="0" fillId="0" borderId="0" xfId="1" applyNumberFormat="1" applyFont="1" applyFill="1"/>
  </cellXfs>
  <cellStyles count="3">
    <cellStyle name="Komma" xfId="1" builtinId="3"/>
    <cellStyle name="Milliers 2" xfId="2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N22"/>
  <sheetViews>
    <sheetView tabSelected="1" zoomScale="140" zoomScaleNormal="140" workbookViewId="0">
      <selection activeCell="I4" sqref="I4:I6"/>
    </sheetView>
  </sheetViews>
  <sheetFormatPr baseColWidth="10" defaultRowHeight="14.4" x14ac:dyDescent="0.3"/>
  <sheetData>
    <row r="1" spans="1:14" x14ac:dyDescent="0.3">
      <c r="B1" t="s">
        <v>12</v>
      </c>
      <c r="C1" s="3">
        <v>43830</v>
      </c>
    </row>
    <row r="3" spans="1:14" ht="57.6" x14ac:dyDescent="0.3">
      <c r="A3" s="1" t="s">
        <v>5</v>
      </c>
      <c r="B3" s="1" t="s">
        <v>0</v>
      </c>
      <c r="C3" s="1" t="s">
        <v>14</v>
      </c>
      <c r="D3" s="1" t="s">
        <v>13</v>
      </c>
      <c r="E3" s="1" t="s">
        <v>8</v>
      </c>
      <c r="F3" s="1" t="s">
        <v>9</v>
      </c>
      <c r="G3" s="1" t="s">
        <v>10</v>
      </c>
      <c r="H3" s="1" t="s">
        <v>11</v>
      </c>
    </row>
    <row r="4" spans="1:14" x14ac:dyDescent="0.3">
      <c r="A4" t="s">
        <v>6</v>
      </c>
      <c r="B4" s="5">
        <f>VLOOKUP(A4,Tableaux!A:G,4,0)</f>
        <v>2500</v>
      </c>
      <c r="C4" s="9">
        <f t="array" aca="1" ref="C4" ca="1">INDEX(Tableaux!D:D,MATCH(1,(Tableaux!A:A=A4)*(Tableaux!C:C&gt;=TODAY()),0))</f>
        <v>312.5</v>
      </c>
      <c r="D4" s="14">
        <f ca="1">SUMIFS(Tableaux!F:F,Tableaux!A:A,A4,Tableaux!C:C,"&lt;"&amp;TODAY())</f>
        <v>475.26041599999996</v>
      </c>
      <c r="E4" s="17">
        <f t="array" aca="1" ref="E4" ca="1">ROUNDUP(INDEX(Tableaux!F:F,MATCH(1,(Tableaux!A:A=A4)*(Tableaux!C:C&gt;=TODAY()),0))*(($C$1-INDEX(Tableaux!C:C,MATCH(1,(Tableaux!A:A=A4)*(Tableaux!C:C&gt;=TODAY()),0)-1))/(INDEX(Tableaux!C:C,MATCH(1,(Tableaux!A:A=A4)*(Tableaux!C:C&gt;=TODAY()),0))-INDEX(Tableaux!C:C,MATCH(1,(Tableaux!A:A=A4)*(Tableaux!C:C&gt;=TODAY()),0)-1))),0)</f>
        <v>0</v>
      </c>
      <c r="F4" s="6">
        <f>VLOOKUP(A4,Tableaux!A:B,2,0)</f>
        <v>42552</v>
      </c>
      <c r="G4" s="6">
        <f>LOOKUP(2,1/(Tableaux!A:A=A4),Tableaux!C:C)</f>
        <v>44012</v>
      </c>
      <c r="H4" s="6">
        <f t="array" ref="H4">INDEX(Tableaux!C:C,MATCH(1,(Tableaux!A:A=A4)*(Tableaux!E:E&gt;1),0))</f>
        <v>42735</v>
      </c>
      <c r="I4" s="6"/>
      <c r="K4" s="15"/>
      <c r="L4" s="3"/>
      <c r="M4" s="15"/>
      <c r="N4" s="15"/>
    </row>
    <row r="5" spans="1:14" x14ac:dyDescent="0.3">
      <c r="A5" t="s">
        <v>7</v>
      </c>
      <c r="B5" s="10">
        <f>VLOOKUP(A5,Tableaux!A:G,4,0)</f>
        <v>4400</v>
      </c>
      <c r="C5" s="13">
        <f t="array" aca="1" ref="C5" ca="1">INDEX(Tableaux!D:D,MATCH(1,(Tableaux!A:A=A5)*(Tableaux!C:C&gt;=TODAY()),0))</f>
        <v>4190</v>
      </c>
      <c r="D5" s="14">
        <f ca="1">SUMIFS(Tableaux!F:F,Tableaux!A:A,A5,Tableaux!C:C,"&lt;"&amp;TODAY())</f>
        <v>58.629359000000001</v>
      </c>
      <c r="E5" s="17">
        <f t="array" aca="1" ref="E5" ca="1">ROUNDUP(INDEX(Tableaux!F:F,MATCH(1,(Tableaux!A:A=A5)*(Tableaux!C:C&gt;=TODAY()),0))*(($C$1-INDEX(Tableaux!C:C,MATCH(1,(Tableaux!A:A=A5)*(Tableaux!C:C&gt;=TODAY()),0)-1))/(INDEX(Tableaux!C:C,MATCH(1,(Tableaux!A:A=A5)*(Tableaux!C:C&gt;=TODAY()),0))-INDEX(Tableaux!C:C,MATCH(1,(Tableaux!A:A=A5)*(Tableaux!C:C&gt;=TODAY()),0)-1))),0)</f>
        <v>10</v>
      </c>
      <c r="F5" s="6">
        <f>VLOOKUP(A5,Tableaux!A:B,2,0)</f>
        <v>43405</v>
      </c>
      <c r="G5" s="6">
        <f>LOOKUP(2,1/(Tableaux!A:A=A5),Tableaux!C:C)</f>
        <v>44865</v>
      </c>
      <c r="H5" s="6">
        <f t="array" ref="H5">INDEX(Tableaux!C:C,MATCH(1,(Tableaux!A:A=A5)*(Tableaux!E:E&gt;1),0))</f>
        <v>43585</v>
      </c>
      <c r="I5" s="6"/>
      <c r="K5" s="3"/>
      <c r="L5" s="3"/>
      <c r="M5" s="3"/>
      <c r="N5" s="15"/>
    </row>
    <row r="6" spans="1:14" x14ac:dyDescent="0.3">
      <c r="A6" t="s">
        <v>15</v>
      </c>
      <c r="B6" s="11">
        <f>VLOOKUP(A6,Tableaux!A:G,4,0)</f>
        <v>8610.0958310000005</v>
      </c>
      <c r="C6" s="12">
        <f t="array" aca="1" ref="C6" ca="1">INDEX(Tableaux!D:D,MATCH(1,(Tableaux!A:A=A6)*(Tableaux!C:C&gt;=TODAY()),0))</f>
        <v>8610.0958310000005</v>
      </c>
      <c r="D6" s="14">
        <f ca="1">SUMIFS(Tableaux!F:F,Tableaux!A:A,A6,Tableaux!C:C,"&lt;"&amp;TODAY())</f>
        <v>0.80358200000000002</v>
      </c>
      <c r="E6" s="17">
        <f t="array" aca="1" ref="E6" ca="1">ROUNDUP(INDEX(Tableaux!F:F,MATCH(1,(Tableaux!A:A=A6)*(Tableaux!C:C&gt;=TODAY()),0))*(($C$1-INDEX(Tableaux!C:C,MATCH(1,(Tableaux!A:A=A6)*(Tableaux!C:C&gt;=TODAY()),0)-1))/(INDEX(Tableaux!C:C,MATCH(1,(Tableaux!A:A=A6)*(Tableaux!C:C&gt;=TODAY()),0))-INDEX(Tableaux!C:C,MATCH(1,(Tableaux!A:A=A6)*(Tableaux!C:C&gt;=TODAY()),0)-1))),0)</f>
        <v>50</v>
      </c>
      <c r="F6" s="6">
        <f>VLOOKUP(A6,Tableaux!A:B,2,0)</f>
        <v>43435</v>
      </c>
      <c r="G6" s="6" t="str">
        <f>LOOKUP(2,1/(Tableaux!A:A=A6),Tableaux!C:C)</f>
        <v>31/11/2022</v>
      </c>
      <c r="H6" s="6">
        <f t="array" ref="H6">INDEX(Tableaux!C:C,MATCH(1,(Tableaux!A:A=A6)*(Tableaux!E:E&gt;1),0))</f>
        <v>43982</v>
      </c>
      <c r="I6" s="6"/>
      <c r="J6" s="6"/>
      <c r="K6" s="3"/>
      <c r="L6" s="3"/>
      <c r="M6" s="3"/>
      <c r="N6" s="15"/>
    </row>
    <row r="7" spans="1:14" x14ac:dyDescent="0.3">
      <c r="B7" s="8"/>
      <c r="C7" s="8"/>
      <c r="D7" s="8"/>
      <c r="E7" s="8"/>
      <c r="F7" s="8"/>
      <c r="G7" s="8"/>
      <c r="H7" s="8"/>
      <c r="I7" s="8"/>
      <c r="J7" s="8"/>
    </row>
    <row r="8" spans="1:14" x14ac:dyDescent="0.3">
      <c r="B8" s="8"/>
      <c r="C8" s="8"/>
      <c r="D8" s="8"/>
      <c r="E8" s="8"/>
      <c r="F8" s="8"/>
      <c r="G8" s="8"/>
      <c r="H8" s="8"/>
      <c r="I8" s="8"/>
      <c r="J8" s="8"/>
    </row>
    <row r="9" spans="1:14" x14ac:dyDescent="0.3">
      <c r="B9" s="8"/>
      <c r="C9" s="8"/>
      <c r="D9" s="8"/>
      <c r="E9" s="8"/>
      <c r="F9" s="8"/>
      <c r="G9" s="8"/>
      <c r="H9" s="8"/>
      <c r="I9" s="8"/>
      <c r="J9" s="8"/>
      <c r="K9" s="6"/>
    </row>
    <row r="10" spans="1:14" x14ac:dyDescent="0.3">
      <c r="K10" s="6"/>
    </row>
    <row r="11" spans="1:14" x14ac:dyDescent="0.3">
      <c r="K11" s="6"/>
    </row>
    <row r="22" spans="6:6" x14ac:dyDescent="0.3">
      <c r="F22" t="e">
        <f>"F"&amp;MATCH(VLOOKUP(A4,Tableaux!$A$1:$G$25,4,0),Tableaux!F2:F25,0)</f>
        <v>#N/A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K25"/>
  <sheetViews>
    <sheetView zoomScale="120" zoomScaleNormal="120" workbookViewId="0">
      <selection activeCell="C2" sqref="C2"/>
    </sheetView>
  </sheetViews>
  <sheetFormatPr baseColWidth="10" defaultRowHeight="14.4" x14ac:dyDescent="0.3"/>
  <cols>
    <col min="4" max="4" width="14.77734375" bestFit="1" customWidth="1"/>
    <col min="5" max="5" width="13.33203125" bestFit="1" customWidth="1"/>
    <col min="6" max="6" width="12.33203125" bestFit="1" customWidth="1"/>
  </cols>
  <sheetData>
    <row r="1" spans="1:11" x14ac:dyDescent="0.3">
      <c r="A1" t="s">
        <v>5</v>
      </c>
      <c r="B1" s="1" t="s">
        <v>18</v>
      </c>
      <c r="C1" s="1" t="s">
        <v>17</v>
      </c>
      <c r="D1" s="2" t="s">
        <v>1</v>
      </c>
      <c r="E1" s="2" t="s">
        <v>2</v>
      </c>
      <c r="F1" s="2" t="s">
        <v>3</v>
      </c>
      <c r="G1" s="2" t="s">
        <v>4</v>
      </c>
    </row>
    <row r="2" spans="1:11" x14ac:dyDescent="0.3">
      <c r="A2" t="s">
        <v>6</v>
      </c>
      <c r="B2" s="6">
        <v>42552</v>
      </c>
      <c r="C2" s="16">
        <v>42735</v>
      </c>
      <c r="D2" s="5">
        <v>2500</v>
      </c>
      <c r="E2" s="4">
        <v>312.5</v>
      </c>
      <c r="F2" s="4">
        <v>95.833332999999996</v>
      </c>
      <c r="G2" s="4">
        <v>408.33333299999998</v>
      </c>
      <c r="I2" s="6"/>
    </row>
    <row r="3" spans="1:11" x14ac:dyDescent="0.3">
      <c r="A3" t="s">
        <v>6</v>
      </c>
      <c r="B3" s="6">
        <v>42736</v>
      </c>
      <c r="C3" s="6">
        <v>42916</v>
      </c>
      <c r="D3" s="7">
        <v>2187.5</v>
      </c>
      <c r="E3" s="4">
        <v>312.5</v>
      </c>
      <c r="F3" s="4">
        <v>82.486979000000005</v>
      </c>
      <c r="G3" s="4">
        <v>394.98697900000002</v>
      </c>
      <c r="I3" s="6"/>
    </row>
    <row r="4" spans="1:11" x14ac:dyDescent="0.3">
      <c r="A4" t="s">
        <v>6</v>
      </c>
      <c r="B4" s="6">
        <v>42917</v>
      </c>
      <c r="C4" s="6">
        <v>43100</v>
      </c>
      <c r="D4" s="7">
        <v>1875</v>
      </c>
      <c r="E4" s="4">
        <v>312.5</v>
      </c>
      <c r="F4" s="4">
        <v>71.875</v>
      </c>
      <c r="G4" s="4">
        <v>384.375</v>
      </c>
      <c r="I4" s="6"/>
    </row>
    <row r="5" spans="1:11" x14ac:dyDescent="0.3">
      <c r="A5" t="s">
        <v>6</v>
      </c>
      <c r="B5" s="6">
        <v>43101</v>
      </c>
      <c r="C5" s="6">
        <v>43281</v>
      </c>
      <c r="D5" s="7">
        <v>1562.5</v>
      </c>
      <c r="E5" s="4">
        <v>312.5</v>
      </c>
      <c r="F5" s="4">
        <v>58.919271000000002</v>
      </c>
      <c r="G5" s="4">
        <v>371.41927099999998</v>
      </c>
    </row>
    <row r="6" spans="1:11" x14ac:dyDescent="0.3">
      <c r="A6" t="s">
        <v>6</v>
      </c>
      <c r="B6" s="6">
        <v>43282</v>
      </c>
      <c r="C6" s="6">
        <v>43465</v>
      </c>
      <c r="D6" s="7">
        <v>1250</v>
      </c>
      <c r="E6" s="4">
        <v>312.5</v>
      </c>
      <c r="F6" s="4">
        <v>47.916666999999997</v>
      </c>
      <c r="G6" s="4">
        <v>360.41666700000002</v>
      </c>
      <c r="I6" s="6"/>
      <c r="K6" s="6"/>
    </row>
    <row r="7" spans="1:11" x14ac:dyDescent="0.3">
      <c r="A7" t="s">
        <v>6</v>
      </c>
      <c r="B7" s="6">
        <v>43466</v>
      </c>
      <c r="C7" s="6">
        <v>43646</v>
      </c>
      <c r="D7" s="7">
        <v>937.5</v>
      </c>
      <c r="E7" s="4">
        <v>312.5</v>
      </c>
      <c r="F7" s="4">
        <v>94.270832999999996</v>
      </c>
      <c r="G7" s="4">
        <v>406.77083299999998</v>
      </c>
      <c r="I7" s="6"/>
      <c r="K7" s="6"/>
    </row>
    <row r="8" spans="1:11" x14ac:dyDescent="0.3">
      <c r="A8" t="s">
        <v>6</v>
      </c>
      <c r="B8" s="6">
        <v>43647</v>
      </c>
      <c r="C8" s="6">
        <v>43830</v>
      </c>
      <c r="D8" s="7">
        <v>625</v>
      </c>
      <c r="E8" s="4">
        <v>312.5</v>
      </c>
      <c r="F8" s="4">
        <v>23.958333</v>
      </c>
      <c r="G8" s="4">
        <v>336.45833299999998</v>
      </c>
      <c r="I8" s="8"/>
    </row>
    <row r="9" spans="1:11" x14ac:dyDescent="0.3">
      <c r="A9" t="s">
        <v>6</v>
      </c>
      <c r="B9" s="6">
        <v>43831</v>
      </c>
      <c r="C9" s="6">
        <v>44012</v>
      </c>
      <c r="D9" s="9">
        <v>312.5</v>
      </c>
      <c r="E9" s="4">
        <v>312.5</v>
      </c>
      <c r="F9" s="4">
        <v>11.848958</v>
      </c>
      <c r="G9" s="4">
        <v>324.34895799999998</v>
      </c>
    </row>
    <row r="10" spans="1:11" x14ac:dyDescent="0.3">
      <c r="A10" t="s">
        <v>7</v>
      </c>
      <c r="B10" s="6">
        <v>43405</v>
      </c>
      <c r="C10" s="16">
        <v>43585</v>
      </c>
      <c r="D10" s="10">
        <v>4400</v>
      </c>
      <c r="E10" s="4">
        <v>105.25</v>
      </c>
      <c r="F10" s="4">
        <v>27.837855000000001</v>
      </c>
      <c r="G10" s="4">
        <v>133.08785499999999</v>
      </c>
    </row>
    <row r="11" spans="1:11" x14ac:dyDescent="0.3">
      <c r="A11" t="s">
        <v>7</v>
      </c>
      <c r="B11" s="6">
        <v>43586</v>
      </c>
      <c r="C11" s="6">
        <v>43769</v>
      </c>
      <c r="D11" s="7">
        <v>4294.75</v>
      </c>
      <c r="E11" s="4">
        <v>104.75</v>
      </c>
      <c r="F11" s="4">
        <v>30.791504</v>
      </c>
      <c r="G11" s="4">
        <v>135.541504</v>
      </c>
    </row>
    <row r="12" spans="1:11" x14ac:dyDescent="0.3">
      <c r="A12" t="s">
        <v>7</v>
      </c>
      <c r="B12" s="6">
        <v>43770</v>
      </c>
      <c r="C12" s="6">
        <v>43951</v>
      </c>
      <c r="D12" s="13">
        <v>4190</v>
      </c>
      <c r="E12" s="4">
        <v>104.75</v>
      </c>
      <c r="F12" s="4">
        <v>29.721872000000001</v>
      </c>
      <c r="G12" s="4">
        <v>134.47187199999999</v>
      </c>
    </row>
    <row r="13" spans="1:11" x14ac:dyDescent="0.3">
      <c r="A13" t="s">
        <v>7</v>
      </c>
      <c r="B13" s="6">
        <v>43952</v>
      </c>
      <c r="C13" s="6">
        <v>44135</v>
      </c>
      <c r="D13" s="7">
        <v>4085.25</v>
      </c>
      <c r="E13" s="4">
        <v>104.75</v>
      </c>
      <c r="F13" s="4">
        <v>29.209664</v>
      </c>
      <c r="G13" s="4">
        <v>133.959664</v>
      </c>
    </row>
    <row r="14" spans="1:11" x14ac:dyDescent="0.3">
      <c r="A14" t="s">
        <v>7</v>
      </c>
      <c r="B14" s="6">
        <v>44136</v>
      </c>
      <c r="C14" s="6">
        <v>44316</v>
      </c>
      <c r="D14" s="7">
        <v>3980.5</v>
      </c>
      <c r="E14" s="4">
        <v>104.75</v>
      </c>
      <c r="F14" s="4">
        <v>0</v>
      </c>
      <c r="G14" s="4">
        <v>104.75</v>
      </c>
    </row>
    <row r="15" spans="1:11" x14ac:dyDescent="0.3">
      <c r="A15" t="s">
        <v>7</v>
      </c>
      <c r="B15" s="6">
        <v>44317</v>
      </c>
      <c r="C15" s="6">
        <v>44500</v>
      </c>
      <c r="D15" s="7">
        <v>3875.75</v>
      </c>
      <c r="E15" s="4">
        <v>104.75</v>
      </c>
      <c r="F15" s="4">
        <v>0</v>
      </c>
      <c r="G15" s="4">
        <v>104.75</v>
      </c>
    </row>
    <row r="16" spans="1:11" x14ac:dyDescent="0.3">
      <c r="A16" t="s">
        <v>7</v>
      </c>
      <c r="B16" s="6">
        <v>44501</v>
      </c>
      <c r="C16" s="6">
        <v>44681</v>
      </c>
      <c r="D16" s="7">
        <v>3771</v>
      </c>
      <c r="E16" s="4">
        <v>104.75</v>
      </c>
      <c r="F16" s="4">
        <v>0</v>
      </c>
      <c r="G16" s="4">
        <v>104.75</v>
      </c>
    </row>
    <row r="17" spans="1:8" x14ac:dyDescent="0.3">
      <c r="A17" t="s">
        <v>7</v>
      </c>
      <c r="B17" s="6">
        <v>44682</v>
      </c>
      <c r="C17" s="6">
        <v>44865</v>
      </c>
      <c r="D17" s="7">
        <v>3666.25</v>
      </c>
      <c r="E17" s="4">
        <v>104.75</v>
      </c>
      <c r="F17" s="4">
        <v>0</v>
      </c>
      <c r="G17" s="4">
        <v>104.75</v>
      </c>
    </row>
    <row r="18" spans="1:8" x14ac:dyDescent="0.3">
      <c r="A18" t="s">
        <v>15</v>
      </c>
      <c r="B18" s="6">
        <v>43435</v>
      </c>
      <c r="C18" s="6">
        <v>43616</v>
      </c>
      <c r="D18" s="11">
        <v>8610.0958310000005</v>
      </c>
      <c r="E18" s="4">
        <v>0</v>
      </c>
      <c r="F18" s="4">
        <v>0</v>
      </c>
      <c r="G18" s="4">
        <v>540.09583099999998</v>
      </c>
    </row>
    <row r="19" spans="1:8" x14ac:dyDescent="0.3">
      <c r="A19" t="s">
        <v>15</v>
      </c>
      <c r="B19" s="6">
        <v>43617</v>
      </c>
      <c r="C19" s="6">
        <v>43799</v>
      </c>
      <c r="D19" s="7">
        <v>45</v>
      </c>
      <c r="E19" s="4">
        <v>0</v>
      </c>
      <c r="F19" s="4">
        <v>0.80358200000000002</v>
      </c>
      <c r="G19" s="4">
        <v>538.80358200000001</v>
      </c>
      <c r="H19" s="4"/>
    </row>
    <row r="20" spans="1:8" x14ac:dyDescent="0.3">
      <c r="A20" t="s">
        <v>15</v>
      </c>
      <c r="B20" s="6">
        <v>43800</v>
      </c>
      <c r="C20" s="6">
        <v>43982</v>
      </c>
      <c r="D20" s="12">
        <v>8610.0958310000005</v>
      </c>
      <c r="E20" s="4">
        <v>538</v>
      </c>
      <c r="F20" s="4">
        <v>290.986267</v>
      </c>
      <c r="G20" s="4">
        <v>828.986267</v>
      </c>
    </row>
    <row r="21" spans="1:8" x14ac:dyDescent="0.3">
      <c r="A21" t="s">
        <v>15</v>
      </c>
      <c r="B21" s="6">
        <v>43983</v>
      </c>
      <c r="C21" s="6">
        <v>44165</v>
      </c>
      <c r="D21" s="7">
        <v>7532</v>
      </c>
      <c r="E21" s="4">
        <v>538</v>
      </c>
      <c r="F21" s="4">
        <v>270.20153299999998</v>
      </c>
      <c r="G21" s="4">
        <v>808.20153300000004</v>
      </c>
    </row>
    <row r="22" spans="1:8" x14ac:dyDescent="0.3">
      <c r="A22" t="s">
        <v>15</v>
      </c>
      <c r="B22" s="6">
        <v>44166</v>
      </c>
      <c r="C22" s="6">
        <v>44347</v>
      </c>
      <c r="D22" s="7">
        <v>6994</v>
      </c>
      <c r="E22" s="4">
        <v>538</v>
      </c>
      <c r="F22" s="4">
        <v>248.053867</v>
      </c>
      <c r="G22" s="4">
        <v>786.05386699999997</v>
      </c>
    </row>
    <row r="23" spans="1:8" x14ac:dyDescent="0.3">
      <c r="A23" t="s">
        <v>15</v>
      </c>
      <c r="B23" s="6">
        <v>44348</v>
      </c>
      <c r="C23" s="6">
        <v>44530</v>
      </c>
      <c r="D23" s="7">
        <v>6456</v>
      </c>
      <c r="E23" s="4">
        <v>538</v>
      </c>
      <c r="F23" s="4">
        <v>228.63206700000001</v>
      </c>
      <c r="G23" s="4">
        <v>766.63206700000001</v>
      </c>
    </row>
    <row r="24" spans="1:8" x14ac:dyDescent="0.3">
      <c r="A24" t="s">
        <v>15</v>
      </c>
      <c r="B24" s="6">
        <v>44531</v>
      </c>
      <c r="C24" s="6">
        <v>44712</v>
      </c>
      <c r="D24" s="7">
        <v>5918</v>
      </c>
      <c r="E24" s="4">
        <v>538</v>
      </c>
      <c r="F24" s="4">
        <v>206.711556</v>
      </c>
      <c r="G24" s="4">
        <v>744.71155599999997</v>
      </c>
    </row>
    <row r="25" spans="1:8" x14ac:dyDescent="0.3">
      <c r="A25" t="s">
        <v>15</v>
      </c>
      <c r="B25" s="6">
        <v>44713</v>
      </c>
      <c r="C25" s="8" t="s">
        <v>16</v>
      </c>
      <c r="D25" s="7">
        <v>5380</v>
      </c>
      <c r="E25" s="4">
        <v>538</v>
      </c>
      <c r="F25" s="4">
        <v>206.711556</v>
      </c>
      <c r="G25" s="4">
        <v>744.71155599999997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Résultat</vt:lpstr>
      <vt:lpstr>Tableaux</vt:lpstr>
    </vt:vector>
  </TitlesOfParts>
  <Company>KPMG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Arbeitsplatz</cp:lastModifiedBy>
  <dcterms:created xsi:type="dcterms:W3CDTF">2020-02-21T06:06:15Z</dcterms:created>
  <dcterms:modified xsi:type="dcterms:W3CDTF">2020-02-22T20:48:27Z</dcterms:modified>
</cp:coreProperties>
</file>