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RC T1T2" sheetId="1" r:id="rId1"/>
  </sheets>
  <externalReferences>
    <externalReference r:id="rId2"/>
  </externalReferences>
  <definedNames>
    <definedName name="_xlnm.Print_Area" localSheetId="0">'RC T1T2'!$B$1:$S$53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9" i="1" l="1" a="1"/>
  <c r="AG19" i="1" s="1"/>
  <c r="AG20" i="1" s="1"/>
  <c r="R46" i="1" l="1"/>
  <c r="N46" i="1"/>
  <c r="I46" i="1"/>
  <c r="D46" i="1"/>
  <c r="R45" i="1"/>
  <c r="N45" i="1"/>
  <c r="I45" i="1"/>
  <c r="D45" i="1"/>
  <c r="N44" i="1"/>
  <c r="R44" i="1" s="1"/>
  <c r="I44" i="1"/>
  <c r="D44" i="1"/>
  <c r="N43" i="1"/>
  <c r="N47" i="1" s="1"/>
  <c r="I43" i="1"/>
  <c r="I47" i="1" s="1"/>
  <c r="D43" i="1"/>
  <c r="R41" i="1"/>
  <c r="N41" i="1"/>
  <c r="K41" i="1"/>
  <c r="I41" i="1"/>
  <c r="G41" i="1"/>
  <c r="D41" i="1"/>
  <c r="R40" i="1"/>
  <c r="N40" i="1"/>
  <c r="K40" i="1"/>
  <c r="I40" i="1"/>
  <c r="G40" i="1"/>
  <c r="D40" i="1"/>
  <c r="R39" i="1"/>
  <c r="N39" i="1"/>
  <c r="K39" i="1"/>
  <c r="I39" i="1"/>
  <c r="G39" i="1"/>
  <c r="D39" i="1"/>
  <c r="K38" i="1"/>
  <c r="N38" i="1" s="1"/>
  <c r="R38" i="1" s="1"/>
  <c r="I38" i="1"/>
  <c r="G38" i="1"/>
  <c r="D38" i="1"/>
  <c r="K37" i="1"/>
  <c r="N37" i="1" s="1"/>
  <c r="R37" i="1" s="1"/>
  <c r="I37" i="1"/>
  <c r="G37" i="1"/>
  <c r="D37" i="1"/>
  <c r="N36" i="1"/>
  <c r="R36" i="1" s="1"/>
  <c r="K36" i="1"/>
  <c r="I36" i="1"/>
  <c r="G36" i="1"/>
  <c r="D36" i="1"/>
  <c r="K35" i="1"/>
  <c r="N35" i="1" s="1"/>
  <c r="R35" i="1" s="1"/>
  <c r="I35" i="1"/>
  <c r="G35" i="1"/>
  <c r="D35" i="1"/>
  <c r="K34" i="1"/>
  <c r="N34" i="1" s="1"/>
  <c r="R34" i="1" s="1"/>
  <c r="I34" i="1"/>
  <c r="G34" i="1"/>
  <c r="D34" i="1"/>
  <c r="K33" i="1"/>
  <c r="N33" i="1" s="1"/>
  <c r="R33" i="1" s="1"/>
  <c r="I33" i="1"/>
  <c r="G33" i="1"/>
  <c r="D33" i="1"/>
  <c r="K32" i="1"/>
  <c r="N32" i="1" s="1"/>
  <c r="R32" i="1" s="1"/>
  <c r="I32" i="1"/>
  <c r="G32" i="1"/>
  <c r="D32" i="1"/>
  <c r="K31" i="1"/>
  <c r="N31" i="1" s="1"/>
  <c r="R31" i="1" s="1"/>
  <c r="I31" i="1"/>
  <c r="G31" i="1"/>
  <c r="D31" i="1"/>
  <c r="K30" i="1"/>
  <c r="N30" i="1" s="1"/>
  <c r="R30" i="1" s="1"/>
  <c r="I30" i="1"/>
  <c r="G30" i="1"/>
  <c r="D30" i="1"/>
  <c r="K29" i="1"/>
  <c r="N29" i="1" s="1"/>
  <c r="R29" i="1" s="1"/>
  <c r="I29" i="1"/>
  <c r="G29" i="1"/>
  <c r="D29" i="1"/>
  <c r="N28" i="1"/>
  <c r="R28" i="1" s="1"/>
  <c r="K28" i="1"/>
  <c r="I28" i="1"/>
  <c r="G28" i="1"/>
  <c r="D28" i="1"/>
  <c r="K27" i="1"/>
  <c r="N27" i="1" s="1"/>
  <c r="R27" i="1" s="1"/>
  <c r="I27" i="1"/>
  <c r="G27" i="1"/>
  <c r="D27" i="1"/>
  <c r="K26" i="1"/>
  <c r="N26" i="1" s="1"/>
  <c r="R26" i="1" s="1"/>
  <c r="I26" i="1"/>
  <c r="G26" i="1"/>
  <c r="D26" i="1"/>
  <c r="K25" i="1"/>
  <c r="N25" i="1" s="1"/>
  <c r="R25" i="1" s="1"/>
  <c r="I25" i="1"/>
  <c r="G25" i="1"/>
  <c r="D25" i="1"/>
  <c r="K24" i="1"/>
  <c r="N24" i="1" s="1"/>
  <c r="R24" i="1" s="1"/>
  <c r="I24" i="1"/>
  <c r="G24" i="1"/>
  <c r="D24" i="1"/>
  <c r="K23" i="1"/>
  <c r="N23" i="1" s="1"/>
  <c r="R23" i="1" s="1"/>
  <c r="I23" i="1"/>
  <c r="G23" i="1"/>
  <c r="D23" i="1"/>
  <c r="K22" i="1"/>
  <c r="N22" i="1" s="1"/>
  <c r="R22" i="1" s="1"/>
  <c r="I22" i="1"/>
  <c r="G22" i="1"/>
  <c r="D22" i="1"/>
  <c r="K21" i="1"/>
  <c r="N21" i="1" s="1"/>
  <c r="R21" i="1" s="1"/>
  <c r="I21" i="1"/>
  <c r="G21" i="1"/>
  <c r="D21" i="1"/>
  <c r="K20" i="1"/>
  <c r="N20" i="1" s="1"/>
  <c r="R20" i="1" s="1"/>
  <c r="I20" i="1"/>
  <c r="G20" i="1"/>
  <c r="D20" i="1"/>
  <c r="K19" i="1"/>
  <c r="N19" i="1" s="1"/>
  <c r="R19" i="1" s="1"/>
  <c r="I19" i="1"/>
  <c r="G19" i="1"/>
  <c r="D19" i="1"/>
  <c r="N18" i="1"/>
  <c r="R18" i="1" s="1"/>
  <c r="K18" i="1"/>
  <c r="I18" i="1"/>
  <c r="G18" i="1"/>
  <c r="D18" i="1"/>
  <c r="K17" i="1"/>
  <c r="N17" i="1" s="1"/>
  <c r="R17" i="1" s="1"/>
  <c r="I17" i="1"/>
  <c r="G17" i="1"/>
  <c r="D17" i="1"/>
  <c r="K16" i="1"/>
  <c r="N16" i="1" s="1"/>
  <c r="I16" i="1"/>
  <c r="G16" i="1"/>
  <c r="D16" i="1"/>
  <c r="R14" i="1"/>
  <c r="N14" i="1"/>
  <c r="I14" i="1"/>
  <c r="G14" i="1"/>
  <c r="D14" i="1"/>
  <c r="D15" i="1" s="1"/>
  <c r="R13" i="1"/>
  <c r="N13" i="1"/>
  <c r="I13" i="1"/>
  <c r="G13" i="1"/>
  <c r="D13" i="1"/>
  <c r="R12" i="1"/>
  <c r="N12" i="1"/>
  <c r="N15" i="1" s="1"/>
  <c r="I12" i="1"/>
  <c r="G12" i="1"/>
  <c r="D12" i="1"/>
  <c r="R10" i="1"/>
  <c r="N10" i="1"/>
  <c r="I10" i="1"/>
  <c r="D10" i="1"/>
  <c r="N9" i="1"/>
  <c r="R9" i="1" s="1"/>
  <c r="I9" i="1"/>
  <c r="D9" i="1"/>
  <c r="N8" i="1"/>
  <c r="I8" i="1"/>
  <c r="I11" i="1" s="1"/>
  <c r="D8" i="1"/>
  <c r="C3" i="1"/>
  <c r="AG21" i="1" a="1"/>
  <c r="AG21" i="1" l="1"/>
  <c r="D11" i="1"/>
  <c r="I42" i="1"/>
  <c r="D47" i="1"/>
  <c r="I15" i="1"/>
  <c r="I49" i="1" s="1"/>
  <c r="R15" i="1"/>
  <c r="N11" i="1"/>
  <c r="D42" i="1"/>
  <c r="D49" i="1" s="1"/>
  <c r="K42" i="1"/>
  <c r="R43" i="1"/>
  <c r="R47" i="1" s="1"/>
  <c r="N42" i="1"/>
  <c r="N49" i="1" s="1"/>
  <c r="R16" i="1"/>
  <c r="R42" i="1" s="1"/>
  <c r="R8" i="1"/>
  <c r="R11" i="1" l="1"/>
  <c r="R49" i="1" s="1"/>
  <c r="W10" i="1"/>
  <c r="W11" i="1" s="1"/>
</calcChain>
</file>

<file path=xl/sharedStrings.xml><?xml version="1.0" encoding="utf-8"?>
<sst xmlns="http://schemas.openxmlformats.org/spreadsheetml/2006/main" count="66" uniqueCount="60">
  <si>
    <t xml:space="preserve">RELEVE DE COMPOSITION DU TRAIN N °      </t>
  </si>
  <si>
    <t>815530/31</t>
  </si>
  <si>
    <t xml:space="preserve">Date : </t>
  </si>
  <si>
    <t xml:space="preserve">Site : </t>
  </si>
  <si>
    <t>LILLE DELIVRANCE</t>
  </si>
  <si>
    <t xml:space="preserve">Agent Formation : </t>
  </si>
  <si>
    <t>NOUIRA</t>
  </si>
  <si>
    <t>Référence
véhicules</t>
  </si>
  <si>
    <t>N° Wagon
et EM</t>
  </si>
  <si>
    <t>Vitesse
limite</t>
  </si>
  <si>
    <t>Longueur</t>
  </si>
  <si>
    <t>Masse</t>
  </si>
  <si>
    <t>MFR</t>
  </si>
  <si>
    <t>Tare</t>
  </si>
  <si>
    <t>Aller</t>
  </si>
  <si>
    <t>Retour</t>
  </si>
  <si>
    <t>Chargement</t>
  </si>
  <si>
    <t>Total</t>
  </si>
  <si>
    <t>EM de
remorque</t>
  </si>
  <si>
    <t>BASE CALCUL</t>
  </si>
  <si>
    <t>EM en 
véhicule</t>
  </si>
  <si>
    <t>Véhicules</t>
  </si>
  <si>
    <t>1/</t>
  </si>
  <si>
    <t>2/</t>
  </si>
  <si>
    <t>3/</t>
  </si>
  <si>
    <t>4/</t>
  </si>
  <si>
    <t>5/</t>
  </si>
  <si>
    <t>6/</t>
  </si>
  <si>
    <t>7/</t>
  </si>
  <si>
    <t>8/</t>
  </si>
  <si>
    <t>9/</t>
  </si>
  <si>
    <t>10/</t>
  </si>
  <si>
    <t>11/</t>
  </si>
  <si>
    <t>12/</t>
  </si>
  <si>
    <t>13/</t>
  </si>
  <si>
    <t>14/</t>
  </si>
  <si>
    <t>15/</t>
  </si>
  <si>
    <t>16/</t>
  </si>
  <si>
    <t>17/</t>
  </si>
  <si>
    <t>18/</t>
  </si>
  <si>
    <t>19/</t>
  </si>
  <si>
    <t>20/</t>
  </si>
  <si>
    <t>21/</t>
  </si>
  <si>
    <t>22/</t>
  </si>
  <si>
    <t>23/</t>
  </si>
  <si>
    <t>24/</t>
  </si>
  <si>
    <t>25/</t>
  </si>
  <si>
    <t>26/</t>
  </si>
  <si>
    <t>Total 
véhicules</t>
  </si>
  <si>
    <t>EM de pousse 
( y compris EM de remorque intercalés)</t>
  </si>
  <si>
    <t>Total EM 
de pousse</t>
  </si>
  <si>
    <t>Total train</t>
  </si>
  <si>
    <t>FREINAGE DE DERIVE</t>
  </si>
  <si>
    <t>ALLER</t>
  </si>
  <si>
    <t>RETOUR</t>
  </si>
  <si>
    <t>Masse freinée réalisée dans la 2éme moitié du train</t>
  </si>
  <si>
    <t>je voudrais compter le nombre de cellules non vides dans la séléction a fond vert ( = 27 )</t>
  </si>
  <si>
    <t>Ensuite calculer la moitié arrondi a l'inférieur de la valeur trouvé ci-dessus. ( =13 )</t>
  </si>
  <si>
    <t>Ensuite je voudrais calculer la moyenne arrondi à l'inférieur des sommes indiqués dans les 13 derniers cellules indiquées en écriture rouge  ( =470 )</t>
  </si>
  <si>
    <t>évidemment j'aimerais informatisé tout cela pour que quand j'entre par exemple deux véhicules supplémentaire à la 24 et 25éme position (l 39 et 40 ) le calcul se fasse automatiquement. C'est  à dire  calculé 29 cellules non vides, la moitié arrondi à l'inférieur = 14 , et si je met 20 en R39 et R40 me calculé la somme des valeurs arrondi à l'inférieur  indiqué de R29 à R38 +R43 + R44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</si>
</sst>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 Light"/>
      <family val="1"/>
      <scheme val="maj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7" xfId="0" applyBorder="1" applyProtection="1">
      <protection locked="0"/>
    </xf>
    <xf numFmtId="164" fontId="4" fillId="3" borderId="7" xfId="0" applyNumberFormat="1" applyFont="1" applyFill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3" borderId="9" xfId="0" applyFill="1" applyBorder="1" applyProtection="1">
      <protection locked="0"/>
    </xf>
    <xf numFmtId="164" fontId="4" fillId="3" borderId="13" xfId="0" applyNumberFormat="1" applyFont="1" applyFill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64" fontId="4" fillId="3" borderId="17" xfId="0" applyNumberFormat="1" applyFont="1" applyFill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4" fillId="2" borderId="17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164" fontId="0" fillId="0" borderId="17" xfId="0" applyNumberFormat="1" applyBorder="1"/>
    <xf numFmtId="0" fontId="1" fillId="0" borderId="19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3" fillId="3" borderId="13" xfId="0" applyFont="1" applyFill="1" applyBorder="1" applyAlignment="1">
      <alignment horizontal="center" vertical="center"/>
    </xf>
    <xf numFmtId="0" fontId="0" fillId="3" borderId="17" xfId="0" applyFill="1" applyBorder="1"/>
    <xf numFmtId="0" fontId="4" fillId="3" borderId="7" xfId="0" applyFont="1" applyFill="1" applyBorder="1" applyAlignment="1">
      <alignment horizontal="center" vertical="center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0" fillId="3" borderId="11" xfId="0" applyFill="1" applyBorder="1"/>
    <xf numFmtId="0" fontId="1" fillId="3" borderId="13" xfId="0" applyFont="1" applyFill="1" applyBorder="1"/>
    <xf numFmtId="164" fontId="3" fillId="2" borderId="13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/>
    <xf numFmtId="164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3" borderId="0" xfId="0" applyFill="1" applyProtection="1">
      <protection locked="0"/>
    </xf>
    <xf numFmtId="0" fontId="0" fillId="0" borderId="0" xfId="0" applyAlignment="1"/>
    <xf numFmtId="0" fontId="4" fillId="4" borderId="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3" fontId="2" fillId="0" borderId="2" xfId="0" applyNumberFormat="1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Border="1" applyAlignment="1">
      <alignment horizontal="right"/>
    </xf>
    <xf numFmtId="0" fontId="0" fillId="0" borderId="0" xfId="0" applyAlignment="1">
      <alignment horizontal="center" wrapText="1"/>
    </xf>
    <xf numFmtId="0" fontId="3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164" fontId="0" fillId="0" borderId="17" xfId="0" applyNumberFormat="1" applyBorder="1" applyAlignment="1">
      <alignment horizontal="center"/>
    </xf>
    <xf numFmtId="0" fontId="5" fillId="0" borderId="18" xfId="0" applyFont="1" applyBorder="1" applyAlignment="1">
      <alignment horizontal="center" vertical="center" textRotation="90"/>
    </xf>
    <xf numFmtId="0" fontId="0" fillId="2" borderId="17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3" borderId="1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5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ERRO\X1DB1RS1K1%20LUN%2027.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 XDK1"/>
      <sheetName val="BF XDK1"/>
      <sheetName val="Tracabilité XDK1"/>
      <sheetName val="RC T1T2"/>
      <sheetName val="BF T1T2"/>
      <sheetName val="Tracabilité T1T2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>
            <v>1</v>
          </cell>
          <cell r="B2" t="str">
            <v>3387677360-9</v>
          </cell>
          <cell r="C2">
            <v>15.64</v>
          </cell>
          <cell r="D2">
            <v>21.92</v>
          </cell>
          <cell r="E2">
            <v>21.92</v>
          </cell>
          <cell r="F2">
            <v>21.92</v>
          </cell>
          <cell r="G2">
            <v>21.92</v>
          </cell>
          <cell r="H2" t="str">
            <v>EX90T</v>
          </cell>
          <cell r="K2">
            <v>100</v>
          </cell>
        </row>
        <row r="3">
          <cell r="A3">
            <v>2</v>
          </cell>
          <cell r="B3" t="str">
            <v>3387677395-5</v>
          </cell>
          <cell r="C3">
            <v>15.64</v>
          </cell>
          <cell r="D3">
            <v>22.06</v>
          </cell>
          <cell r="E3">
            <v>22.06</v>
          </cell>
          <cell r="F3">
            <v>22.06</v>
          </cell>
          <cell r="G3">
            <v>22.06</v>
          </cell>
          <cell r="H3" t="str">
            <v>EX90T</v>
          </cell>
          <cell r="K3">
            <v>100</v>
          </cell>
        </row>
        <row r="4">
          <cell r="A4">
            <v>3</v>
          </cell>
          <cell r="B4" t="str">
            <v>3387677404-5</v>
          </cell>
          <cell r="C4">
            <v>15.64</v>
          </cell>
          <cell r="D4">
            <v>22.02</v>
          </cell>
          <cell r="E4">
            <v>22.02</v>
          </cell>
          <cell r="F4">
            <v>22.02</v>
          </cell>
          <cell r="G4">
            <v>22.02</v>
          </cell>
          <cell r="H4" t="str">
            <v>EX90T</v>
          </cell>
          <cell r="K4">
            <v>100</v>
          </cell>
        </row>
        <row r="5">
          <cell r="A5">
            <v>4</v>
          </cell>
          <cell r="B5" t="str">
            <v>3387677392-2</v>
          </cell>
          <cell r="C5">
            <v>15.64</v>
          </cell>
          <cell r="D5">
            <v>21.94</v>
          </cell>
          <cell r="E5">
            <v>21.94</v>
          </cell>
          <cell r="F5">
            <v>21.94</v>
          </cell>
          <cell r="G5">
            <v>21.94</v>
          </cell>
          <cell r="H5" t="str">
            <v>EX90T</v>
          </cell>
          <cell r="K5">
            <v>100</v>
          </cell>
        </row>
        <row r="6">
          <cell r="A6">
            <v>5</v>
          </cell>
          <cell r="B6" t="str">
            <v>3387677355-9</v>
          </cell>
          <cell r="C6">
            <v>15.64</v>
          </cell>
          <cell r="D6">
            <v>22</v>
          </cell>
          <cell r="E6">
            <v>22</v>
          </cell>
          <cell r="F6">
            <v>22</v>
          </cell>
          <cell r="G6">
            <v>22</v>
          </cell>
          <cell r="H6" t="str">
            <v>EX90T</v>
          </cell>
          <cell r="K6">
            <v>100</v>
          </cell>
        </row>
        <row r="7">
          <cell r="A7">
            <v>6</v>
          </cell>
          <cell r="B7" t="str">
            <v>3387677393-0</v>
          </cell>
          <cell r="C7">
            <v>15.64</v>
          </cell>
          <cell r="D7">
            <v>21.96</v>
          </cell>
          <cell r="E7">
            <v>21.96</v>
          </cell>
          <cell r="F7">
            <v>21.96</v>
          </cell>
          <cell r="G7">
            <v>21.96</v>
          </cell>
          <cell r="H7" t="str">
            <v>EX90T</v>
          </cell>
          <cell r="K7">
            <v>100</v>
          </cell>
        </row>
        <row r="8">
          <cell r="A8">
            <v>7</v>
          </cell>
          <cell r="B8" t="str">
            <v>3387677615-6</v>
          </cell>
          <cell r="C8">
            <v>15.64</v>
          </cell>
          <cell r="D8">
            <v>22.06</v>
          </cell>
          <cell r="E8">
            <v>22.06</v>
          </cell>
          <cell r="F8">
            <v>22.06</v>
          </cell>
          <cell r="G8">
            <v>22.06</v>
          </cell>
          <cell r="H8" t="str">
            <v>EX90T</v>
          </cell>
          <cell r="K8">
            <v>100</v>
          </cell>
        </row>
        <row r="9">
          <cell r="A9">
            <v>8</v>
          </cell>
          <cell r="B9" t="str">
            <v>3387677610-7</v>
          </cell>
          <cell r="C9">
            <v>15.64</v>
          </cell>
          <cell r="D9">
            <v>22.04</v>
          </cell>
          <cell r="E9">
            <v>22.04</v>
          </cell>
          <cell r="F9">
            <v>22.04</v>
          </cell>
          <cell r="G9">
            <v>22.04</v>
          </cell>
          <cell r="H9" t="str">
            <v>EX90T</v>
          </cell>
          <cell r="K9">
            <v>100</v>
          </cell>
        </row>
        <row r="10">
          <cell r="A10">
            <v>9</v>
          </cell>
          <cell r="B10" t="str">
            <v>3387677381-5</v>
          </cell>
          <cell r="C10">
            <v>15.64</v>
          </cell>
          <cell r="D10">
            <v>21.94</v>
          </cell>
          <cell r="E10">
            <v>21.94</v>
          </cell>
          <cell r="F10">
            <v>21.94</v>
          </cell>
          <cell r="G10">
            <v>21.94</v>
          </cell>
          <cell r="H10" t="str">
            <v>EX90T</v>
          </cell>
          <cell r="K10">
            <v>100</v>
          </cell>
        </row>
        <row r="11">
          <cell r="A11">
            <v>10</v>
          </cell>
          <cell r="B11" t="str">
            <v>3387677362-5</v>
          </cell>
          <cell r="C11">
            <v>15.64</v>
          </cell>
          <cell r="D11">
            <v>21.94</v>
          </cell>
          <cell r="E11">
            <v>21.94</v>
          </cell>
          <cell r="F11">
            <v>21.94</v>
          </cell>
          <cell r="G11">
            <v>21.94</v>
          </cell>
          <cell r="H11" t="str">
            <v>EX90T</v>
          </cell>
          <cell r="K11">
            <v>100</v>
          </cell>
        </row>
        <row r="12">
          <cell r="A12">
            <v>11</v>
          </cell>
          <cell r="B12" t="str">
            <v>3387677388-0</v>
          </cell>
          <cell r="C12">
            <v>15.64</v>
          </cell>
          <cell r="D12">
            <v>21.94</v>
          </cell>
          <cell r="E12">
            <v>21.94</v>
          </cell>
          <cell r="F12">
            <v>21.94</v>
          </cell>
          <cell r="G12">
            <v>21.94</v>
          </cell>
          <cell r="H12" t="str">
            <v>EX90T</v>
          </cell>
          <cell r="K12">
            <v>100</v>
          </cell>
        </row>
        <row r="13">
          <cell r="A13">
            <v>12</v>
          </cell>
          <cell r="B13" t="str">
            <v>3387677398-9</v>
          </cell>
          <cell r="C13">
            <v>15.64</v>
          </cell>
          <cell r="D13">
            <v>22.04</v>
          </cell>
          <cell r="E13">
            <v>22.04</v>
          </cell>
          <cell r="F13">
            <v>22.04</v>
          </cell>
          <cell r="G13">
            <v>22.04</v>
          </cell>
          <cell r="H13" t="str">
            <v>EX90T</v>
          </cell>
          <cell r="K13">
            <v>100</v>
          </cell>
        </row>
        <row r="14">
          <cell r="A14">
            <v>13</v>
          </cell>
          <cell r="B14" t="str">
            <v>3387677368-2</v>
          </cell>
          <cell r="C14">
            <v>15.64</v>
          </cell>
          <cell r="D14">
            <v>21.96</v>
          </cell>
          <cell r="E14">
            <v>21.96</v>
          </cell>
          <cell r="F14">
            <v>21.96</v>
          </cell>
          <cell r="G14">
            <v>21.96</v>
          </cell>
          <cell r="H14" t="str">
            <v>EX90T</v>
          </cell>
          <cell r="K14">
            <v>100</v>
          </cell>
        </row>
        <row r="15">
          <cell r="A15">
            <v>14</v>
          </cell>
          <cell r="B15" t="str">
            <v>3387677397-1</v>
          </cell>
          <cell r="C15">
            <v>15.64</v>
          </cell>
          <cell r="D15">
            <v>22.08</v>
          </cell>
          <cell r="E15">
            <v>22.08</v>
          </cell>
          <cell r="F15">
            <v>22.08</v>
          </cell>
          <cell r="G15">
            <v>22.08</v>
          </cell>
          <cell r="H15" t="str">
            <v>EX90T</v>
          </cell>
          <cell r="K15">
            <v>100</v>
          </cell>
        </row>
        <row r="16">
          <cell r="A16">
            <v>15</v>
          </cell>
          <cell r="B16" t="str">
            <v>3387677367-4</v>
          </cell>
          <cell r="C16">
            <v>15.64</v>
          </cell>
          <cell r="D16">
            <v>21.96</v>
          </cell>
          <cell r="E16">
            <v>21.96</v>
          </cell>
          <cell r="F16">
            <v>21.96</v>
          </cell>
          <cell r="G16">
            <v>21.96</v>
          </cell>
          <cell r="H16" t="str">
            <v>EX90T</v>
          </cell>
          <cell r="K16">
            <v>100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33873999204-2</v>
          </cell>
          <cell r="C22">
            <v>19.899999999999999</v>
          </cell>
          <cell r="D22">
            <v>23.7</v>
          </cell>
          <cell r="E22">
            <v>24</v>
          </cell>
          <cell r="F22">
            <v>40</v>
          </cell>
          <cell r="G22">
            <v>48</v>
          </cell>
          <cell r="H22" t="str">
            <v>R39TSO</v>
          </cell>
          <cell r="I22" t="str">
            <v>DEG</v>
          </cell>
          <cell r="K22">
            <v>100</v>
          </cell>
        </row>
        <row r="23">
          <cell r="A23">
            <v>22</v>
          </cell>
          <cell r="B23" t="str">
            <v>33873947978-5</v>
          </cell>
          <cell r="C23">
            <v>19.899999999999999</v>
          </cell>
          <cell r="D23">
            <v>25.64</v>
          </cell>
          <cell r="E23">
            <v>24</v>
          </cell>
          <cell r="F23">
            <v>40</v>
          </cell>
          <cell r="G23">
            <v>48</v>
          </cell>
          <cell r="H23" t="str">
            <v>R39TSO</v>
          </cell>
          <cell r="K23">
            <v>100</v>
          </cell>
        </row>
        <row r="24">
          <cell r="A24">
            <v>23</v>
          </cell>
          <cell r="B24" t="str">
            <v>33873901332-8</v>
          </cell>
          <cell r="C24">
            <v>19.899999999999999</v>
          </cell>
          <cell r="D24">
            <v>23.75</v>
          </cell>
          <cell r="E24">
            <v>24</v>
          </cell>
          <cell r="F24">
            <v>40</v>
          </cell>
          <cell r="G24">
            <v>48</v>
          </cell>
          <cell r="H24" t="str">
            <v>R89 INFRA</v>
          </cell>
          <cell r="K24">
            <v>100</v>
          </cell>
        </row>
        <row r="25">
          <cell r="A25">
            <v>24</v>
          </cell>
          <cell r="B25" t="str">
            <v>80879751036-5</v>
          </cell>
          <cell r="C25">
            <v>19.899999999999999</v>
          </cell>
          <cell r="D25">
            <v>23.28</v>
          </cell>
          <cell r="E25">
            <v>24</v>
          </cell>
          <cell r="F25">
            <v>40</v>
          </cell>
          <cell r="G25">
            <v>48</v>
          </cell>
          <cell r="H25" t="str">
            <v>R89 INFRA</v>
          </cell>
          <cell r="K25">
            <v>100</v>
          </cell>
        </row>
        <row r="26">
          <cell r="A26">
            <v>25</v>
          </cell>
          <cell r="B26" t="str">
            <v>99879355564-5</v>
          </cell>
          <cell r="C26">
            <v>14.76</v>
          </cell>
          <cell r="D26">
            <v>25.1</v>
          </cell>
          <cell r="E26">
            <v>25.1</v>
          </cell>
          <cell r="F26">
            <v>25.1</v>
          </cell>
          <cell r="G26">
            <v>25.1</v>
          </cell>
          <cell r="H26" t="str">
            <v>WT16TSO</v>
          </cell>
          <cell r="I26" t="str">
            <v>GPA</v>
          </cell>
          <cell r="K26">
            <v>100</v>
          </cell>
        </row>
        <row r="27">
          <cell r="A27">
            <v>26</v>
          </cell>
          <cell r="B27" t="str">
            <v>99879355560-3</v>
          </cell>
          <cell r="C27">
            <v>14.76</v>
          </cell>
          <cell r="D27">
            <v>25.1</v>
          </cell>
          <cell r="E27">
            <v>28.1</v>
          </cell>
          <cell r="F27">
            <v>28.1</v>
          </cell>
          <cell r="G27">
            <v>28.1</v>
          </cell>
          <cell r="H27" t="str">
            <v>WT16TSO</v>
          </cell>
          <cell r="I27" t="str">
            <v>GPA DEG</v>
          </cell>
          <cell r="K27">
            <v>100</v>
          </cell>
        </row>
        <row r="28">
          <cell r="A28">
            <v>27</v>
          </cell>
          <cell r="B28" t="str">
            <v>99879355557-9</v>
          </cell>
          <cell r="C28">
            <v>14.76</v>
          </cell>
          <cell r="D28">
            <v>25.1</v>
          </cell>
          <cell r="E28">
            <v>25.1</v>
          </cell>
          <cell r="F28">
            <v>25.1</v>
          </cell>
          <cell r="G28">
            <v>25.1</v>
          </cell>
          <cell r="H28" t="str">
            <v>WT16TSO</v>
          </cell>
          <cell r="I28" t="str">
            <v>GPA</v>
          </cell>
          <cell r="K28">
            <v>100</v>
          </cell>
        </row>
        <row r="29">
          <cell r="A29">
            <v>28</v>
          </cell>
          <cell r="B29" t="str">
            <v>99879355558-7</v>
          </cell>
          <cell r="C29">
            <v>14.76</v>
          </cell>
          <cell r="D29">
            <v>25.1</v>
          </cell>
          <cell r="E29">
            <v>27.1</v>
          </cell>
          <cell r="F29">
            <v>27.1</v>
          </cell>
          <cell r="G29">
            <v>27.1</v>
          </cell>
          <cell r="H29" t="str">
            <v>WT16TSO</v>
          </cell>
          <cell r="I29" t="str">
            <v>GPA</v>
          </cell>
          <cell r="K29">
            <v>100</v>
          </cell>
        </row>
        <row r="30">
          <cell r="A30">
            <v>29</v>
          </cell>
        </row>
        <row r="31">
          <cell r="A31">
            <v>30</v>
          </cell>
          <cell r="B31" t="str">
            <v>99879352647-1</v>
          </cell>
          <cell r="C31">
            <v>15.64</v>
          </cell>
          <cell r="D31">
            <v>27.6</v>
          </cell>
          <cell r="E31">
            <v>27.6</v>
          </cell>
          <cell r="F31">
            <v>27.6</v>
          </cell>
          <cell r="G31">
            <v>27.6</v>
          </cell>
          <cell r="H31" t="str">
            <v xml:space="preserve">WACAD </v>
          </cell>
          <cell r="I31" t="str">
            <v>GPA58T</v>
          </cell>
          <cell r="K31">
            <v>100</v>
          </cell>
        </row>
        <row r="32">
          <cell r="A32">
            <v>31</v>
          </cell>
          <cell r="B32" t="str">
            <v>99879352646-3</v>
          </cell>
          <cell r="C32">
            <v>15.64</v>
          </cell>
          <cell r="D32">
            <v>27.7</v>
          </cell>
          <cell r="E32">
            <v>27.7</v>
          </cell>
          <cell r="F32">
            <v>27.7</v>
          </cell>
          <cell r="G32">
            <v>27.7</v>
          </cell>
          <cell r="H32" t="str">
            <v xml:space="preserve">WACAD </v>
          </cell>
          <cell r="I32" t="str">
            <v>GPA58T</v>
          </cell>
          <cell r="K32">
            <v>100</v>
          </cell>
        </row>
        <row r="33">
          <cell r="A33">
            <v>32</v>
          </cell>
          <cell r="B33" t="str">
            <v>99879352648-9</v>
          </cell>
          <cell r="C33">
            <v>15.64</v>
          </cell>
          <cell r="D33">
            <v>27.6</v>
          </cell>
          <cell r="E33">
            <v>27.6</v>
          </cell>
          <cell r="F33">
            <v>27.6</v>
          </cell>
          <cell r="G33">
            <v>27.6</v>
          </cell>
          <cell r="H33" t="str">
            <v xml:space="preserve">WACAD </v>
          </cell>
          <cell r="I33" t="str">
            <v>GPA58T</v>
          </cell>
          <cell r="K33">
            <v>100</v>
          </cell>
        </row>
        <row r="34">
          <cell r="A34">
            <v>33</v>
          </cell>
          <cell r="B34" t="str">
            <v>99879352652-1</v>
          </cell>
          <cell r="C34">
            <v>15.64</v>
          </cell>
          <cell r="D34">
            <v>30.4</v>
          </cell>
          <cell r="E34">
            <v>30.4</v>
          </cell>
          <cell r="F34">
            <v>30.4</v>
          </cell>
          <cell r="G34">
            <v>30.4</v>
          </cell>
          <cell r="H34" t="str">
            <v xml:space="preserve">WACAD </v>
          </cell>
          <cell r="I34" t="str">
            <v>GPA74T</v>
          </cell>
          <cell r="K34">
            <v>100</v>
          </cell>
        </row>
        <row r="35">
          <cell r="A35">
            <v>34</v>
          </cell>
          <cell r="B35" t="str">
            <v>99879352649-7</v>
          </cell>
          <cell r="C35">
            <v>15.64</v>
          </cell>
          <cell r="D35">
            <v>27.7</v>
          </cell>
          <cell r="E35">
            <v>27.7</v>
          </cell>
          <cell r="F35">
            <v>27.7</v>
          </cell>
          <cell r="G35">
            <v>27.7</v>
          </cell>
          <cell r="H35" t="str">
            <v xml:space="preserve">WACAD </v>
          </cell>
          <cell r="I35" t="str">
            <v>GPA58T</v>
          </cell>
          <cell r="K35">
            <v>100</v>
          </cell>
        </row>
        <row r="36">
          <cell r="A36">
            <v>35</v>
          </cell>
          <cell r="B36" t="str">
            <v>99879352651-3</v>
          </cell>
          <cell r="C36">
            <v>15.64</v>
          </cell>
          <cell r="D36">
            <v>27.7</v>
          </cell>
          <cell r="E36">
            <v>27.7</v>
          </cell>
          <cell r="F36">
            <v>27.7</v>
          </cell>
          <cell r="G36">
            <v>27.7</v>
          </cell>
          <cell r="H36" t="str">
            <v xml:space="preserve">WACAD </v>
          </cell>
          <cell r="I36" t="str">
            <v>GPA74T</v>
          </cell>
          <cell r="K36">
            <v>100</v>
          </cell>
        </row>
        <row r="37">
          <cell r="A37">
            <v>36</v>
          </cell>
          <cell r="B37" t="str">
            <v>99879352650-5</v>
          </cell>
          <cell r="C37">
            <v>15.64</v>
          </cell>
          <cell r="D37">
            <v>27.6</v>
          </cell>
          <cell r="E37">
            <v>27.6</v>
          </cell>
          <cell r="F37">
            <v>27.6</v>
          </cell>
          <cell r="G37">
            <v>27.6</v>
          </cell>
          <cell r="H37" t="str">
            <v xml:space="preserve">WACAD </v>
          </cell>
          <cell r="I37" t="str">
            <v>GPA58T</v>
          </cell>
          <cell r="K37">
            <v>100</v>
          </cell>
        </row>
        <row r="38">
          <cell r="A38">
            <v>37</v>
          </cell>
          <cell r="B38" t="str">
            <v>99879352645-5</v>
          </cell>
          <cell r="C38">
            <v>15.64</v>
          </cell>
          <cell r="D38">
            <v>29.6</v>
          </cell>
          <cell r="E38">
            <v>29.6</v>
          </cell>
          <cell r="F38">
            <v>29.6</v>
          </cell>
          <cell r="G38">
            <v>29.6</v>
          </cell>
          <cell r="H38" t="str">
            <v xml:space="preserve">WACAD </v>
          </cell>
          <cell r="I38" t="str">
            <v>GPA58T</v>
          </cell>
          <cell r="K38">
            <v>100</v>
          </cell>
        </row>
        <row r="39">
          <cell r="A39">
            <v>38</v>
          </cell>
          <cell r="B39" t="str">
            <v>99879352644-8</v>
          </cell>
          <cell r="C39">
            <v>15.64</v>
          </cell>
          <cell r="D39">
            <v>27.5</v>
          </cell>
          <cell r="E39">
            <v>27.5</v>
          </cell>
          <cell r="F39">
            <v>27.5</v>
          </cell>
          <cell r="G39">
            <v>27.5</v>
          </cell>
          <cell r="H39" t="str">
            <v xml:space="preserve">WACAD </v>
          </cell>
          <cell r="I39" t="str">
            <v>GPA58T</v>
          </cell>
          <cell r="K39">
            <v>100</v>
          </cell>
        </row>
        <row r="40">
          <cell r="A40">
            <v>39</v>
          </cell>
          <cell r="B40" t="str">
            <v>99879352643-0</v>
          </cell>
          <cell r="C40">
            <v>15.64</v>
          </cell>
          <cell r="D40">
            <v>29.8</v>
          </cell>
          <cell r="E40">
            <v>29.8</v>
          </cell>
          <cell r="F40">
            <v>29.8</v>
          </cell>
          <cell r="G40">
            <v>29.8</v>
          </cell>
          <cell r="H40" t="str">
            <v xml:space="preserve">WACAD </v>
          </cell>
          <cell r="I40" t="str">
            <v>GPA58T</v>
          </cell>
          <cell r="K40">
            <v>100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  <cell r="B50" t="str">
            <v>33876771564-6</v>
          </cell>
          <cell r="C50">
            <v>15.64</v>
          </cell>
          <cell r="D50">
            <v>24</v>
          </cell>
          <cell r="E50">
            <v>69</v>
          </cell>
          <cell r="F50">
            <v>69</v>
          </cell>
          <cell r="G50">
            <v>69</v>
          </cell>
          <cell r="H50" t="str">
            <v>EX K</v>
          </cell>
          <cell r="K50">
            <v>100</v>
          </cell>
        </row>
        <row r="51">
          <cell r="A51">
            <v>50</v>
          </cell>
          <cell r="B51" t="str">
            <v>33876771550-5</v>
          </cell>
          <cell r="C51">
            <v>15.64</v>
          </cell>
          <cell r="D51">
            <v>24</v>
          </cell>
          <cell r="E51">
            <v>69</v>
          </cell>
          <cell r="F51">
            <v>69</v>
          </cell>
          <cell r="G51">
            <v>69</v>
          </cell>
          <cell r="H51" t="str">
            <v>EX</v>
          </cell>
          <cell r="K51">
            <v>100</v>
          </cell>
        </row>
        <row r="52">
          <cell r="A52">
            <v>51</v>
          </cell>
          <cell r="B52" t="str">
            <v>33876771530-7</v>
          </cell>
          <cell r="C52">
            <v>15.64</v>
          </cell>
          <cell r="D52">
            <v>24</v>
          </cell>
          <cell r="E52">
            <v>69</v>
          </cell>
          <cell r="F52">
            <v>69</v>
          </cell>
          <cell r="G52">
            <v>69</v>
          </cell>
          <cell r="H52" t="str">
            <v>EX K</v>
          </cell>
          <cell r="K52">
            <v>100</v>
          </cell>
        </row>
        <row r="53">
          <cell r="A53">
            <v>52</v>
          </cell>
          <cell r="B53" t="str">
            <v>33876771451-6</v>
          </cell>
          <cell r="C53">
            <v>15.64</v>
          </cell>
          <cell r="D53">
            <v>24</v>
          </cell>
          <cell r="E53">
            <v>69</v>
          </cell>
          <cell r="F53">
            <v>69</v>
          </cell>
          <cell r="G53">
            <v>69</v>
          </cell>
          <cell r="H53" t="str">
            <v>EX K</v>
          </cell>
          <cell r="K53">
            <v>100</v>
          </cell>
        </row>
        <row r="54">
          <cell r="A54">
            <v>53</v>
          </cell>
          <cell r="B54" t="str">
            <v>33876771446-6</v>
          </cell>
          <cell r="C54">
            <v>15.64</v>
          </cell>
          <cell r="D54">
            <v>24</v>
          </cell>
          <cell r="E54">
            <v>69</v>
          </cell>
          <cell r="F54">
            <v>69</v>
          </cell>
          <cell r="G54">
            <v>69</v>
          </cell>
          <cell r="H54" t="str">
            <v>EX K</v>
          </cell>
          <cell r="K54">
            <v>100</v>
          </cell>
        </row>
        <row r="55">
          <cell r="A55">
            <v>54</v>
          </cell>
        </row>
        <row r="56">
          <cell r="A56">
            <v>55</v>
          </cell>
          <cell r="B56" t="str">
            <v>99879352572-1</v>
          </cell>
          <cell r="C56">
            <v>16.899999999999999</v>
          </cell>
          <cell r="D56">
            <v>41</v>
          </cell>
          <cell r="E56">
            <v>45</v>
          </cell>
          <cell r="F56">
            <v>45</v>
          </cell>
          <cell r="G56">
            <v>45</v>
          </cell>
          <cell r="H56" t="str">
            <v>STB900</v>
          </cell>
          <cell r="K56">
            <v>100</v>
          </cell>
        </row>
        <row r="57">
          <cell r="A57">
            <v>56</v>
          </cell>
          <cell r="B57" t="str">
            <v>99879352524-2</v>
          </cell>
          <cell r="C57">
            <v>37.700000000000003</v>
          </cell>
          <cell r="D57">
            <v>80</v>
          </cell>
          <cell r="E57">
            <v>126</v>
          </cell>
          <cell r="F57">
            <v>126</v>
          </cell>
          <cell r="G57">
            <v>126</v>
          </cell>
          <cell r="H57" t="str">
            <v>VADNEUF</v>
          </cell>
          <cell r="I57" t="str">
            <v>80T CH</v>
          </cell>
          <cell r="K57">
            <v>100</v>
          </cell>
        </row>
        <row r="58">
          <cell r="A58">
            <v>57</v>
          </cell>
          <cell r="B58" t="str">
            <v>99879383903-1</v>
          </cell>
          <cell r="C58">
            <v>20.64</v>
          </cell>
          <cell r="D58">
            <v>20.07</v>
          </cell>
          <cell r="E58">
            <v>53.07</v>
          </cell>
          <cell r="F58">
            <v>53.07</v>
          </cell>
          <cell r="G58">
            <v>53.07</v>
          </cell>
          <cell r="H58" t="str">
            <v>CITERNE</v>
          </cell>
          <cell r="I58" t="str">
            <v>20CH</v>
          </cell>
          <cell r="K58">
            <v>100</v>
          </cell>
        </row>
        <row r="59">
          <cell r="A59">
            <v>58</v>
          </cell>
          <cell r="B59" t="str">
            <v>99879383902-3</v>
          </cell>
          <cell r="C59">
            <v>20.64</v>
          </cell>
          <cell r="D59">
            <v>20.57</v>
          </cell>
          <cell r="E59">
            <v>30.57</v>
          </cell>
          <cell r="F59">
            <v>30.57</v>
          </cell>
          <cell r="G59">
            <v>30.57</v>
          </cell>
          <cell r="H59" t="str">
            <v>SOCIAL</v>
          </cell>
          <cell r="I59" t="str">
            <v>10CH</v>
          </cell>
          <cell r="K59">
            <v>100</v>
          </cell>
        </row>
        <row r="60">
          <cell r="A60">
            <v>59</v>
          </cell>
        </row>
        <row r="61">
          <cell r="A61">
            <v>60</v>
          </cell>
          <cell r="B61" t="str">
            <v>99879352600-0</v>
          </cell>
          <cell r="C61">
            <v>14.04</v>
          </cell>
          <cell r="D61">
            <v>26.2</v>
          </cell>
          <cell r="E61">
            <v>62</v>
          </cell>
          <cell r="F61">
            <v>62</v>
          </cell>
          <cell r="G61">
            <v>62</v>
          </cell>
          <cell r="H61" t="str">
            <v>WTR 50T</v>
          </cell>
          <cell r="I61" t="str">
            <v>GPA 62</v>
          </cell>
          <cell r="K61">
            <v>100</v>
          </cell>
        </row>
        <row r="62">
          <cell r="A62">
            <v>61</v>
          </cell>
          <cell r="B62" t="str">
            <v>99879352598-6</v>
          </cell>
          <cell r="C62">
            <v>14.04</v>
          </cell>
          <cell r="D62">
            <v>26.2</v>
          </cell>
          <cell r="E62">
            <v>62</v>
          </cell>
          <cell r="F62">
            <v>62</v>
          </cell>
          <cell r="G62">
            <v>62</v>
          </cell>
          <cell r="H62" t="str">
            <v>WTR 50T</v>
          </cell>
          <cell r="I62" t="str">
            <v>GPA62</v>
          </cell>
          <cell r="K62">
            <v>100</v>
          </cell>
        </row>
        <row r="63">
          <cell r="A63">
            <v>62</v>
          </cell>
          <cell r="B63" t="str">
            <v>99879352599-4</v>
          </cell>
          <cell r="C63">
            <v>14.04</v>
          </cell>
          <cell r="D63">
            <v>26.2</v>
          </cell>
          <cell r="E63">
            <v>62</v>
          </cell>
          <cell r="F63">
            <v>62</v>
          </cell>
          <cell r="G63">
            <v>62</v>
          </cell>
          <cell r="H63" t="str">
            <v>WTR 50T</v>
          </cell>
          <cell r="I63" t="str">
            <v>GPA62</v>
          </cell>
          <cell r="K63">
            <v>100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  <cell r="B81" t="str">
            <v>99879352737-0</v>
          </cell>
          <cell r="C81">
            <v>20.64</v>
          </cell>
          <cell r="D81">
            <v>54</v>
          </cell>
          <cell r="E81">
            <v>0</v>
          </cell>
          <cell r="F81">
            <v>0</v>
          </cell>
          <cell r="G81">
            <v>0</v>
          </cell>
          <cell r="H81" t="str">
            <v>WDCO TSO</v>
          </cell>
          <cell r="I81" t="str">
            <v>GPA70T</v>
          </cell>
          <cell r="K81">
            <v>100</v>
          </cell>
        </row>
        <row r="82">
          <cell r="A82">
            <v>81</v>
          </cell>
          <cell r="B82" t="str">
            <v>99879352523-4</v>
          </cell>
          <cell r="C82">
            <v>37.700000000000003</v>
          </cell>
          <cell r="D82">
            <v>79.599999999999994</v>
          </cell>
          <cell r="E82">
            <v>70</v>
          </cell>
          <cell r="F82">
            <v>70</v>
          </cell>
          <cell r="G82">
            <v>70</v>
          </cell>
          <cell r="H82" t="str">
            <v xml:space="preserve">V2C CR </v>
          </cell>
          <cell r="I82" t="str">
            <v>TRANSFERT</v>
          </cell>
          <cell r="K82">
            <v>100</v>
          </cell>
        </row>
        <row r="83">
          <cell r="A83">
            <v>82</v>
          </cell>
          <cell r="B83" t="str">
            <v>99879114501-9</v>
          </cell>
          <cell r="C83">
            <v>88.06</v>
          </cell>
          <cell r="D83">
            <v>346</v>
          </cell>
          <cell r="E83">
            <v>276</v>
          </cell>
          <cell r="F83">
            <v>276</v>
          </cell>
          <cell r="G83">
            <v>276</v>
          </cell>
          <cell r="H83" t="str">
            <v>DEG CR</v>
          </cell>
          <cell r="I83" t="str">
            <v>RM900HD</v>
          </cell>
          <cell r="K83">
            <v>100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99879126501-5</v>
          </cell>
          <cell r="C92">
            <v>40.1</v>
          </cell>
          <cell r="D92">
            <v>96</v>
          </cell>
          <cell r="E92">
            <v>71</v>
          </cell>
          <cell r="F92">
            <v>71</v>
          </cell>
          <cell r="G92">
            <v>71</v>
          </cell>
          <cell r="H92" t="str">
            <v>DGS82TSO</v>
          </cell>
        </row>
        <row r="93">
          <cell r="A93">
            <v>92</v>
          </cell>
          <cell r="B93" t="str">
            <v>99879121526-7</v>
          </cell>
          <cell r="C93">
            <v>45.94</v>
          </cell>
          <cell r="D93">
            <v>100</v>
          </cell>
          <cell r="E93">
            <v>140</v>
          </cell>
          <cell r="F93">
            <v>140</v>
          </cell>
          <cell r="G93">
            <v>140</v>
          </cell>
          <cell r="H93" t="str">
            <v>3XCR</v>
          </cell>
        </row>
        <row r="94">
          <cell r="A94">
            <v>93</v>
          </cell>
          <cell r="B94" t="str">
            <v>99879123508-3</v>
          </cell>
          <cell r="C94">
            <v>45.94</v>
          </cell>
          <cell r="D94">
            <v>150</v>
          </cell>
          <cell r="E94">
            <v>139</v>
          </cell>
          <cell r="F94">
            <v>139</v>
          </cell>
          <cell r="G94">
            <v>139</v>
          </cell>
          <cell r="H94" t="str">
            <v>3XTSO</v>
          </cell>
        </row>
        <row r="95">
          <cell r="A95">
            <v>94</v>
          </cell>
          <cell r="B95" t="str">
            <v>99879121529-1</v>
          </cell>
          <cell r="C95">
            <v>41.8</v>
          </cell>
          <cell r="D95">
            <v>119</v>
          </cell>
          <cell r="E95">
            <v>113</v>
          </cell>
          <cell r="F95">
            <v>113</v>
          </cell>
          <cell r="G95">
            <v>113</v>
          </cell>
          <cell r="H95" t="str">
            <v>109FRPCR</v>
          </cell>
          <cell r="K95">
            <v>100</v>
          </cell>
        </row>
        <row r="96">
          <cell r="A96">
            <v>95</v>
          </cell>
          <cell r="B96" t="str">
            <v>99879125536-2</v>
          </cell>
          <cell r="H96" t="str">
            <v>RGT25TSO</v>
          </cell>
          <cell r="I96" t="str">
            <v>RESSONS</v>
          </cell>
        </row>
        <row r="97">
          <cell r="A97">
            <v>96</v>
          </cell>
          <cell r="B97" t="str">
            <v>99879126505-6</v>
          </cell>
          <cell r="C97">
            <v>40.1</v>
          </cell>
          <cell r="D97">
            <v>90</v>
          </cell>
          <cell r="E97">
            <v>90</v>
          </cell>
          <cell r="F97">
            <v>90</v>
          </cell>
          <cell r="G97">
            <v>90</v>
          </cell>
          <cell r="H97" t="str">
            <v>DGS82CR</v>
          </cell>
          <cell r="K97">
            <v>100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  <cell r="B101" t="str">
            <v>92870001764-5</v>
          </cell>
          <cell r="C101">
            <v>14.7</v>
          </cell>
          <cell r="D101">
            <v>88</v>
          </cell>
          <cell r="E101">
            <v>73</v>
          </cell>
          <cell r="F101">
            <v>73</v>
          </cell>
          <cell r="G101">
            <v>73</v>
          </cell>
          <cell r="H101" t="str">
            <v>G12 CR</v>
          </cell>
          <cell r="I101" t="str">
            <v>MENANTE</v>
          </cell>
          <cell r="J101">
            <v>6000125</v>
          </cell>
        </row>
        <row r="102">
          <cell r="A102">
            <v>101</v>
          </cell>
          <cell r="B102" t="str">
            <v>92870001765-2</v>
          </cell>
          <cell r="C102">
            <v>14.7</v>
          </cell>
          <cell r="D102">
            <v>88</v>
          </cell>
          <cell r="E102">
            <v>73</v>
          </cell>
          <cell r="F102">
            <v>73</v>
          </cell>
          <cell r="G102">
            <v>73</v>
          </cell>
          <cell r="H102" t="str">
            <v>G12 CR</v>
          </cell>
          <cell r="I102" t="str">
            <v>MENEE</v>
          </cell>
          <cell r="J102">
            <v>6000124</v>
          </cell>
        </row>
        <row r="103">
          <cell r="A103">
            <v>102</v>
          </cell>
          <cell r="B103" t="str">
            <v>92870061796-4</v>
          </cell>
          <cell r="C103">
            <v>14.7</v>
          </cell>
          <cell r="D103">
            <v>88</v>
          </cell>
          <cell r="E103">
            <v>73</v>
          </cell>
          <cell r="F103">
            <v>73</v>
          </cell>
          <cell r="G103">
            <v>73</v>
          </cell>
          <cell r="H103" t="str">
            <v>G12 TSO</v>
          </cell>
          <cell r="I103" t="str">
            <v>T2 POUSSE</v>
          </cell>
        </row>
        <row r="104">
          <cell r="A104">
            <v>103</v>
          </cell>
          <cell r="B104" t="str">
            <v>92870001767-8</v>
          </cell>
          <cell r="C104">
            <v>14.7</v>
          </cell>
          <cell r="D104">
            <v>88</v>
          </cell>
          <cell r="E104">
            <v>73</v>
          </cell>
          <cell r="F104">
            <v>73</v>
          </cell>
          <cell r="G104">
            <v>73</v>
          </cell>
          <cell r="H104" t="str">
            <v>G12 CR</v>
          </cell>
          <cell r="I104" t="str">
            <v>MENANTE</v>
          </cell>
          <cell r="J104" t="str">
            <v>DEG PAR</v>
          </cell>
        </row>
        <row r="105">
          <cell r="A105">
            <v>104</v>
          </cell>
          <cell r="B105" t="str">
            <v>92870001766-0</v>
          </cell>
          <cell r="C105">
            <v>14.7</v>
          </cell>
          <cell r="D105">
            <v>88</v>
          </cell>
          <cell r="E105">
            <v>73</v>
          </cell>
          <cell r="F105">
            <v>73</v>
          </cell>
          <cell r="G105">
            <v>73</v>
          </cell>
          <cell r="H105" t="str">
            <v>G12</v>
          </cell>
          <cell r="I105" t="str">
            <v>MENEEE</v>
          </cell>
          <cell r="J105" t="str">
            <v>DEG PAR</v>
          </cell>
        </row>
        <row r="106">
          <cell r="A106">
            <v>105</v>
          </cell>
          <cell r="B106" t="str">
            <v>92870061771-7</v>
          </cell>
          <cell r="C106">
            <v>14.7</v>
          </cell>
          <cell r="D106">
            <v>88</v>
          </cell>
          <cell r="E106">
            <v>73</v>
          </cell>
          <cell r="F106">
            <v>73</v>
          </cell>
          <cell r="G106">
            <v>73</v>
          </cell>
          <cell r="H106" t="str">
            <v>G12TSO</v>
          </cell>
          <cell r="I106" t="str">
            <v>MENANTE PRO</v>
          </cell>
        </row>
        <row r="107">
          <cell r="A107">
            <v>106</v>
          </cell>
          <cell r="B107" t="str">
            <v>92870061793-1</v>
          </cell>
          <cell r="C107">
            <v>14.7</v>
          </cell>
          <cell r="D107">
            <v>88</v>
          </cell>
          <cell r="E107">
            <v>73</v>
          </cell>
          <cell r="F107">
            <v>73</v>
          </cell>
          <cell r="G107">
            <v>73</v>
          </cell>
          <cell r="H107" t="str">
            <v>G12TSO</v>
          </cell>
          <cell r="I107" t="str">
            <v>MENEE PRO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  <cell r="B111" t="str">
            <v>92870001769-4</v>
          </cell>
          <cell r="C111">
            <v>14.7</v>
          </cell>
          <cell r="D111">
            <v>88</v>
          </cell>
          <cell r="E111">
            <v>73</v>
          </cell>
          <cell r="F111">
            <v>73</v>
          </cell>
          <cell r="G111">
            <v>73</v>
          </cell>
          <cell r="H111" t="str">
            <v xml:space="preserve">G12 VECH </v>
          </cell>
          <cell r="I111" t="str">
            <v>NOTVM129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  <cell r="B199">
            <v>5</v>
          </cell>
          <cell r="C199">
            <v>20</v>
          </cell>
          <cell r="D199">
            <v>88</v>
          </cell>
          <cell r="E199">
            <v>47</v>
          </cell>
          <cell r="F199">
            <v>100</v>
          </cell>
          <cell r="G199">
            <v>47</v>
          </cell>
        </row>
        <row r="200">
          <cell r="A200">
            <v>199</v>
          </cell>
          <cell r="B200">
            <v>4</v>
          </cell>
          <cell r="C200">
            <v>19.899999999999999</v>
          </cell>
          <cell r="D200">
            <v>25.2</v>
          </cell>
          <cell r="E200">
            <v>23</v>
          </cell>
          <cell r="G200">
            <v>50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G53"/>
  <sheetViews>
    <sheetView tabSelected="1" workbookViewId="0">
      <pane xSplit="1" ySplit="7" topLeftCell="B16" activePane="bottomRight" state="frozen"/>
      <selection pane="topRight"/>
      <selection pane="bottomLeft"/>
      <selection pane="bottomRight" activeCell="U5" sqref="U5"/>
    </sheetView>
  </sheetViews>
  <sheetFormatPr baseColWidth="10" defaultRowHeight="15" x14ac:dyDescent="0.25"/>
  <cols>
    <col min="1" max="1" width="10.28515625" customWidth="1"/>
    <col min="2" max="2" width="6.85546875" customWidth="1"/>
    <col min="3" max="6" width="4.7109375" hidden="1" customWidth="1"/>
    <col min="7" max="7" width="5.7109375" hidden="1" customWidth="1"/>
    <col min="8" max="9" width="2.7109375" hidden="1" customWidth="1"/>
    <col min="10" max="10" width="5.7109375" hidden="1" customWidth="1"/>
    <col min="11" max="11" width="7.7109375" hidden="1" customWidth="1"/>
    <col min="12" max="13" width="5.7109375" hidden="1" customWidth="1"/>
    <col min="14" max="14" width="8.42578125" hidden="1" customWidth="1"/>
    <col min="15" max="16" width="5.7109375" hidden="1" customWidth="1"/>
    <col min="17" max="17" width="6.7109375" hidden="1" customWidth="1"/>
    <col min="18" max="19" width="5.7109375" customWidth="1"/>
    <col min="20" max="20" width="9.85546875" customWidth="1"/>
  </cols>
  <sheetData>
    <row r="1" spans="1:28" ht="15" customHeight="1" x14ac:dyDescent="0.25">
      <c r="B1" s="49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3" t="s">
        <v>1</v>
      </c>
      <c r="Q1" s="54"/>
      <c r="R1" s="54"/>
      <c r="S1" s="55"/>
    </row>
    <row r="2" spans="1:28" ht="15.75" customHeight="1" x14ac:dyDescent="0.25">
      <c r="B2" s="51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6"/>
      <c r="Q2" s="56"/>
      <c r="R2" s="56"/>
      <c r="S2" s="57"/>
    </row>
    <row r="3" spans="1:28" x14ac:dyDescent="0.25">
      <c r="B3" t="s">
        <v>2</v>
      </c>
      <c r="C3" s="58">
        <f ca="1">TODAY()</f>
        <v>43858</v>
      </c>
      <c r="D3" s="59"/>
      <c r="E3" s="59"/>
      <c r="F3" t="s">
        <v>3</v>
      </c>
      <c r="G3" s="60" t="s">
        <v>4</v>
      </c>
      <c r="H3" s="60"/>
      <c r="I3" s="60"/>
      <c r="J3" s="60"/>
      <c r="K3" s="60"/>
      <c r="L3" s="61" t="s">
        <v>5</v>
      </c>
      <c r="M3" s="61"/>
      <c r="N3" s="61"/>
      <c r="O3" s="60" t="s">
        <v>6</v>
      </c>
      <c r="P3" s="60"/>
      <c r="Q3" s="60"/>
      <c r="R3" s="60"/>
      <c r="S3" s="60"/>
    </row>
    <row r="4" spans="1:28" ht="5.25" customHeight="1" x14ac:dyDescent="0.25"/>
    <row r="5" spans="1:28" ht="13.5" customHeight="1" x14ac:dyDescent="0.25">
      <c r="A5" s="65" t="s">
        <v>7</v>
      </c>
      <c r="B5" s="68"/>
      <c r="C5" s="68"/>
      <c r="D5" s="69" t="s">
        <v>8</v>
      </c>
      <c r="E5" s="69"/>
      <c r="F5" s="69"/>
      <c r="G5" s="69" t="s">
        <v>9</v>
      </c>
      <c r="H5" s="69"/>
      <c r="I5" s="63" t="s">
        <v>10</v>
      </c>
      <c r="J5" s="63"/>
      <c r="K5" s="63" t="s">
        <v>11</v>
      </c>
      <c r="L5" s="63"/>
      <c r="M5" s="63"/>
      <c r="N5" s="63"/>
      <c r="O5" s="63"/>
      <c r="P5" s="63"/>
      <c r="Q5" s="63"/>
      <c r="R5" s="63" t="s">
        <v>12</v>
      </c>
      <c r="S5" s="63"/>
      <c r="T5" s="1"/>
    </row>
    <row r="6" spans="1:28" ht="13.5" customHeight="1" x14ac:dyDescent="0.25">
      <c r="A6" s="66"/>
      <c r="B6" s="68"/>
      <c r="C6" s="68"/>
      <c r="D6" s="69"/>
      <c r="E6" s="69"/>
      <c r="F6" s="69"/>
      <c r="G6" s="69"/>
      <c r="H6" s="69"/>
      <c r="I6" s="63"/>
      <c r="J6" s="63"/>
      <c r="K6" s="63" t="s">
        <v>13</v>
      </c>
      <c r="L6" s="63" t="s">
        <v>14</v>
      </c>
      <c r="M6" s="63"/>
      <c r="N6" s="63"/>
      <c r="O6" s="64" t="s">
        <v>15</v>
      </c>
      <c r="P6" s="64"/>
      <c r="Q6" s="64"/>
      <c r="R6" s="63" t="s">
        <v>14</v>
      </c>
      <c r="S6" s="64" t="s">
        <v>15</v>
      </c>
    </row>
    <row r="7" spans="1:28" ht="13.5" customHeight="1" x14ac:dyDescent="0.25">
      <c r="A7" s="67"/>
      <c r="B7" s="68"/>
      <c r="C7" s="68"/>
      <c r="D7" s="69"/>
      <c r="E7" s="69"/>
      <c r="F7" s="69"/>
      <c r="G7" s="69"/>
      <c r="H7" s="69"/>
      <c r="I7" s="63"/>
      <c r="J7" s="63"/>
      <c r="K7" s="63"/>
      <c r="L7" s="63" t="s">
        <v>16</v>
      </c>
      <c r="M7" s="63"/>
      <c r="N7" s="2" t="s">
        <v>17</v>
      </c>
      <c r="O7" s="64" t="s">
        <v>16</v>
      </c>
      <c r="P7" s="64"/>
      <c r="Q7" s="3" t="s">
        <v>17</v>
      </c>
      <c r="R7" s="63"/>
      <c r="S7" s="64"/>
    </row>
    <row r="8" spans="1:28" ht="12.75" customHeight="1" x14ac:dyDescent="0.25">
      <c r="A8" s="4">
        <v>103</v>
      </c>
      <c r="B8" s="69" t="s">
        <v>18</v>
      </c>
      <c r="C8" s="63"/>
      <c r="D8" s="68" t="str">
        <f>IF(ISBLANK(A8),"",VLOOKUP($A8,[1]Base!$A$2:$M$200,2))</f>
        <v>92870001767-8</v>
      </c>
      <c r="E8" s="68"/>
      <c r="F8" s="68"/>
      <c r="G8" s="84"/>
      <c r="H8" s="84"/>
      <c r="I8" s="80">
        <f>IF(ISBLANK(A8),"",VLOOKUP($A8,[1]Base!$A$2:$M$200,3))</f>
        <v>14.7</v>
      </c>
      <c r="J8" s="81"/>
      <c r="K8" s="5"/>
      <c r="L8" s="84"/>
      <c r="M8" s="84"/>
      <c r="N8" s="6">
        <f>IF(ISBLANK(A8),"",VLOOKUP($A8,[1]Base!$A$2:$M$200,4))</f>
        <v>88</v>
      </c>
      <c r="O8" s="77"/>
      <c r="P8" s="77"/>
      <c r="Q8" s="7"/>
      <c r="R8" s="46">
        <f>IF(T8="x",IF(ISBLANK(A8),"",0),IF(ISBLANK(A8),"",IF(N8&lt;VLOOKUP($A8,[1]Base!$A$2:$M$200,5),VLOOKUP($A8,[1]Base!$A$2:$M$200,6),VLOOKUP($A8,[1]Base!$A$2:$M$200,7))))</f>
        <v>73</v>
      </c>
      <c r="S8" s="8"/>
    </row>
    <row r="9" spans="1:28" ht="12.75" customHeight="1" x14ac:dyDescent="0.25">
      <c r="A9" s="4">
        <v>104</v>
      </c>
      <c r="B9" s="63"/>
      <c r="C9" s="63"/>
      <c r="D9" s="68" t="str">
        <f>IF(ISBLANK(A9),"",VLOOKUP($A9,[1]Base!$A$2:$M$200,2))</f>
        <v>92870001766-0</v>
      </c>
      <c r="E9" s="68"/>
      <c r="F9" s="68"/>
      <c r="G9" s="84"/>
      <c r="H9" s="84"/>
      <c r="I9" s="80">
        <f>IF(ISBLANK(A9),"",VLOOKUP($A9,[1]Base!$A$2:$M$200,3))</f>
        <v>14.7</v>
      </c>
      <c r="J9" s="81"/>
      <c r="K9" s="5"/>
      <c r="L9" s="84"/>
      <c r="M9" s="84"/>
      <c r="N9" s="6">
        <f>IF(ISBLANK(A9),"",VLOOKUP($A9,[1]Base!$A$2:$M$200,4))</f>
        <v>88</v>
      </c>
      <c r="O9" s="77"/>
      <c r="P9" s="77"/>
      <c r="Q9" s="7"/>
      <c r="R9" s="46">
        <f>IF(T9="x",IF(ISBLANK(A9),"",0),IF(ISBLANK(A9),"",IF(N9&lt;VLOOKUP($A9,[1]Base!$A$2:$M$200,5),VLOOKUP($A9,[1]Base!$A$2:$M$200,6),VLOOKUP($A9,[1]Base!$A$2:$M$200,7))))</f>
        <v>73</v>
      </c>
      <c r="S9" s="8"/>
      <c r="W9" s="78" t="s">
        <v>19</v>
      </c>
      <c r="X9" s="78"/>
      <c r="Y9" s="78"/>
      <c r="Z9" s="78"/>
      <c r="AA9" s="78"/>
      <c r="AB9" s="78"/>
    </row>
    <row r="10" spans="1:28" ht="12.75" customHeight="1" thickBot="1" x14ac:dyDescent="0.3">
      <c r="A10" s="4"/>
      <c r="B10" s="83"/>
      <c r="C10" s="83"/>
      <c r="D10" s="68" t="str">
        <f>IF(ISBLANK(A10),"",VLOOKUP($A10,[1]Base!$A$2:$M$200,2))</f>
        <v/>
      </c>
      <c r="E10" s="68"/>
      <c r="F10" s="68"/>
      <c r="G10" s="79"/>
      <c r="H10" s="79"/>
      <c r="I10" s="80" t="str">
        <f>IF(ISBLANK(A10),"",VLOOKUP($A10,[1]Base!$A$2:$M$200,3))</f>
        <v/>
      </c>
      <c r="J10" s="81"/>
      <c r="K10" s="9"/>
      <c r="L10" s="79"/>
      <c r="M10" s="79"/>
      <c r="N10" s="6" t="str">
        <f>IF(ISBLANK(A10),"",VLOOKUP($A10,[1]Base!$A$2:$M$200,4))</f>
        <v/>
      </c>
      <c r="O10" s="82"/>
      <c r="P10" s="82"/>
      <c r="Q10" s="10"/>
      <c r="R10" s="46" t="str">
        <f>IF(T10="x",IF(ISBLANK(A10),"",0),IF(ISBLANK(A10),"",IF(N10&lt;VLOOKUP($A10,[1]Base!$A$2:$M$200,5),VLOOKUP($A10,[1]Base!$A$2:$M$200,6),VLOOKUP($A10,[1]Base!$A$2:$M$200,7))))</f>
        <v/>
      </c>
      <c r="S10" s="11"/>
      <c r="W10">
        <f>COUNT(R8:R10,R12:R14,R16:R41,R43:R46)</f>
        <v>27</v>
      </c>
    </row>
    <row r="11" spans="1:28" ht="15.75" thickBot="1" x14ac:dyDescent="0.3">
      <c r="A11" s="12"/>
      <c r="B11" s="70" t="s">
        <v>17</v>
      </c>
      <c r="C11" s="71"/>
      <c r="D11" s="72">
        <f>COUNTA(D8:D10)-COUNTIF(D8:D10,"")</f>
        <v>2</v>
      </c>
      <c r="E11" s="72"/>
      <c r="F11" s="72"/>
      <c r="G11" s="73"/>
      <c r="H11" s="73"/>
      <c r="I11" s="74">
        <f>IF(MOD(SUM(I8:J10),1)=0,SUM(I8:J10),TRUNC(SUM(I8:J10))+1)</f>
        <v>30</v>
      </c>
      <c r="J11" s="75"/>
      <c r="K11" s="13"/>
      <c r="L11" s="73"/>
      <c r="M11" s="73"/>
      <c r="N11" s="14">
        <f>IF(MOD(SUM(N8:N10),1)=0,SUM(N8:N10),TRUNC(SUM(N8:N10))+1)</f>
        <v>176</v>
      </c>
      <c r="O11" s="76"/>
      <c r="P11" s="76"/>
      <c r="Q11" s="15"/>
      <c r="R11" s="16">
        <f>IF(MOD(SUM(R8:R10),1)=0,SUM(R8:R10),TRUNC(SUM(R8:R10))+1)</f>
        <v>146</v>
      </c>
      <c r="S11" s="17"/>
      <c r="W11">
        <f>ROUNDDOWN(W10/2,0)</f>
        <v>13</v>
      </c>
    </row>
    <row r="12" spans="1:28" ht="12.75" customHeight="1" x14ac:dyDescent="0.25">
      <c r="A12" s="4"/>
      <c r="B12" s="88" t="s">
        <v>20</v>
      </c>
      <c r="C12" s="89"/>
      <c r="D12" s="90" t="str">
        <f>IF(ISBLANK(A12),"",VLOOKUP($A12,[1]Base!$A$2:$M$200,2))</f>
        <v/>
      </c>
      <c r="E12" s="90"/>
      <c r="F12" s="90"/>
      <c r="G12" s="90" t="str">
        <f>IF(ISBLANK(A12),"",VLOOKUP($A12,[1]Base!$A$2:$M$111,11))</f>
        <v/>
      </c>
      <c r="H12" s="90"/>
      <c r="I12" s="91" t="str">
        <f>IF(ISBLANK(A12),"",VLOOKUP($A12,[1]Base!$A$2:$M$200,3))</f>
        <v/>
      </c>
      <c r="J12" s="92"/>
      <c r="K12" s="18"/>
      <c r="L12" s="93"/>
      <c r="M12" s="93"/>
      <c r="N12" s="19" t="str">
        <f>IF(ISBLANK(A12),"",VLOOKUP($A12,[1]Base!$A$2:$M$200,4))</f>
        <v/>
      </c>
      <c r="O12" s="94"/>
      <c r="P12" s="94"/>
      <c r="Q12" s="20"/>
      <c r="R12" s="47" t="str">
        <f>IF(T12="x",IF(ISBLANK(A12),"",0),IF(ISBLANK(A12),"",IF(N12&lt;VLOOKUP($A12,[1]Base!$A$2:$M$200,6),VLOOKUP($A12,[1]Base!$A$2:$M$200,5),VLOOKUP($A12,[1]Base!$A$2:$M$200,7))))</f>
        <v/>
      </c>
      <c r="S12" s="21"/>
    </row>
    <row r="13" spans="1:28" ht="12.75" customHeight="1" x14ac:dyDescent="0.25">
      <c r="A13" s="4"/>
      <c r="B13" s="63"/>
      <c r="C13" s="63"/>
      <c r="D13" s="68" t="str">
        <f>IF(ISBLANK(A13),"",VLOOKUP($A13,[1]Base!$A$2:$M$200,2))</f>
        <v/>
      </c>
      <c r="E13" s="68"/>
      <c r="F13" s="68"/>
      <c r="G13" s="68" t="str">
        <f>IF(ISBLANK(A13),"",VLOOKUP($A13,[1]Base!$A$2:$M$111,11))</f>
        <v/>
      </c>
      <c r="H13" s="68"/>
      <c r="I13" s="80" t="str">
        <f>IF(ISBLANK(A13),"",VLOOKUP($A13,[1]Base!$A$2:$M$200,3))</f>
        <v/>
      </c>
      <c r="J13" s="81"/>
      <c r="K13" s="5"/>
      <c r="L13" s="84"/>
      <c r="M13" s="84"/>
      <c r="N13" s="6" t="str">
        <f>IF(ISBLANK(A13),"",VLOOKUP($A13,[1]Base!$A$2:$M$200,4))</f>
        <v/>
      </c>
      <c r="O13" s="77"/>
      <c r="P13" s="77"/>
      <c r="Q13" s="7"/>
      <c r="R13" s="47" t="str">
        <f>IF(T13="x",IF(ISBLANK(A13),"",0),IF(ISBLANK(A13),"",IF(N13&lt;VLOOKUP($A13,[1]Base!$A$2:$M$200,6),VLOOKUP($A13,[1]Base!$A$2:$M$200,5),VLOOKUP($A13,[1]Base!$A$2:$M$200,7))))</f>
        <v/>
      </c>
      <c r="S13" s="8"/>
    </row>
    <row r="14" spans="1:28" ht="12.75" customHeight="1" thickBot="1" x14ac:dyDescent="0.3">
      <c r="A14" s="4"/>
      <c r="B14" s="83"/>
      <c r="C14" s="83"/>
      <c r="D14" s="85" t="str">
        <f>IF(ISBLANK(A14),"",VLOOKUP($A14,[1]Base!$A$2:$M$200,2))</f>
        <v/>
      </c>
      <c r="E14" s="85"/>
      <c r="F14" s="85"/>
      <c r="G14" s="85" t="str">
        <f>IF(ISBLANK(A14),"",VLOOKUP($A14,[1]Base!$A$2:$M$111,11))</f>
        <v/>
      </c>
      <c r="H14" s="85"/>
      <c r="I14" s="86" t="str">
        <f>IF(ISBLANK(A14),"",VLOOKUP($A14,[1]Base!$A$2:$M$200,3))</f>
        <v/>
      </c>
      <c r="J14" s="87"/>
      <c r="K14" s="9"/>
      <c r="L14" s="79"/>
      <c r="M14" s="79"/>
      <c r="N14" s="22" t="str">
        <f>IF(ISBLANK(A14),"",VLOOKUP($A14,[1]Base!$A$2:$M$200,4))</f>
        <v/>
      </c>
      <c r="O14" s="82"/>
      <c r="P14" s="82"/>
      <c r="Q14" s="10"/>
      <c r="R14" s="47" t="str">
        <f>IF(T14="x",IF(ISBLANK(A14),"",0),IF(ISBLANK(A14),"",IF(N14&lt;VLOOKUP($A14,[1]Base!$A$2:$M$200,6),VLOOKUP($A14,[1]Base!$A$2:$M$200,5),VLOOKUP($A14,[1]Base!$A$2:$M$200,7))))</f>
        <v/>
      </c>
      <c r="S14" s="11"/>
    </row>
    <row r="15" spans="1:28" ht="15.75" thickBot="1" x14ac:dyDescent="0.3">
      <c r="A15" s="12"/>
      <c r="B15" s="70" t="s">
        <v>17</v>
      </c>
      <c r="C15" s="71"/>
      <c r="D15" s="72">
        <f>COUNTA(D12:D14)-COUNTIF(D12:D14,"")</f>
        <v>0</v>
      </c>
      <c r="E15" s="72"/>
      <c r="F15" s="72"/>
      <c r="G15" s="73"/>
      <c r="H15" s="73"/>
      <c r="I15" s="74">
        <f>IF(MOD(SUM(I12:J14),1)=0,SUM(I12:J14),TRUNC(SUM(I12:J14))+1)</f>
        <v>0</v>
      </c>
      <c r="J15" s="75"/>
      <c r="K15" s="13"/>
      <c r="L15" s="73"/>
      <c r="M15" s="73"/>
      <c r="N15" s="14">
        <f>IF(MOD(SUM(N12:N14),1)=0,SUM(N12:N14),TRUNC(SUM(N12:N14))+1)</f>
        <v>0</v>
      </c>
      <c r="O15" s="76"/>
      <c r="P15" s="76"/>
      <c r="Q15" s="15"/>
      <c r="R15" s="16">
        <f>IF(MOD(SUM(R12:R14),1)=0,SUM(R12:R14),TRUNC(SUM(R12:R14))+1)</f>
        <v>0</v>
      </c>
      <c r="S15" s="17"/>
    </row>
    <row r="16" spans="1:28" ht="15" customHeight="1" x14ac:dyDescent="0.25">
      <c r="A16" s="4">
        <v>28</v>
      </c>
      <c r="B16" s="99" t="s">
        <v>21</v>
      </c>
      <c r="C16" s="23" t="s">
        <v>22</v>
      </c>
      <c r="D16" s="96" t="str">
        <f>IF(ISBLANK(A16),"",VLOOKUP($A16,[1]Base!$A$2:$M$200,2))</f>
        <v>99879355558-7</v>
      </c>
      <c r="E16" s="96"/>
      <c r="F16" s="96"/>
      <c r="G16" s="90">
        <f>IF(ISBLANK(A16),"",VLOOKUP($A16,[1]Base!$A$2:$M$200,11))</f>
        <v>100</v>
      </c>
      <c r="H16" s="90"/>
      <c r="I16" s="97">
        <f>IF(ISBLANK(A16),"",VLOOKUP($A16,[1]Base!$A$2:$M$200,3))</f>
        <v>14.76</v>
      </c>
      <c r="J16" s="97"/>
      <c r="K16" s="24">
        <f>IF(ISBLANK(A16),"",VLOOKUP($A16,[1]Base!$A$2:$M$200,4))</f>
        <v>25.1</v>
      </c>
      <c r="L16" s="98">
        <v>2</v>
      </c>
      <c r="M16" s="98"/>
      <c r="N16" s="19">
        <f>IF(ISBLANK(A16),"",K16+L16)</f>
        <v>27.1</v>
      </c>
      <c r="O16" s="100"/>
      <c r="P16" s="100"/>
      <c r="Q16" s="20"/>
      <c r="R16" s="47">
        <f>IF(T16="x",IF(ISBLANK(A16),"",0),IF(ISBLANK(A16),"",IF(N16&lt;VLOOKUP($A16,[1]Base!$A$2:$M$200,6),VLOOKUP($A16,[1]Base!$A$2:$M$200,5),VLOOKUP($A16,[1]Base!$A$2:$M$200,7))))</f>
        <v>27.1</v>
      </c>
      <c r="S16" s="21"/>
    </row>
    <row r="17" spans="1:33" x14ac:dyDescent="0.25">
      <c r="A17" s="4">
        <v>96</v>
      </c>
      <c r="B17" s="99"/>
      <c r="C17" s="25" t="s">
        <v>23</v>
      </c>
      <c r="D17" s="96" t="str">
        <f>IF(ISBLANK(A17),"",VLOOKUP($A17,[1]Base!$A$2:$M$200,2))</f>
        <v>99879126505-6</v>
      </c>
      <c r="E17" s="96"/>
      <c r="F17" s="96"/>
      <c r="G17" s="90">
        <f>IF(ISBLANK(A17),"",VLOOKUP($A17,[1]Base!$A$2:$M$200,11))</f>
        <v>100</v>
      </c>
      <c r="H17" s="90"/>
      <c r="I17" s="97">
        <f>IF(ISBLANK(A17),"",VLOOKUP($A17,[1]Base!$A$2:$M$200,3))</f>
        <v>40.1</v>
      </c>
      <c r="J17" s="97"/>
      <c r="K17" s="24">
        <f>IF(ISBLANK(A17),"",VLOOKUP($A17,[1]Base!$A$2:$M$200,4))</f>
        <v>90</v>
      </c>
      <c r="L17" s="101">
        <v>0</v>
      </c>
      <c r="M17" s="101"/>
      <c r="N17" s="6">
        <f t="shared" ref="N17:N41" si="0">IF(ISBLANK(A17),"",K17+L17)</f>
        <v>90</v>
      </c>
      <c r="O17" s="95"/>
      <c r="P17" s="95"/>
      <c r="Q17" s="7"/>
      <c r="R17" s="47">
        <f>IF(T17="x",IF(ISBLANK(A17),"",0),IF(ISBLANK(A17),"",IF(N17&lt;VLOOKUP($A17,[1]Base!$A$2:$M$200,6),VLOOKUP($A17,[1]Base!$A$2:$M$200,5),VLOOKUP($A17,[1]Base!$A$2:$M$200,7))))</f>
        <v>90</v>
      </c>
      <c r="S17" s="8"/>
    </row>
    <row r="18" spans="1:33" x14ac:dyDescent="0.25">
      <c r="A18" s="4">
        <v>94</v>
      </c>
      <c r="B18" s="99"/>
      <c r="C18" s="26" t="s">
        <v>24</v>
      </c>
      <c r="D18" s="96" t="str">
        <f>IF(ISBLANK(A18),"",VLOOKUP($A18,[1]Base!$A$2:$M$200,2))</f>
        <v>99879121529-1</v>
      </c>
      <c r="E18" s="96"/>
      <c r="F18" s="96"/>
      <c r="G18" s="90">
        <f>IF(ISBLANK(A18),"",VLOOKUP($A18,[1]Base!$A$2:$M$200,11))</f>
        <v>100</v>
      </c>
      <c r="H18" s="90"/>
      <c r="I18" s="97">
        <f>IF(ISBLANK(A18),"",VLOOKUP($A18,[1]Base!$A$2:$M$200,3))</f>
        <v>41.8</v>
      </c>
      <c r="J18" s="97"/>
      <c r="K18" s="24">
        <f>IF(ISBLANK(A18),"",VLOOKUP($A18,[1]Base!$A$2:$M$200,4))</f>
        <v>119</v>
      </c>
      <c r="L18" s="98">
        <v>0</v>
      </c>
      <c r="M18" s="98"/>
      <c r="N18" s="6">
        <f t="shared" si="0"/>
        <v>119</v>
      </c>
      <c r="O18" s="95"/>
      <c r="P18" s="95"/>
      <c r="Q18" s="7"/>
      <c r="R18" s="47">
        <f>IF(T18="x",IF(ISBLANK(A18),"",0),IF(ISBLANK(A18),"",IF(N18&lt;VLOOKUP($A18,[1]Base!$A$2:$M$200,6),VLOOKUP($A18,[1]Base!$A$2:$M$200,5),VLOOKUP($A18,[1]Base!$A$2:$M$200,7))))</f>
        <v>113</v>
      </c>
      <c r="S18" s="8"/>
    </row>
    <row r="19" spans="1:33" x14ac:dyDescent="0.25">
      <c r="A19" s="4">
        <v>49</v>
      </c>
      <c r="B19" s="99"/>
      <c r="C19" s="26" t="s">
        <v>25</v>
      </c>
      <c r="D19" s="96" t="str">
        <f>IF(ISBLANK(A19),"",VLOOKUP($A19,[1]Base!$A$2:$M$200,2))</f>
        <v>33876771564-6</v>
      </c>
      <c r="E19" s="96"/>
      <c r="F19" s="96"/>
      <c r="G19" s="90">
        <f>IF(ISBLANK(A19),"",VLOOKUP($A19,[1]Base!$A$2:$M$200,11))</f>
        <v>100</v>
      </c>
      <c r="H19" s="90"/>
      <c r="I19" s="97">
        <f>IF(ISBLANK(A19),"",VLOOKUP($A19,[1]Base!$A$2:$M$200,3))</f>
        <v>15.64</v>
      </c>
      <c r="J19" s="97"/>
      <c r="K19" s="24">
        <f>IF(ISBLANK(A19),"",VLOOKUP($A19,[1]Base!$A$2:$M$200,4))</f>
        <v>24</v>
      </c>
      <c r="L19" s="101">
        <v>50</v>
      </c>
      <c r="M19" s="101"/>
      <c r="N19" s="6">
        <f t="shared" si="0"/>
        <v>74</v>
      </c>
      <c r="O19" s="95"/>
      <c r="P19" s="95"/>
      <c r="Q19" s="7"/>
      <c r="R19" s="47">
        <f>IF(T19="x",IF(ISBLANK(A19),"",0),IF(ISBLANK(A19),"",IF(N19&lt;VLOOKUP($A19,[1]Base!$A$2:$M$200,6),VLOOKUP($A19,[1]Base!$A$2:$M$200,5),VLOOKUP($A19,[1]Base!$A$2:$M$200,7))))</f>
        <v>69</v>
      </c>
      <c r="S19" s="8"/>
      <c r="U19" t="s">
        <v>56</v>
      </c>
      <c r="AG19" s="124">
        <f t="array" ref="AG19">COUNT(IF((A8:A44&lt;&gt;""),R8:R44))</f>
        <v>27</v>
      </c>
    </row>
    <row r="20" spans="1:33" x14ac:dyDescent="0.25">
      <c r="A20" s="4">
        <v>50</v>
      </c>
      <c r="B20" s="99"/>
      <c r="C20" s="26" t="s">
        <v>26</v>
      </c>
      <c r="D20" s="96" t="str">
        <f>IF(ISBLANK(A20),"",VLOOKUP($A20,[1]Base!$A$2:$M$200,2))</f>
        <v>33876771550-5</v>
      </c>
      <c r="E20" s="96"/>
      <c r="F20" s="96"/>
      <c r="G20" s="90">
        <f>IF(ISBLANK(A20),"",VLOOKUP($A20,[1]Base!$A$2:$M$200,11))</f>
        <v>100</v>
      </c>
      <c r="H20" s="90"/>
      <c r="I20" s="97">
        <f>IF(ISBLANK(A20),"",VLOOKUP($A20,[1]Base!$A$2:$M$200,3))</f>
        <v>15.64</v>
      </c>
      <c r="J20" s="97"/>
      <c r="K20" s="24">
        <f>IF(ISBLANK(A20),"",VLOOKUP($A20,[1]Base!$A$2:$M$200,4))</f>
        <v>24</v>
      </c>
      <c r="L20" s="98">
        <v>50</v>
      </c>
      <c r="M20" s="98"/>
      <c r="N20" s="6">
        <f t="shared" si="0"/>
        <v>74</v>
      </c>
      <c r="O20" s="95"/>
      <c r="P20" s="95"/>
      <c r="Q20" s="7"/>
      <c r="R20" s="47">
        <f>IF(T20="x",IF(ISBLANK(A20),"",0),IF(ISBLANK(A20),"",IF(N20&lt;VLOOKUP($A20,[1]Base!$A$2:$M$200,6),VLOOKUP($A20,[1]Base!$A$2:$M$200,5),VLOOKUP($A20,[1]Base!$A$2:$M$200,7))))</f>
        <v>69</v>
      </c>
      <c r="S20" s="8"/>
      <c r="U20" t="s">
        <v>57</v>
      </c>
      <c r="AG20" s="124">
        <f>ROUNDDOWN(AG19/2,0)</f>
        <v>13</v>
      </c>
    </row>
    <row r="21" spans="1:33" x14ac:dyDescent="0.25">
      <c r="A21" s="4">
        <v>52</v>
      </c>
      <c r="B21" s="99"/>
      <c r="C21" s="27" t="s">
        <v>27</v>
      </c>
      <c r="D21" s="96" t="str">
        <f>IF(ISBLANK(A21),"",VLOOKUP($A21,[1]Base!$A$2:$M$200,2))</f>
        <v>33876771451-6</v>
      </c>
      <c r="E21" s="96"/>
      <c r="F21" s="96"/>
      <c r="G21" s="90">
        <f>IF(ISBLANK(A21),"",VLOOKUP($A21,[1]Base!$A$2:$M$200,11))</f>
        <v>100</v>
      </c>
      <c r="H21" s="90"/>
      <c r="I21" s="97">
        <f>IF(ISBLANK(A21),"",VLOOKUP($A21,[1]Base!$A$2:$M$200,3))</f>
        <v>15.64</v>
      </c>
      <c r="J21" s="97"/>
      <c r="K21" s="24">
        <f>IF(ISBLANK(A21),"",VLOOKUP($A21,[1]Base!$A$2:$M$200,4))</f>
        <v>24</v>
      </c>
      <c r="L21" s="101">
        <v>50</v>
      </c>
      <c r="M21" s="101"/>
      <c r="N21" s="6">
        <f t="shared" si="0"/>
        <v>74</v>
      </c>
      <c r="O21" s="95"/>
      <c r="P21" s="95"/>
      <c r="Q21" s="7"/>
      <c r="R21" s="47">
        <f>IF(T21="x",IF(ISBLANK(A21),"",0),IF(ISBLANK(A21),"",IF(N21&lt;VLOOKUP($A21,[1]Base!$A$2:$M$200,6),VLOOKUP($A21,[1]Base!$A$2:$M$200,5),VLOOKUP($A21,[1]Base!$A$2:$M$200,7))))</f>
        <v>69</v>
      </c>
      <c r="S21" s="8"/>
      <c r="U21" t="s">
        <v>58</v>
      </c>
      <c r="AG21" s="124">
        <f t="array" aca="1" ref="AG21" ca="1">ROUNDDOWN(SUMIF(INDIRECT(CELL("adresse",INDEX(A8:A44,SMALL(IF(A8:A44&lt;&gt;"",ROW(A8:A44)-ROW(A8)+3),AG20)))&amp;":A44"),"&lt;&gt;"&amp;"",INDIRECT(CELL("adresse",INDEX(R8:R44,SMALL(IF(A8:A44&lt;&gt;"",ROW(A8:A44)-ROW(A8)+3),AG20)))&amp;":R44")),0)</f>
        <v>470</v>
      </c>
    </row>
    <row r="22" spans="1:33" ht="15" customHeight="1" x14ac:dyDescent="0.25">
      <c r="A22" s="4">
        <v>53</v>
      </c>
      <c r="B22" s="99"/>
      <c r="C22" s="26" t="s">
        <v>28</v>
      </c>
      <c r="D22" s="96" t="str">
        <f>IF(ISBLANK(A22),"",VLOOKUP($A22,[1]Base!$A$2:$M$200,2))</f>
        <v>33876771446-6</v>
      </c>
      <c r="E22" s="96"/>
      <c r="F22" s="96"/>
      <c r="G22" s="90">
        <f>IF(ISBLANK(A22),"",VLOOKUP($A22,[1]Base!$A$2:$M$200,11))</f>
        <v>100</v>
      </c>
      <c r="H22" s="90"/>
      <c r="I22" s="97">
        <f>IF(ISBLANK(A22),"",VLOOKUP($A22,[1]Base!$A$2:$M$200,3))</f>
        <v>15.64</v>
      </c>
      <c r="J22" s="97"/>
      <c r="K22" s="24">
        <f>IF(ISBLANK(A22),"",VLOOKUP($A22,[1]Base!$A$2:$M$200,4))</f>
        <v>24</v>
      </c>
      <c r="L22" s="98">
        <v>50</v>
      </c>
      <c r="M22" s="98"/>
      <c r="N22" s="6">
        <f t="shared" si="0"/>
        <v>74</v>
      </c>
      <c r="O22" s="95"/>
      <c r="P22" s="95"/>
      <c r="Q22" s="7"/>
      <c r="R22" s="47">
        <f>IF(T22="x",IF(ISBLANK(A22),"",0),IF(ISBLANK(A22),"",IF(N22&lt;VLOOKUP($A22,[1]Base!$A$2:$M$200,6),VLOOKUP($A22,[1]Base!$A$2:$M$200,5),VLOOKUP($A22,[1]Base!$A$2:$M$200,7))))</f>
        <v>69</v>
      </c>
      <c r="S22" s="8"/>
      <c r="U22" s="62" t="s">
        <v>59</v>
      </c>
      <c r="V22" s="62"/>
      <c r="W22" s="62"/>
      <c r="X22" s="62"/>
      <c r="Y22" s="62"/>
      <c r="Z22" s="62"/>
      <c r="AA22" s="62"/>
    </row>
    <row r="23" spans="1:33" x14ac:dyDescent="0.25">
      <c r="A23" s="4">
        <v>58</v>
      </c>
      <c r="B23" s="99"/>
      <c r="C23" s="27" t="s">
        <v>29</v>
      </c>
      <c r="D23" s="96" t="str">
        <f>IF(ISBLANK(A23),"",VLOOKUP($A23,[1]Base!$A$2:$M$200,2))</f>
        <v>99879383902-3</v>
      </c>
      <c r="E23" s="96"/>
      <c r="F23" s="96"/>
      <c r="G23" s="90">
        <f>IF(ISBLANK(A23),"",VLOOKUP($A23,[1]Base!$A$2:$M$200,11))</f>
        <v>100</v>
      </c>
      <c r="H23" s="90"/>
      <c r="I23" s="97">
        <f>IF(ISBLANK(A23),"",VLOOKUP($A23,[1]Base!$A$2:$M$200,3))</f>
        <v>20.64</v>
      </c>
      <c r="J23" s="97"/>
      <c r="K23" s="24">
        <f>IF(ISBLANK(A23),"",VLOOKUP($A23,[1]Base!$A$2:$M$200,4))</f>
        <v>20.57</v>
      </c>
      <c r="L23" s="101">
        <v>10</v>
      </c>
      <c r="M23" s="101"/>
      <c r="N23" s="6">
        <f t="shared" si="0"/>
        <v>30.57</v>
      </c>
      <c r="O23" s="95"/>
      <c r="P23" s="95"/>
      <c r="Q23" s="7"/>
      <c r="R23" s="47">
        <f>IF(T23="x",IF(ISBLANK(A23),"",0),IF(ISBLANK(A23),"",IF(N23&lt;VLOOKUP($A23,[1]Base!$A$2:$M$200,6),VLOOKUP($A23,[1]Base!$A$2:$M$200,5),VLOOKUP($A23,[1]Base!$A$2:$M$200,7))))</f>
        <v>30.57</v>
      </c>
      <c r="S23" s="8"/>
      <c r="U23" s="62"/>
      <c r="V23" s="62"/>
      <c r="W23" s="62"/>
      <c r="X23" s="62"/>
      <c r="Y23" s="62"/>
      <c r="Z23" s="62"/>
      <c r="AA23" s="62"/>
    </row>
    <row r="24" spans="1:33" x14ac:dyDescent="0.25">
      <c r="A24" s="4">
        <v>57</v>
      </c>
      <c r="B24" s="99"/>
      <c r="C24" s="26" t="s">
        <v>30</v>
      </c>
      <c r="D24" s="96" t="str">
        <f>IF(ISBLANK(A24),"",VLOOKUP($A24,[1]Base!$A$2:$M$200,2))</f>
        <v>99879383903-1</v>
      </c>
      <c r="E24" s="96"/>
      <c r="F24" s="96"/>
      <c r="G24" s="90">
        <f>IF(ISBLANK(A24),"",VLOOKUP($A24,[1]Base!$A$2:$M$200,11))</f>
        <v>100</v>
      </c>
      <c r="H24" s="90"/>
      <c r="I24" s="97">
        <f>IF(ISBLANK(A24),"",VLOOKUP($A24,[1]Base!$A$2:$M$200,3))</f>
        <v>20.64</v>
      </c>
      <c r="J24" s="97"/>
      <c r="K24" s="24">
        <f>IF(ISBLANK(A24),"",VLOOKUP($A24,[1]Base!$A$2:$M$200,4))</f>
        <v>20.07</v>
      </c>
      <c r="L24" s="98">
        <v>33</v>
      </c>
      <c r="M24" s="98"/>
      <c r="N24" s="6">
        <f t="shared" si="0"/>
        <v>53.07</v>
      </c>
      <c r="O24" s="95"/>
      <c r="P24" s="95"/>
      <c r="Q24" s="7"/>
      <c r="R24" s="47">
        <f>IF(T24="x",IF(ISBLANK(A24),"",0),IF(ISBLANK(A24),"",IF(N24&lt;VLOOKUP($A24,[1]Base!$A$2:$M$200,6),VLOOKUP($A24,[1]Base!$A$2:$M$200,5),VLOOKUP($A24,[1]Base!$A$2:$M$200,7))))</f>
        <v>53.07</v>
      </c>
      <c r="S24" s="8"/>
      <c r="U24" s="62"/>
      <c r="V24" s="62"/>
      <c r="W24" s="62"/>
      <c r="X24" s="62"/>
      <c r="Y24" s="62"/>
      <c r="Z24" s="62"/>
      <c r="AA24" s="62"/>
    </row>
    <row r="25" spans="1:33" x14ac:dyDescent="0.25">
      <c r="A25" s="4">
        <v>56</v>
      </c>
      <c r="B25" s="99"/>
      <c r="C25" s="27" t="s">
        <v>31</v>
      </c>
      <c r="D25" s="96" t="str">
        <f>IF(ISBLANK(A25),"",VLOOKUP($A25,[1]Base!$A$2:$M$200,2))</f>
        <v>99879352524-2</v>
      </c>
      <c r="E25" s="96"/>
      <c r="F25" s="96"/>
      <c r="G25" s="90">
        <f>IF(ISBLANK(A25),"",VLOOKUP($A25,[1]Base!$A$2:$M$200,11))</f>
        <v>100</v>
      </c>
      <c r="H25" s="90"/>
      <c r="I25" s="97">
        <f>IF(ISBLANK(A25),"",VLOOKUP($A25,[1]Base!$A$2:$M$200,3))</f>
        <v>37.700000000000003</v>
      </c>
      <c r="J25" s="97"/>
      <c r="K25" s="24">
        <f>IF(ISBLANK(A25),"",VLOOKUP($A25,[1]Base!$A$2:$M$200,4))</f>
        <v>80</v>
      </c>
      <c r="L25" s="101">
        <v>80</v>
      </c>
      <c r="M25" s="101"/>
      <c r="N25" s="6">
        <f t="shared" si="0"/>
        <v>160</v>
      </c>
      <c r="O25" s="95"/>
      <c r="P25" s="95"/>
      <c r="Q25" s="7"/>
      <c r="R25" s="47">
        <f>IF(T25="x",IF(ISBLANK(A25),"",0),IF(ISBLANK(A25),"",IF(N25&lt;VLOOKUP($A25,[1]Base!$A$2:$M$200,6),VLOOKUP($A25,[1]Base!$A$2:$M$200,5),VLOOKUP($A25,[1]Base!$A$2:$M$200,7))))</f>
        <v>126</v>
      </c>
      <c r="S25" s="8"/>
      <c r="U25" s="62"/>
      <c r="V25" s="62"/>
      <c r="W25" s="62"/>
      <c r="X25" s="62"/>
      <c r="Y25" s="62"/>
      <c r="Z25" s="62"/>
      <c r="AA25" s="62"/>
    </row>
    <row r="26" spans="1:33" x14ac:dyDescent="0.25">
      <c r="A26" s="4">
        <v>55</v>
      </c>
      <c r="B26" s="99"/>
      <c r="C26" s="26" t="s">
        <v>32</v>
      </c>
      <c r="D26" s="96" t="str">
        <f>IF(ISBLANK(A26),"",VLOOKUP($A26,[1]Base!$A$2:$M$200,2))</f>
        <v>99879352572-1</v>
      </c>
      <c r="E26" s="96"/>
      <c r="F26" s="96"/>
      <c r="G26" s="90">
        <f>IF(ISBLANK(A26),"",VLOOKUP($A26,[1]Base!$A$2:$M$200,11))</f>
        <v>100</v>
      </c>
      <c r="H26" s="90"/>
      <c r="I26" s="97">
        <f>IF(ISBLANK(A26),"",VLOOKUP($A26,[1]Base!$A$2:$M$200,3))</f>
        <v>16.899999999999999</v>
      </c>
      <c r="J26" s="97"/>
      <c r="K26" s="24">
        <f>IF(ISBLANK(A26),"",VLOOKUP($A26,[1]Base!$A$2:$M$200,4))</f>
        <v>41</v>
      </c>
      <c r="L26" s="98">
        <v>0</v>
      </c>
      <c r="M26" s="98"/>
      <c r="N26" s="6">
        <f t="shared" si="0"/>
        <v>41</v>
      </c>
      <c r="O26" s="95"/>
      <c r="P26" s="95"/>
      <c r="Q26" s="7"/>
      <c r="R26" s="47">
        <f>IF(T26="x",IF(ISBLANK(A26),"",0),IF(ISBLANK(A26),"",IF(N26&lt;VLOOKUP($A26,[1]Base!$A$2:$M$200,6),VLOOKUP($A26,[1]Base!$A$2:$M$200,5),VLOOKUP($A26,[1]Base!$A$2:$M$200,7))))</f>
        <v>45</v>
      </c>
      <c r="S26" s="8"/>
      <c r="U26" s="62"/>
      <c r="V26" s="62"/>
      <c r="W26" s="62"/>
      <c r="X26" s="62"/>
      <c r="Y26" s="62"/>
      <c r="Z26" s="62"/>
      <c r="AA26" s="62"/>
    </row>
    <row r="27" spans="1:33" x14ac:dyDescent="0.25">
      <c r="A27" s="4">
        <v>82</v>
      </c>
      <c r="B27" s="99"/>
      <c r="C27" s="27" t="s">
        <v>33</v>
      </c>
      <c r="D27" s="96" t="str">
        <f>IF(ISBLANK(A27),"",VLOOKUP($A27,[1]Base!$A$2:$M$200,2))</f>
        <v>99879114501-9</v>
      </c>
      <c r="E27" s="96"/>
      <c r="F27" s="96"/>
      <c r="G27" s="90">
        <f>IF(ISBLANK(A27),"",VLOOKUP($A27,[1]Base!$A$2:$M$200,11))</f>
        <v>100</v>
      </c>
      <c r="H27" s="90"/>
      <c r="I27" s="97">
        <f>IF(ISBLANK(A27),"",VLOOKUP($A27,[1]Base!$A$2:$M$200,3))</f>
        <v>88.06</v>
      </c>
      <c r="J27" s="97"/>
      <c r="K27" s="24">
        <f>IF(ISBLANK(A27),"",VLOOKUP($A27,[1]Base!$A$2:$M$200,4))</f>
        <v>346</v>
      </c>
      <c r="L27" s="101">
        <v>0</v>
      </c>
      <c r="M27" s="101"/>
      <c r="N27" s="6">
        <f t="shared" si="0"/>
        <v>346</v>
      </c>
      <c r="O27" s="95"/>
      <c r="P27" s="95"/>
      <c r="Q27" s="7"/>
      <c r="R27" s="47">
        <f>IF(T27="x",IF(ISBLANK(A27),"",0),IF(ISBLANK(A27),"",IF(N27&lt;VLOOKUP($A27,[1]Base!$A$2:$M$200,6),VLOOKUP($A27,[1]Base!$A$2:$M$200,5),VLOOKUP($A27,[1]Base!$A$2:$M$200,7))))</f>
        <v>276</v>
      </c>
      <c r="S27" s="8"/>
    </row>
    <row r="28" spans="1:33" x14ac:dyDescent="0.25">
      <c r="A28" s="4">
        <v>30</v>
      </c>
      <c r="B28" s="99"/>
      <c r="C28" s="26" t="s">
        <v>34</v>
      </c>
      <c r="D28" s="96" t="str">
        <f>IF(ISBLANK(A28),"",VLOOKUP($A28,[1]Base!$A$2:$M$200,2))</f>
        <v>99879352647-1</v>
      </c>
      <c r="E28" s="96"/>
      <c r="F28" s="96"/>
      <c r="G28" s="90">
        <f>IF(ISBLANK(A28),"",VLOOKUP($A28,[1]Base!$A$2:$M$200,11))</f>
        <v>100</v>
      </c>
      <c r="H28" s="90"/>
      <c r="I28" s="97">
        <f>IF(ISBLANK(A28),"",VLOOKUP($A28,[1]Base!$A$2:$M$200,3))</f>
        <v>15.64</v>
      </c>
      <c r="J28" s="97"/>
      <c r="K28" s="24">
        <f>IF(ISBLANK(A28),"",VLOOKUP($A28,[1]Base!$A$2:$M$200,4))</f>
        <v>27.6</v>
      </c>
      <c r="L28" s="98">
        <v>0</v>
      </c>
      <c r="M28" s="98"/>
      <c r="N28" s="6">
        <f t="shared" si="0"/>
        <v>27.6</v>
      </c>
      <c r="O28" s="95"/>
      <c r="P28" s="95"/>
      <c r="Q28" s="7"/>
      <c r="R28" s="48">
        <f>IF(T28="x",IF(ISBLANK(A28),"",0),IF(ISBLANK(A28),"",IF(N28&lt;VLOOKUP($A28,[1]Base!$A$2:$M$200,6),VLOOKUP($A28,[1]Base!$A$2:$M$200,5),VLOOKUP($A28,[1]Base!$A$2:$M$200,7))))</f>
        <v>27.6</v>
      </c>
      <c r="S28" s="8"/>
    </row>
    <row r="29" spans="1:33" x14ac:dyDescent="0.25">
      <c r="A29" s="4">
        <v>31</v>
      </c>
      <c r="B29" s="99"/>
      <c r="C29" s="27" t="s">
        <v>35</v>
      </c>
      <c r="D29" s="96" t="str">
        <f>IF(ISBLANK(A29),"",VLOOKUP($A29,[1]Base!$A$2:$M$200,2))</f>
        <v>99879352646-3</v>
      </c>
      <c r="E29" s="96"/>
      <c r="F29" s="96"/>
      <c r="G29" s="90">
        <f>IF(ISBLANK(A29),"",VLOOKUP($A29,[1]Base!$A$2:$M$200,11))</f>
        <v>100</v>
      </c>
      <c r="H29" s="90"/>
      <c r="I29" s="97">
        <f>IF(ISBLANK(A29),"",VLOOKUP($A29,[1]Base!$A$2:$M$200,3))</f>
        <v>15.64</v>
      </c>
      <c r="J29" s="97"/>
      <c r="K29" s="24">
        <f>IF(ISBLANK(A29),"",VLOOKUP($A29,[1]Base!$A$2:$M$200,4))</f>
        <v>27.7</v>
      </c>
      <c r="L29" s="101">
        <v>0</v>
      </c>
      <c r="M29" s="101"/>
      <c r="N29" s="6">
        <f t="shared" si="0"/>
        <v>27.7</v>
      </c>
      <c r="O29" s="95"/>
      <c r="P29" s="95"/>
      <c r="Q29" s="7"/>
      <c r="R29" s="48">
        <f>IF(T29="x",IF(ISBLANK(A29),"",0),IF(ISBLANK(A29),"",IF(N29&lt;VLOOKUP($A29,[1]Base!$A$2:$M$200,6),VLOOKUP($A29,[1]Base!$A$2:$M$200,5),VLOOKUP($A29,[1]Base!$A$2:$M$200,7))))</f>
        <v>27.7</v>
      </c>
      <c r="S29" s="8"/>
    </row>
    <row r="30" spans="1:33" x14ac:dyDescent="0.25">
      <c r="A30" s="4">
        <v>32</v>
      </c>
      <c r="B30" s="99"/>
      <c r="C30" s="26" t="s">
        <v>36</v>
      </c>
      <c r="D30" s="96" t="str">
        <f>IF(ISBLANK(A30),"",VLOOKUP($A30,[1]Base!$A$2:$M$200,2))</f>
        <v>99879352648-9</v>
      </c>
      <c r="E30" s="96"/>
      <c r="F30" s="96"/>
      <c r="G30" s="90">
        <f>IF(ISBLANK(A30),"",VLOOKUP($A30,[1]Base!$A$2:$M$200,11))</f>
        <v>100</v>
      </c>
      <c r="H30" s="90"/>
      <c r="I30" s="97">
        <f>IF(ISBLANK(A30),"",VLOOKUP($A30,[1]Base!$A$2:$M$200,3))</f>
        <v>15.64</v>
      </c>
      <c r="J30" s="97"/>
      <c r="K30" s="24">
        <f>IF(ISBLANK(A30),"",VLOOKUP($A30,[1]Base!$A$2:$M$200,4))</f>
        <v>27.6</v>
      </c>
      <c r="L30" s="98">
        <v>0</v>
      </c>
      <c r="M30" s="98"/>
      <c r="N30" s="6">
        <f t="shared" si="0"/>
        <v>27.6</v>
      </c>
      <c r="O30" s="95"/>
      <c r="P30" s="95"/>
      <c r="Q30" s="7"/>
      <c r="R30" s="48">
        <f>IF(T30="x",IF(ISBLANK(A30),"",0),IF(ISBLANK(A30),"",IF(N30&lt;VLOOKUP($A30,[1]Base!$A$2:$M$200,6),VLOOKUP($A30,[1]Base!$A$2:$M$200,5),VLOOKUP($A30,[1]Base!$A$2:$M$200,7))))</f>
        <v>27.6</v>
      </c>
      <c r="S30" s="8"/>
    </row>
    <row r="31" spans="1:33" x14ac:dyDescent="0.25">
      <c r="A31" s="4">
        <v>33</v>
      </c>
      <c r="B31" s="99"/>
      <c r="C31" s="27" t="s">
        <v>37</v>
      </c>
      <c r="D31" s="96" t="str">
        <f>IF(ISBLANK(A31),"",VLOOKUP($A31,[1]Base!$A$2:$M$200,2))</f>
        <v>99879352652-1</v>
      </c>
      <c r="E31" s="96"/>
      <c r="F31" s="96"/>
      <c r="G31" s="90">
        <f>IF(ISBLANK(A31),"",VLOOKUP($A31,[1]Base!$A$2:$M$200,11))</f>
        <v>100</v>
      </c>
      <c r="H31" s="90"/>
      <c r="I31" s="97">
        <f>IF(ISBLANK(A31),"",VLOOKUP($A31,[1]Base!$A$2:$M$200,3))</f>
        <v>15.64</v>
      </c>
      <c r="J31" s="97"/>
      <c r="K31" s="24">
        <f>IF(ISBLANK(A31),"",VLOOKUP($A31,[1]Base!$A$2:$M$200,4))</f>
        <v>30.4</v>
      </c>
      <c r="L31" s="101">
        <v>0</v>
      </c>
      <c r="M31" s="101"/>
      <c r="N31" s="6">
        <f t="shared" si="0"/>
        <v>30.4</v>
      </c>
      <c r="O31" s="95"/>
      <c r="P31" s="95"/>
      <c r="Q31" s="7"/>
      <c r="R31" s="48">
        <f>IF(T31="x",IF(ISBLANK(A31),"",0),IF(ISBLANK(A31),"",IF(N31&lt;VLOOKUP($A31,[1]Base!$A$2:$M$200,6),VLOOKUP($A31,[1]Base!$A$2:$M$200,5),VLOOKUP($A31,[1]Base!$A$2:$M$200,7))))</f>
        <v>30.4</v>
      </c>
      <c r="S31" s="8"/>
    </row>
    <row r="32" spans="1:33" x14ac:dyDescent="0.25">
      <c r="A32" s="4">
        <v>34</v>
      </c>
      <c r="B32" s="99"/>
      <c r="C32" s="26" t="s">
        <v>38</v>
      </c>
      <c r="D32" s="96" t="str">
        <f>IF(ISBLANK(A32),"",VLOOKUP($A32,[1]Base!$A$2:$M$200,2))</f>
        <v>99879352649-7</v>
      </c>
      <c r="E32" s="96"/>
      <c r="F32" s="96"/>
      <c r="G32" s="90">
        <f>IF(ISBLANK(A32),"",VLOOKUP($A32,[1]Base!$A$2:$M$200,11))</f>
        <v>100</v>
      </c>
      <c r="H32" s="90"/>
      <c r="I32" s="97">
        <f>IF(ISBLANK(A32),"",VLOOKUP($A32,[1]Base!$A$2:$M$200,3))</f>
        <v>15.64</v>
      </c>
      <c r="J32" s="97"/>
      <c r="K32" s="24">
        <f>IF(ISBLANK(A32),"",VLOOKUP($A32,[1]Base!$A$2:$M$200,4))</f>
        <v>27.7</v>
      </c>
      <c r="L32" s="98">
        <v>0</v>
      </c>
      <c r="M32" s="98"/>
      <c r="N32" s="6">
        <f t="shared" si="0"/>
        <v>27.7</v>
      </c>
      <c r="O32" s="95"/>
      <c r="P32" s="95"/>
      <c r="Q32" s="7"/>
      <c r="R32" s="48">
        <f>IF(T32="x",IF(ISBLANK(A32),"",0),IF(ISBLANK(A32),"",IF(N32&lt;VLOOKUP($A32,[1]Base!$A$2:$M$200,6),VLOOKUP($A32,[1]Base!$A$2:$M$200,5),VLOOKUP($A32,[1]Base!$A$2:$M$200,7))))</f>
        <v>27.7</v>
      </c>
      <c r="S32" s="8"/>
    </row>
    <row r="33" spans="1:27" x14ac:dyDescent="0.25">
      <c r="A33" s="4">
        <v>35</v>
      </c>
      <c r="B33" s="99"/>
      <c r="C33" s="27" t="s">
        <v>39</v>
      </c>
      <c r="D33" s="96" t="str">
        <f>IF(ISBLANK(A33),"",VLOOKUP($A33,[1]Base!$A$2:$M$200,2))</f>
        <v>99879352651-3</v>
      </c>
      <c r="E33" s="96"/>
      <c r="F33" s="96"/>
      <c r="G33" s="90">
        <f>IF(ISBLANK(A33),"",VLOOKUP($A33,[1]Base!$A$2:$M$200,11))</f>
        <v>100</v>
      </c>
      <c r="H33" s="90"/>
      <c r="I33" s="97">
        <f>IF(ISBLANK(A33),"",VLOOKUP($A33,[1]Base!$A$2:$M$200,3))</f>
        <v>15.64</v>
      </c>
      <c r="J33" s="97"/>
      <c r="K33" s="24">
        <f>IF(ISBLANK(A33),"",VLOOKUP($A33,[1]Base!$A$2:$M$200,4))</f>
        <v>27.7</v>
      </c>
      <c r="L33" s="101">
        <v>0</v>
      </c>
      <c r="M33" s="101"/>
      <c r="N33" s="6">
        <f t="shared" si="0"/>
        <v>27.7</v>
      </c>
      <c r="O33" s="95"/>
      <c r="P33" s="95"/>
      <c r="Q33" s="7"/>
      <c r="R33" s="48">
        <f>IF(T33="x",IF(ISBLANK(A33),"",0),IF(ISBLANK(A33),"",IF(N33&lt;VLOOKUP($A33,[1]Base!$A$2:$M$200,6),VLOOKUP($A33,[1]Base!$A$2:$M$200,5),VLOOKUP($A33,[1]Base!$A$2:$M$200,7))))</f>
        <v>27.7</v>
      </c>
      <c r="S33" s="8"/>
    </row>
    <row r="34" spans="1:27" x14ac:dyDescent="0.25">
      <c r="A34" s="4">
        <v>36</v>
      </c>
      <c r="B34" s="99"/>
      <c r="C34" s="26" t="s">
        <v>40</v>
      </c>
      <c r="D34" s="96" t="str">
        <f>IF(ISBLANK(A34),"",VLOOKUP($A34,[1]Base!$A$2:$M$200,2))</f>
        <v>99879352650-5</v>
      </c>
      <c r="E34" s="96"/>
      <c r="F34" s="96"/>
      <c r="G34" s="90">
        <f>IF(ISBLANK(A34),"",VLOOKUP($A34,[1]Base!$A$2:$M$200,11))</f>
        <v>100</v>
      </c>
      <c r="H34" s="90"/>
      <c r="I34" s="97">
        <f>IF(ISBLANK(A34),"",VLOOKUP($A34,[1]Base!$A$2:$M$200,3))</f>
        <v>15.64</v>
      </c>
      <c r="J34" s="97"/>
      <c r="K34" s="24">
        <f>IF(ISBLANK(A34),"",VLOOKUP($A34,[1]Base!$A$2:$M$200,4))</f>
        <v>27.6</v>
      </c>
      <c r="L34" s="98">
        <v>0</v>
      </c>
      <c r="M34" s="98"/>
      <c r="N34" s="6">
        <f t="shared" si="0"/>
        <v>27.6</v>
      </c>
      <c r="O34" s="95"/>
      <c r="P34" s="95"/>
      <c r="Q34" s="7"/>
      <c r="R34" s="48">
        <f>IF(T34="x",IF(ISBLANK(A34),"",0),IF(ISBLANK(A34),"",IF(N34&lt;VLOOKUP($A34,[1]Base!$A$2:$M$200,6),VLOOKUP($A34,[1]Base!$A$2:$M$200,5),VLOOKUP($A34,[1]Base!$A$2:$M$200,7))))</f>
        <v>27.6</v>
      </c>
      <c r="S34" s="8"/>
    </row>
    <row r="35" spans="1:27" x14ac:dyDescent="0.25">
      <c r="A35" s="4">
        <v>37</v>
      </c>
      <c r="B35" s="99"/>
      <c r="C35" s="26" t="s">
        <v>41</v>
      </c>
      <c r="D35" s="96" t="str">
        <f>IF(ISBLANK(A35),"",VLOOKUP($A35,[1]Base!$A$2:$M$200,2))</f>
        <v>99879352645-5</v>
      </c>
      <c r="E35" s="96"/>
      <c r="F35" s="96"/>
      <c r="G35" s="90">
        <f>IF(ISBLANK(A35),"",VLOOKUP($A35,[1]Base!$A$2:$M$200,11))</f>
        <v>100</v>
      </c>
      <c r="H35" s="90"/>
      <c r="I35" s="97">
        <f>IF(ISBLANK(A35),"",VLOOKUP($A35,[1]Base!$A$2:$M$200,3))</f>
        <v>15.64</v>
      </c>
      <c r="J35" s="97"/>
      <c r="K35" s="24">
        <f>IF(ISBLANK(A35),"",VLOOKUP($A35,[1]Base!$A$2:$M$200,4))</f>
        <v>29.6</v>
      </c>
      <c r="L35" s="101">
        <v>0</v>
      </c>
      <c r="M35" s="101"/>
      <c r="N35" s="6">
        <f t="shared" si="0"/>
        <v>29.6</v>
      </c>
      <c r="O35" s="95"/>
      <c r="P35" s="95"/>
      <c r="Q35" s="7"/>
      <c r="R35" s="48">
        <f>IF(T35="x",IF(ISBLANK(A35),"",0),IF(ISBLANK(A35),"",IF(N35&lt;VLOOKUP($A35,[1]Base!$A$2:$M$200,6),VLOOKUP($A35,[1]Base!$A$2:$M$200,5),VLOOKUP($A35,[1]Base!$A$2:$M$200,7))))</f>
        <v>29.6</v>
      </c>
      <c r="S35" s="8"/>
    </row>
    <row r="36" spans="1:27" x14ac:dyDescent="0.25">
      <c r="A36" s="4">
        <v>81</v>
      </c>
      <c r="B36" s="99"/>
      <c r="C36" s="27" t="s">
        <v>42</v>
      </c>
      <c r="D36" s="96" t="str">
        <f>IF(ISBLANK(A36),"",VLOOKUP($A36,[1]Base!$A$2:$M$200,2))</f>
        <v>99879352523-4</v>
      </c>
      <c r="E36" s="96"/>
      <c r="F36" s="96"/>
      <c r="G36" s="90">
        <f>IF(ISBLANK(A36),"",VLOOKUP($A36,[1]Base!$A$2:$M$200,11))</f>
        <v>100</v>
      </c>
      <c r="H36" s="90"/>
      <c r="I36" s="97">
        <f>IF(ISBLANK(A36),"",VLOOKUP($A36,[1]Base!$A$2:$M$200,3))</f>
        <v>37.700000000000003</v>
      </c>
      <c r="J36" s="97"/>
      <c r="K36" s="24">
        <f>IF(ISBLANK(A36),"",VLOOKUP($A36,[1]Base!$A$2:$M$200,4))</f>
        <v>79.599999999999994</v>
      </c>
      <c r="L36" s="98">
        <v>0</v>
      </c>
      <c r="M36" s="98"/>
      <c r="N36" s="6">
        <f t="shared" si="0"/>
        <v>79.599999999999994</v>
      </c>
      <c r="O36" s="95"/>
      <c r="P36" s="95"/>
      <c r="Q36" s="7"/>
      <c r="R36" s="48">
        <f>IF(T36="x",IF(ISBLANK(A36),"",0),IF(ISBLANK(A36),"",IF(N36&lt;VLOOKUP($A36,[1]Base!$A$2:$M$200,6),VLOOKUP($A36,[1]Base!$A$2:$M$200,5),VLOOKUP($A36,[1]Base!$A$2:$M$200,7))))</f>
        <v>70</v>
      </c>
      <c r="S36" s="8"/>
    </row>
    <row r="37" spans="1:27" x14ac:dyDescent="0.25">
      <c r="A37" s="4">
        <v>80</v>
      </c>
      <c r="B37" s="99"/>
      <c r="C37" s="26" t="s">
        <v>43</v>
      </c>
      <c r="D37" s="96" t="str">
        <f>IF(ISBLANK(A37),"",VLOOKUP($A37,[1]Base!$A$2:$M$200,2))</f>
        <v>99879352737-0</v>
      </c>
      <c r="E37" s="96"/>
      <c r="F37" s="96"/>
      <c r="G37" s="90">
        <f>IF(ISBLANK(A37),"",VLOOKUP($A37,[1]Base!$A$2:$M$200,11))</f>
        <v>100</v>
      </c>
      <c r="H37" s="90"/>
      <c r="I37" s="97">
        <f>IF(ISBLANK(A37),"",VLOOKUP($A37,[1]Base!$A$2:$M$200,3))</f>
        <v>20.64</v>
      </c>
      <c r="J37" s="97"/>
      <c r="K37" s="24">
        <f>IF(ISBLANK(A37),"",VLOOKUP($A37,[1]Base!$A$2:$M$200,4))</f>
        <v>54</v>
      </c>
      <c r="L37" s="101">
        <v>0</v>
      </c>
      <c r="M37" s="101"/>
      <c r="N37" s="6">
        <f t="shared" si="0"/>
        <v>54</v>
      </c>
      <c r="O37" s="95"/>
      <c r="P37" s="95"/>
      <c r="Q37" s="7"/>
      <c r="R37" s="48">
        <f>IF(T37="x",IF(ISBLANK(A37),"",0),IF(ISBLANK(A37),"",IF(N37&lt;VLOOKUP($A37,[1]Base!$A$2:$M$200,6),VLOOKUP($A37,[1]Base!$A$2:$M$200,5),VLOOKUP($A37,[1]Base!$A$2:$M$200,7))))</f>
        <v>0</v>
      </c>
      <c r="S37" s="8"/>
    </row>
    <row r="38" spans="1:27" x14ac:dyDescent="0.25">
      <c r="A38" s="4">
        <v>26</v>
      </c>
      <c r="B38" s="99"/>
      <c r="C38" s="26" t="s">
        <v>44</v>
      </c>
      <c r="D38" s="96" t="str">
        <f>IF(ISBLANK(A38),"",VLOOKUP($A38,[1]Base!$A$2:$M$200,2))</f>
        <v>99879355560-3</v>
      </c>
      <c r="E38" s="96"/>
      <c r="F38" s="96"/>
      <c r="G38" s="90">
        <f>IF(ISBLANK(A38),"",VLOOKUP($A38,[1]Base!$A$2:$M$200,11))</f>
        <v>100</v>
      </c>
      <c r="H38" s="90"/>
      <c r="I38" s="97">
        <f>IF(ISBLANK(A38),"",VLOOKUP($A38,[1]Base!$A$2:$M$200,3))</f>
        <v>14.76</v>
      </c>
      <c r="J38" s="97"/>
      <c r="K38" s="24">
        <f>IF(ISBLANK(A38),"",VLOOKUP($A38,[1]Base!$A$2:$M$200,4))</f>
        <v>25.1</v>
      </c>
      <c r="L38" s="98">
        <v>3</v>
      </c>
      <c r="M38" s="98"/>
      <c r="N38" s="6">
        <f t="shared" si="0"/>
        <v>28.1</v>
      </c>
      <c r="O38" s="95"/>
      <c r="P38" s="95"/>
      <c r="Q38" s="7"/>
      <c r="R38" s="48">
        <f>IF(T38="x",IF(ISBLANK(A38),"",0),IF(ISBLANK(A38),"",IF(N38&lt;VLOOKUP($A38,[1]Base!$A$2:$M$200,6),VLOOKUP($A38,[1]Base!$A$2:$M$200,5),VLOOKUP($A38,[1]Base!$A$2:$M$200,7))))</f>
        <v>28.1</v>
      </c>
      <c r="S38" s="8"/>
    </row>
    <row r="39" spans="1:27" x14ac:dyDescent="0.25">
      <c r="A39" s="4"/>
      <c r="B39" s="99"/>
      <c r="C39" s="27" t="s">
        <v>45</v>
      </c>
      <c r="D39" s="96" t="str">
        <f>IF(ISBLANK(A39),"",VLOOKUP($A39,[1]Base!$A$2:$M$200,2))</f>
        <v/>
      </c>
      <c r="E39" s="96"/>
      <c r="F39" s="96"/>
      <c r="G39" s="90" t="str">
        <f>IF(ISBLANK(A39),"",VLOOKUP($A39,[1]Base!$A$2:$M$200,11))</f>
        <v/>
      </c>
      <c r="H39" s="90"/>
      <c r="I39" s="97" t="str">
        <f>IF(ISBLANK(A39),"",VLOOKUP($A39,[1]Base!$A$2:$M$200,3))</f>
        <v/>
      </c>
      <c r="J39" s="97"/>
      <c r="K39" s="24" t="str">
        <f>IF(ISBLANK(A39),"",VLOOKUP($A39,[1]Base!$A$2:$M$200,4))</f>
        <v/>
      </c>
      <c r="L39" s="101"/>
      <c r="M39" s="101"/>
      <c r="N39" s="6" t="str">
        <f t="shared" si="0"/>
        <v/>
      </c>
      <c r="O39" s="95"/>
      <c r="P39" s="95"/>
      <c r="Q39" s="7"/>
      <c r="R39" s="47" t="str">
        <f>IF(T39="x",IF(ISBLANK(A39),"",0),IF(ISBLANK(A39),"",IF(N39&lt;VLOOKUP($A39,[1]Base!$A$2:$M$200,6),VLOOKUP($A39,[1]Base!$A$2:$M$200,5),VLOOKUP($A39,[1]Base!$A$2:$M$200,7))))</f>
        <v/>
      </c>
      <c r="S39" s="8"/>
    </row>
    <row r="40" spans="1:27" x14ac:dyDescent="0.25">
      <c r="A40" s="4"/>
      <c r="B40" s="99"/>
      <c r="C40" s="26" t="s">
        <v>46</v>
      </c>
      <c r="D40" s="96" t="str">
        <f>IF(ISBLANK(A40),"",VLOOKUP($A40,[1]Base!$A$2:$M$200,2))</f>
        <v/>
      </c>
      <c r="E40" s="96"/>
      <c r="F40" s="96"/>
      <c r="G40" s="90" t="str">
        <f>IF(ISBLANK(A40),"",VLOOKUP($A40,[1]Base!$A$2:$M$200,11))</f>
        <v/>
      </c>
      <c r="H40" s="90"/>
      <c r="I40" s="97" t="str">
        <f>IF(ISBLANK(A40),"",VLOOKUP($A40,[1]Base!$A$2:$M$200,3))</f>
        <v/>
      </c>
      <c r="J40" s="97"/>
      <c r="K40" s="24" t="str">
        <f>IF(ISBLANK(A40),"",VLOOKUP($A40,[1]Base!$A$2:$M$200,4))</f>
        <v/>
      </c>
      <c r="L40" s="98"/>
      <c r="M40" s="98"/>
      <c r="N40" s="6" t="str">
        <f t="shared" si="0"/>
        <v/>
      </c>
      <c r="O40" s="95"/>
      <c r="P40" s="95"/>
      <c r="Q40" s="7"/>
      <c r="R40" s="47" t="str">
        <f>IF(T40="x",IF(ISBLANK(A40),"",0),IF(ISBLANK(A40),"",IF(N40&lt;VLOOKUP($A40,[1]Base!$A$2:$M$200,6),VLOOKUP($A40,[1]Base!$A$2:$M$200,5),VLOOKUP($A40,[1]Base!$A$2:$M$200,7))))</f>
        <v/>
      </c>
      <c r="S40" s="8"/>
    </row>
    <row r="41" spans="1:27" ht="15.75" thickBot="1" x14ac:dyDescent="0.3">
      <c r="A41" s="4"/>
      <c r="B41" s="99"/>
      <c r="C41" s="28" t="s">
        <v>47</v>
      </c>
      <c r="D41" s="96" t="str">
        <f>IF(ISBLANK(A41),"",VLOOKUP($A41,[1]Base!$A$2:$M$200,2))</f>
        <v/>
      </c>
      <c r="E41" s="96"/>
      <c r="F41" s="96"/>
      <c r="G41" s="90" t="str">
        <f>IF(ISBLANK(A41),"",VLOOKUP($A41,[1]Base!$A$2:$M$200,11))</f>
        <v/>
      </c>
      <c r="H41" s="90"/>
      <c r="I41" s="97" t="str">
        <f>IF(ISBLANK(A41),"",VLOOKUP($A41,[1]Base!$A$2:$M$200,3))</f>
        <v/>
      </c>
      <c r="J41" s="97"/>
      <c r="K41" s="24" t="str">
        <f>IF(ISBLANK(A41),"",VLOOKUP($A41,[1]Base!$A$2:$M$200,4))</f>
        <v/>
      </c>
      <c r="L41" s="102"/>
      <c r="M41" s="102"/>
      <c r="N41" s="22" t="str">
        <f t="shared" si="0"/>
        <v/>
      </c>
      <c r="O41" s="103"/>
      <c r="P41" s="103"/>
      <c r="Q41" s="10"/>
      <c r="R41" s="47" t="str">
        <f>IF(T41="x",IF(ISBLANK(A41),"",0),IF(ISBLANK(A41),"",IF(N41&lt;VLOOKUP($A41,[1]Base!$A$2:$M$200,6),VLOOKUP($A41,[1]Base!$A$2:$M$200,5),VLOOKUP($A41,[1]Base!$A$2:$M$200,7))))</f>
        <v/>
      </c>
      <c r="S41" s="11"/>
    </row>
    <row r="42" spans="1:27" ht="23.1" customHeight="1" thickBot="1" x14ac:dyDescent="0.3">
      <c r="A42" s="12"/>
      <c r="B42" s="104" t="s">
        <v>48</v>
      </c>
      <c r="C42" s="105"/>
      <c r="D42" s="72">
        <f>COUNTA(D16:D41)-COUNTIF(D16:D41,"")</f>
        <v>23</v>
      </c>
      <c r="E42" s="72"/>
      <c r="F42" s="72"/>
      <c r="G42" s="73"/>
      <c r="H42" s="73"/>
      <c r="I42" s="74">
        <f>IF(MOD(SUM(I16:I41),1)=0,SUM(I16:I41),TRUNC(SUM(I16:I41))+1)</f>
        <v>542</v>
      </c>
      <c r="J42" s="75"/>
      <c r="K42" s="29">
        <f>IF(MOD(SUM(K16:K41),1)=0,SUM(K16:K41),(SUM(K16:K41)))</f>
        <v>1222.3399999999999</v>
      </c>
      <c r="L42" s="106"/>
      <c r="M42" s="106"/>
      <c r="N42" s="14">
        <f>IF(MOD(SUM(N16:N41),1)=0,SUM(N16:N41),TRUNC(SUM(N16:N41))+1)</f>
        <v>1551</v>
      </c>
      <c r="O42" s="107"/>
      <c r="P42" s="107"/>
      <c r="Q42" s="15"/>
      <c r="R42" s="16">
        <f>IF(MOD(SUM(R16:R41),1)=0,SUM(R16:R41),TRUNC(SUM(R16:R41))+1)</f>
        <v>1361</v>
      </c>
      <c r="S42" s="17"/>
    </row>
    <row r="43" spans="1:27" ht="15" customHeight="1" x14ac:dyDescent="0.25">
      <c r="A43" s="4">
        <v>106</v>
      </c>
      <c r="B43" s="108" t="s">
        <v>49</v>
      </c>
      <c r="C43" s="108"/>
      <c r="D43" s="90" t="str">
        <f>IF(ISBLANK(A43),"",VLOOKUP($A43,[1]Base!$A$2:$M$200,2))</f>
        <v>92870061793-1</v>
      </c>
      <c r="E43" s="90"/>
      <c r="F43" s="90"/>
      <c r="G43" s="93"/>
      <c r="H43" s="93"/>
      <c r="I43" s="97">
        <f>IF(ISBLANK(A43),"",VLOOKUP($A43,[1]Base!$A$2:$M$200,3))</f>
        <v>14.7</v>
      </c>
      <c r="J43" s="97"/>
      <c r="K43" s="30"/>
      <c r="L43" s="111"/>
      <c r="M43" s="111"/>
      <c r="N43" s="19">
        <f>IF(ISBLANK(A43),"",VLOOKUP($A43,[1]Base!$A$2:$M$200,4))</f>
        <v>88</v>
      </c>
      <c r="O43" s="100"/>
      <c r="P43" s="100"/>
      <c r="Q43" s="20"/>
      <c r="R43" s="48">
        <f>IF(T43="x",IF(ISBLANK(A43),"",0),IF(ISBLANK(A43),"",IF(N43&lt;VLOOKUP($A43,[1]Base!$A$2:$M$200,6),VLOOKUP($A43,[1]Base!$A$2:$M$200,5),VLOOKUP($A43,[1]Base!$A$2:$M$200,7))))</f>
        <v>73</v>
      </c>
      <c r="S43" s="21"/>
    </row>
    <row r="44" spans="1:27" ht="15" customHeight="1" x14ac:dyDescent="0.25">
      <c r="A44" s="4">
        <v>105</v>
      </c>
      <c r="B44" s="109"/>
      <c r="C44" s="109"/>
      <c r="D44" s="90" t="str">
        <f>IF(ISBLANK(A44),"",VLOOKUP($A44,[1]Base!$A$2:$M$200,2))</f>
        <v>92870061771-7</v>
      </c>
      <c r="E44" s="90"/>
      <c r="F44" s="90"/>
      <c r="G44" s="31"/>
      <c r="H44" s="31"/>
      <c r="I44" s="97">
        <f>IF(ISBLANK(A44),"",VLOOKUP($A44,[1]Base!$A$2:$M$200,3))</f>
        <v>14.7</v>
      </c>
      <c r="J44" s="97"/>
      <c r="K44" s="32"/>
      <c r="L44" s="33"/>
      <c r="M44" s="33"/>
      <c r="N44" s="19">
        <f>IF(ISBLANK(A44),"",VLOOKUP($A44,[1]Base!$A$2:$M$200,4))</f>
        <v>88</v>
      </c>
      <c r="O44" s="95"/>
      <c r="P44" s="95"/>
      <c r="Q44" s="7"/>
      <c r="R44" s="48">
        <f>IF(T44="x",IF(ISBLANK(A44),"",0),IF(ISBLANK(A44),"",IF(N44&lt;VLOOKUP($A44,[1]Base!$A$2:$M$200,6),VLOOKUP($A44,[1]Base!$A$2:$M$200,5),VLOOKUP($A44,[1]Base!$A$2:$M$200,7))))</f>
        <v>73</v>
      </c>
      <c r="S44" s="8"/>
    </row>
    <row r="45" spans="1:27" ht="15" customHeight="1" x14ac:dyDescent="0.25">
      <c r="A45" s="4"/>
      <c r="B45" s="109"/>
      <c r="C45" s="109"/>
      <c r="D45" s="90" t="str">
        <f>IF(ISBLANK(A45),"",VLOOKUP($A45,[1]Base!$A$2:$M$200,2))</f>
        <v/>
      </c>
      <c r="E45" s="90"/>
      <c r="F45" s="90"/>
      <c r="G45" s="84"/>
      <c r="H45" s="84"/>
      <c r="I45" s="97" t="str">
        <f>IF(ISBLANK(A45),"",VLOOKUP($A45,[1]Base!$A$2:$M$200,3))</f>
        <v/>
      </c>
      <c r="J45" s="97"/>
      <c r="K45" s="32"/>
      <c r="L45" s="112"/>
      <c r="M45" s="112"/>
      <c r="N45" s="19" t="str">
        <f>IF(ISBLANK(A45),"",VLOOKUP($A45,[1]Base!$A$2:$M$200,4))</f>
        <v/>
      </c>
      <c r="O45" s="95"/>
      <c r="P45" s="95"/>
      <c r="Q45" s="7"/>
      <c r="R45" s="47" t="str">
        <f>IF(T45="x",IF(ISBLANK(A45),"",0),IF(ISBLANK(A45),"",IF(N45&lt;VLOOKUP($A45,[1]Base!$A$2:$M$200,6),VLOOKUP($A45,[1]Base!$A$2:$M$200,5),VLOOKUP($A45,[1]Base!$A$2:$M$200,7))))</f>
        <v/>
      </c>
      <c r="S45" s="8"/>
    </row>
    <row r="46" spans="1:27" ht="15" customHeight="1" thickBot="1" x14ac:dyDescent="0.3">
      <c r="A46" s="4"/>
      <c r="B46" s="110"/>
      <c r="C46" s="110"/>
      <c r="D46" s="90" t="str">
        <f>IF(ISBLANK(A46),"",VLOOKUP($A46,[1]Base!$A$2:$M$200,2))</f>
        <v/>
      </c>
      <c r="E46" s="90"/>
      <c r="F46" s="90"/>
      <c r="G46" s="79"/>
      <c r="H46" s="79"/>
      <c r="I46" s="97" t="str">
        <f>IF(ISBLANK(A46),"",VLOOKUP($A46,[1]Base!$A$2:$M$200,3))</f>
        <v/>
      </c>
      <c r="J46" s="97"/>
      <c r="K46" s="34"/>
      <c r="L46" s="113"/>
      <c r="M46" s="113"/>
      <c r="N46" s="19" t="str">
        <f>IF(ISBLANK(A46),"",VLOOKUP($A46,[1]Base!$A$2:$M$200,4))</f>
        <v/>
      </c>
      <c r="O46" s="103"/>
      <c r="P46" s="103"/>
      <c r="Q46" s="10"/>
      <c r="R46" s="47" t="str">
        <f>IF(T46="x",IF(ISBLANK(A46),"",0),IF(ISBLANK(A46),"",IF(N46&lt;VLOOKUP($A46,[1]Base!$A$2:$M$200,6),VLOOKUP($A46,[1]Base!$A$2:$M$200,5),VLOOKUP($A46,[1]Base!$A$2:$M$200,7))))</f>
        <v/>
      </c>
      <c r="S46" s="11"/>
    </row>
    <row r="47" spans="1:27" ht="23.1" customHeight="1" thickBot="1" x14ac:dyDescent="0.3">
      <c r="A47" s="12"/>
      <c r="B47" s="104" t="s">
        <v>50</v>
      </c>
      <c r="C47" s="105"/>
      <c r="D47" s="72">
        <f>COUNTA(D43:D46)-COUNTIF(D43:D46,"")</f>
        <v>2</v>
      </c>
      <c r="E47" s="72"/>
      <c r="F47" s="72"/>
      <c r="G47" s="106"/>
      <c r="H47" s="106"/>
      <c r="I47" s="72">
        <f>IF(MOD(SUM(I43:J46),1)=0,SUM(I43:J46),TRUNC(SUM(I43:J46))+1)</f>
        <v>30</v>
      </c>
      <c r="J47" s="72"/>
      <c r="K47" s="35"/>
      <c r="L47" s="117"/>
      <c r="M47" s="117"/>
      <c r="N47" s="14">
        <f>IF(MOD(SUM(N43:N46),1)=0,SUM(N43:N46),TRUNC(SUM(N43:N46))+1)</f>
        <v>176</v>
      </c>
      <c r="O47" s="118"/>
      <c r="P47" s="118"/>
      <c r="Q47" s="36"/>
      <c r="R47" s="16">
        <f>IF(MOD(SUM(R43:R46),1)=0,SUM(R43:R46),TRUNC(SUM(R43:R46))+1)</f>
        <v>146</v>
      </c>
      <c r="S47" s="37"/>
    </row>
    <row r="48" spans="1:27" ht="15.75" thickBot="1" x14ac:dyDescent="0.3">
      <c r="A48" s="38"/>
      <c r="B48" s="114"/>
      <c r="C48" s="114"/>
      <c r="D48" s="115"/>
      <c r="E48" s="115"/>
      <c r="F48" s="115"/>
      <c r="G48" s="115"/>
      <c r="H48" s="115"/>
      <c r="I48" s="115"/>
      <c r="J48" s="115"/>
      <c r="K48" s="39"/>
      <c r="L48" s="114"/>
      <c r="M48" s="114"/>
      <c r="N48" s="40"/>
      <c r="O48" s="116"/>
      <c r="P48" s="116"/>
      <c r="Q48" s="41"/>
      <c r="R48" s="42"/>
      <c r="S48" s="42"/>
      <c r="V48" s="43"/>
      <c r="W48" s="43"/>
      <c r="X48" s="43"/>
      <c r="Y48" s="43"/>
      <c r="Z48" s="43"/>
      <c r="AA48" s="43"/>
    </row>
    <row r="49" spans="1:27" ht="15" customHeight="1" thickBot="1" x14ac:dyDescent="0.3">
      <c r="A49" s="44"/>
      <c r="B49" s="122" t="s">
        <v>51</v>
      </c>
      <c r="C49" s="123"/>
      <c r="D49" s="72">
        <f>D11+D15+D42+D47</f>
        <v>27</v>
      </c>
      <c r="E49" s="72"/>
      <c r="F49" s="72"/>
      <c r="G49" s="106"/>
      <c r="H49" s="106"/>
      <c r="I49" s="72">
        <f>I11+I15+I42+I47</f>
        <v>602</v>
      </c>
      <c r="J49" s="72"/>
      <c r="K49" s="35"/>
      <c r="L49" s="117"/>
      <c r="M49" s="117"/>
      <c r="N49" s="14">
        <f>N11+N15+N42+N47</f>
        <v>1903</v>
      </c>
      <c r="O49" s="118"/>
      <c r="P49" s="118"/>
      <c r="Q49" s="36"/>
      <c r="R49" s="16">
        <f>R11+R15+R42+R47</f>
        <v>1653</v>
      </c>
      <c r="S49" s="37"/>
      <c r="V49" s="43"/>
      <c r="W49" s="43"/>
      <c r="X49" s="43"/>
      <c r="Y49" s="43"/>
      <c r="Z49" s="43"/>
      <c r="AA49" s="43"/>
    </row>
    <row r="50" spans="1:27" ht="7.5" customHeight="1" x14ac:dyDescent="0.25"/>
    <row r="51" spans="1:27" x14ac:dyDescent="0.25">
      <c r="B51" s="119" t="s">
        <v>52</v>
      </c>
      <c r="C51" s="119"/>
      <c r="D51" s="119"/>
      <c r="E51" s="119"/>
      <c r="F51" s="119"/>
      <c r="G51" s="119" t="s">
        <v>53</v>
      </c>
      <c r="H51" s="119"/>
      <c r="I51" s="119"/>
      <c r="J51" s="119"/>
      <c r="K51" s="119"/>
      <c r="L51" s="119"/>
      <c r="M51" s="119"/>
      <c r="N51" s="119" t="s">
        <v>54</v>
      </c>
      <c r="O51" s="119"/>
      <c r="P51" s="119"/>
      <c r="Q51" s="119"/>
      <c r="R51" s="119"/>
      <c r="S51" s="119"/>
      <c r="T51" s="45"/>
    </row>
    <row r="52" spans="1:27" ht="18.75" customHeight="1" x14ac:dyDescent="0.25">
      <c r="B52" s="120" t="s">
        <v>55</v>
      </c>
      <c r="C52" s="120"/>
      <c r="D52" s="120"/>
      <c r="E52" s="120"/>
      <c r="F52" s="120"/>
      <c r="G52" s="121">
        <v>470</v>
      </c>
      <c r="H52" s="121"/>
      <c r="I52" s="121"/>
      <c r="J52" s="121"/>
      <c r="K52" s="121"/>
      <c r="L52" s="121"/>
      <c r="M52" s="121"/>
      <c r="N52" s="119"/>
      <c r="O52" s="119"/>
      <c r="P52" s="119"/>
      <c r="Q52" s="119"/>
      <c r="R52" s="119"/>
      <c r="S52" s="119"/>
    </row>
    <row r="53" spans="1:27" ht="24" customHeight="1" x14ac:dyDescent="0.25">
      <c r="B53" s="120"/>
      <c r="C53" s="120"/>
      <c r="D53" s="120"/>
      <c r="E53" s="120"/>
      <c r="F53" s="120"/>
      <c r="G53" s="121"/>
      <c r="H53" s="121"/>
      <c r="I53" s="121"/>
      <c r="J53" s="121"/>
      <c r="K53" s="121"/>
      <c r="L53" s="121"/>
      <c r="M53" s="121"/>
      <c r="N53" s="119"/>
      <c r="O53" s="119"/>
      <c r="P53" s="119"/>
      <c r="Q53" s="119"/>
      <c r="R53" s="119"/>
      <c r="S53" s="119"/>
    </row>
  </sheetData>
  <mergeCells count="246">
    <mergeCell ref="B51:F51"/>
    <mergeCell ref="G51:M51"/>
    <mergeCell ref="N51:S51"/>
    <mergeCell ref="B52:F53"/>
    <mergeCell ref="G52:M53"/>
    <mergeCell ref="N52:S53"/>
    <mergeCell ref="B49:C49"/>
    <mergeCell ref="D49:F49"/>
    <mergeCell ref="G49:H49"/>
    <mergeCell ref="I49:J49"/>
    <mergeCell ref="L49:M49"/>
    <mergeCell ref="O49:P49"/>
    <mergeCell ref="B48:C48"/>
    <mergeCell ref="D48:F48"/>
    <mergeCell ref="G48:H48"/>
    <mergeCell ref="I48:J48"/>
    <mergeCell ref="L48:M48"/>
    <mergeCell ref="O48:P48"/>
    <mergeCell ref="B47:C47"/>
    <mergeCell ref="D47:F47"/>
    <mergeCell ref="G47:H47"/>
    <mergeCell ref="I47:J47"/>
    <mergeCell ref="L47:M47"/>
    <mergeCell ref="O47:P47"/>
    <mergeCell ref="B43:C46"/>
    <mergeCell ref="D43:F43"/>
    <mergeCell ref="G43:H43"/>
    <mergeCell ref="I43:J43"/>
    <mergeCell ref="L43:M43"/>
    <mergeCell ref="O43:P43"/>
    <mergeCell ref="D44:F44"/>
    <mergeCell ref="I44:J44"/>
    <mergeCell ref="O44:P44"/>
    <mergeCell ref="D45:F45"/>
    <mergeCell ref="G45:H45"/>
    <mergeCell ref="I45:J45"/>
    <mergeCell ref="L45:M45"/>
    <mergeCell ref="O45:P45"/>
    <mergeCell ref="D46:F46"/>
    <mergeCell ref="G46:H46"/>
    <mergeCell ref="I46:J46"/>
    <mergeCell ref="L46:M46"/>
    <mergeCell ref="O46:P46"/>
    <mergeCell ref="D41:F41"/>
    <mergeCell ref="G41:H41"/>
    <mergeCell ref="I41:J41"/>
    <mergeCell ref="L41:M41"/>
    <mergeCell ref="O41:P41"/>
    <mergeCell ref="B42:C42"/>
    <mergeCell ref="D42:F42"/>
    <mergeCell ref="G42:H42"/>
    <mergeCell ref="I42:J42"/>
    <mergeCell ref="L42:M42"/>
    <mergeCell ref="O42:P42"/>
    <mergeCell ref="D39:F39"/>
    <mergeCell ref="G39:H39"/>
    <mergeCell ref="I39:J39"/>
    <mergeCell ref="L39:M39"/>
    <mergeCell ref="O39:P39"/>
    <mergeCell ref="D40:F40"/>
    <mergeCell ref="G40:H40"/>
    <mergeCell ref="I40:J40"/>
    <mergeCell ref="L40:M40"/>
    <mergeCell ref="O40:P40"/>
    <mergeCell ref="D37:F37"/>
    <mergeCell ref="G37:H37"/>
    <mergeCell ref="I37:J37"/>
    <mergeCell ref="L37:M37"/>
    <mergeCell ref="O37:P37"/>
    <mergeCell ref="D38:F38"/>
    <mergeCell ref="G38:H38"/>
    <mergeCell ref="I38:J38"/>
    <mergeCell ref="L38:M38"/>
    <mergeCell ref="O38:P38"/>
    <mergeCell ref="D35:F35"/>
    <mergeCell ref="G35:H35"/>
    <mergeCell ref="I35:J35"/>
    <mergeCell ref="L35:M35"/>
    <mergeCell ref="O35:P35"/>
    <mergeCell ref="D36:F36"/>
    <mergeCell ref="G36:H36"/>
    <mergeCell ref="I36:J36"/>
    <mergeCell ref="L36:M36"/>
    <mergeCell ref="O36:P36"/>
    <mergeCell ref="D33:F33"/>
    <mergeCell ref="G33:H33"/>
    <mergeCell ref="I33:J33"/>
    <mergeCell ref="L33:M33"/>
    <mergeCell ref="O33:P33"/>
    <mergeCell ref="D34:F34"/>
    <mergeCell ref="G34:H34"/>
    <mergeCell ref="I34:J34"/>
    <mergeCell ref="L34:M34"/>
    <mergeCell ref="O34:P34"/>
    <mergeCell ref="D31:F31"/>
    <mergeCell ref="G31:H31"/>
    <mergeCell ref="I31:J31"/>
    <mergeCell ref="L31:M31"/>
    <mergeCell ref="O31:P31"/>
    <mergeCell ref="D32:F32"/>
    <mergeCell ref="G32:H32"/>
    <mergeCell ref="I32:J32"/>
    <mergeCell ref="L32:M32"/>
    <mergeCell ref="O32:P32"/>
    <mergeCell ref="D29:F29"/>
    <mergeCell ref="G29:H29"/>
    <mergeCell ref="I29:J29"/>
    <mergeCell ref="L29:M29"/>
    <mergeCell ref="O29:P29"/>
    <mergeCell ref="D30:F30"/>
    <mergeCell ref="G30:H30"/>
    <mergeCell ref="I30:J30"/>
    <mergeCell ref="L30:M30"/>
    <mergeCell ref="O30:P30"/>
    <mergeCell ref="D27:F27"/>
    <mergeCell ref="G27:H27"/>
    <mergeCell ref="I27:J27"/>
    <mergeCell ref="L27:M27"/>
    <mergeCell ref="O27:P27"/>
    <mergeCell ref="D28:F28"/>
    <mergeCell ref="G28:H28"/>
    <mergeCell ref="I28:J28"/>
    <mergeCell ref="L28:M28"/>
    <mergeCell ref="O28:P28"/>
    <mergeCell ref="D25:F25"/>
    <mergeCell ref="G25:H25"/>
    <mergeCell ref="I25:J25"/>
    <mergeCell ref="L25:M25"/>
    <mergeCell ref="O25:P25"/>
    <mergeCell ref="D26:F26"/>
    <mergeCell ref="G26:H26"/>
    <mergeCell ref="I26:J26"/>
    <mergeCell ref="L26:M26"/>
    <mergeCell ref="O26:P26"/>
    <mergeCell ref="D23:F23"/>
    <mergeCell ref="G23:H23"/>
    <mergeCell ref="I23:J23"/>
    <mergeCell ref="L23:M23"/>
    <mergeCell ref="O23:P23"/>
    <mergeCell ref="D24:F24"/>
    <mergeCell ref="G24:H24"/>
    <mergeCell ref="I24:J24"/>
    <mergeCell ref="L24:M24"/>
    <mergeCell ref="O24:P24"/>
    <mergeCell ref="L20:M20"/>
    <mergeCell ref="O20:P20"/>
    <mergeCell ref="D21:F21"/>
    <mergeCell ref="G21:H21"/>
    <mergeCell ref="I21:J21"/>
    <mergeCell ref="L21:M21"/>
    <mergeCell ref="O21:P21"/>
    <mergeCell ref="D22:F22"/>
    <mergeCell ref="G22:H22"/>
    <mergeCell ref="I22:J22"/>
    <mergeCell ref="L22:M22"/>
    <mergeCell ref="O22:P22"/>
    <mergeCell ref="O17:P17"/>
    <mergeCell ref="D18:F18"/>
    <mergeCell ref="G18:H18"/>
    <mergeCell ref="I18:J18"/>
    <mergeCell ref="L18:M18"/>
    <mergeCell ref="O18:P18"/>
    <mergeCell ref="B16:B41"/>
    <mergeCell ref="D16:F16"/>
    <mergeCell ref="G16:H16"/>
    <mergeCell ref="I16:J16"/>
    <mergeCell ref="L16:M16"/>
    <mergeCell ref="O16:P16"/>
    <mergeCell ref="D17:F17"/>
    <mergeCell ref="G17:H17"/>
    <mergeCell ref="I17:J17"/>
    <mergeCell ref="L17:M17"/>
    <mergeCell ref="D19:F19"/>
    <mergeCell ref="G19:H19"/>
    <mergeCell ref="I19:J19"/>
    <mergeCell ref="L19:M19"/>
    <mergeCell ref="O19:P19"/>
    <mergeCell ref="D20:F20"/>
    <mergeCell ref="G20:H20"/>
    <mergeCell ref="I20:J20"/>
    <mergeCell ref="L15:M15"/>
    <mergeCell ref="O15:P15"/>
    <mergeCell ref="O13:P13"/>
    <mergeCell ref="D14:F14"/>
    <mergeCell ref="G14:H14"/>
    <mergeCell ref="I14:J14"/>
    <mergeCell ref="L14:M14"/>
    <mergeCell ref="O14:P14"/>
    <mergeCell ref="B12:C14"/>
    <mergeCell ref="D12:F12"/>
    <mergeCell ref="G12:H12"/>
    <mergeCell ref="I12:J12"/>
    <mergeCell ref="L12:M12"/>
    <mergeCell ref="O12:P12"/>
    <mergeCell ref="D13:F13"/>
    <mergeCell ref="G13:H13"/>
    <mergeCell ref="I13:J13"/>
    <mergeCell ref="L13:M13"/>
    <mergeCell ref="A5:A7"/>
    <mergeCell ref="B5:C7"/>
    <mergeCell ref="D5:F7"/>
    <mergeCell ref="G5:H7"/>
    <mergeCell ref="I5:J7"/>
    <mergeCell ref="K5:Q5"/>
    <mergeCell ref="B11:C11"/>
    <mergeCell ref="D11:F11"/>
    <mergeCell ref="G11:H11"/>
    <mergeCell ref="I11:J11"/>
    <mergeCell ref="L11:M11"/>
    <mergeCell ref="O11:P11"/>
    <mergeCell ref="O9:P9"/>
    <mergeCell ref="D10:F10"/>
    <mergeCell ref="G10:H10"/>
    <mergeCell ref="I10:J10"/>
    <mergeCell ref="L10:M10"/>
    <mergeCell ref="O10:P10"/>
    <mergeCell ref="B8:C10"/>
    <mergeCell ref="D8:F8"/>
    <mergeCell ref="G8:H8"/>
    <mergeCell ref="I8:J8"/>
    <mergeCell ref="L8:M8"/>
    <mergeCell ref="O8:P8"/>
    <mergeCell ref="B1:O2"/>
    <mergeCell ref="P1:S2"/>
    <mergeCell ref="C3:E3"/>
    <mergeCell ref="G3:K3"/>
    <mergeCell ref="L3:N3"/>
    <mergeCell ref="O3:S3"/>
    <mergeCell ref="U22:AA26"/>
    <mergeCell ref="R5:S5"/>
    <mergeCell ref="K6:K7"/>
    <mergeCell ref="L6:N6"/>
    <mergeCell ref="O6:Q6"/>
    <mergeCell ref="R6:R7"/>
    <mergeCell ref="S6:S7"/>
    <mergeCell ref="L7:M7"/>
    <mergeCell ref="O7:P7"/>
    <mergeCell ref="W9:AB9"/>
    <mergeCell ref="D9:F9"/>
    <mergeCell ref="G9:H9"/>
    <mergeCell ref="I9:J9"/>
    <mergeCell ref="L9:M9"/>
    <mergeCell ref="B15:C15"/>
    <mergeCell ref="D15:F15"/>
    <mergeCell ref="G15:H15"/>
    <mergeCell ref="I15:J15"/>
  </mergeCells>
  <printOptions horizontalCentered="1"/>
  <pageMargins left="0.25" right="0.25" top="0.75" bottom="0.75" header="0.3" footer="0.3"/>
  <pageSetup paperSize="9" scale="9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RC T1T2</vt:lpstr>
      <vt:lpstr>'RC T1T2'!Druckbereich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TSO</dc:creator>
  <cp:lastModifiedBy>Hicham Maddouch</cp:lastModifiedBy>
  <dcterms:created xsi:type="dcterms:W3CDTF">2020-01-28T16:45:24Z</dcterms:created>
  <dcterms:modified xsi:type="dcterms:W3CDTF">2020-01-28T21:50:54Z</dcterms:modified>
</cp:coreProperties>
</file>