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bookViews>
    <workbookView xWindow="0" yWindow="0" windowWidth="20490" windowHeight="7635"/>
  </bookViews>
  <sheets>
    <sheet name="F2016" sheetId="1" r:id="rId1"/>
  </sheets>
  <externalReferences>
    <externalReference r:id="rId2"/>
  </externalReferences>
  <definedNames>
    <definedName name="_xlnm._FilterDatabase" localSheetId="0" hidden="1">'F2016'!$A$1:$AC$110</definedName>
    <definedName name="_xlnm.Print_Area" localSheetId="0">'F2016'!$A$1:$P$110</definedName>
    <definedName name="Z_502226D5_7705_4B7E_B743_C6657618A3BF_.wvu.FilterData" localSheetId="0" hidden="1">'F2016'!$A$1:$Y$110</definedName>
    <definedName name="Z_502226D5_7705_4B7E_B743_C6657618A3BF_.wvu.PrintArea" localSheetId="0" hidden="1">'F2016'!$A$1:$P$110</definedName>
    <definedName name="Z_5945E61B_E220_4507_BD3E_4331EA2FA2A6_.wvu.FilterData" localSheetId="0" hidden="1">'F2016'!$A$1:$Y$110</definedName>
    <definedName name="Z_5945E61B_E220_4507_BD3E_4331EA2FA2A6_.wvu.PrintArea" localSheetId="0" hidden="1">'F2016'!$A$1:$P$110</definedName>
    <definedName name="Z_6BFDB98D_4891_4E2B_B1EE_B1C1613B8609_.wvu.FilterData" localSheetId="0" hidden="1">'F2016'!$A$1:$Y$110</definedName>
    <definedName name="Z_6BFDB98D_4891_4E2B_B1EE_B1C1613B8609_.wvu.PrintArea" localSheetId="0" hidden="1">'F2016'!$A$1:$P$110</definedName>
    <definedName name="Z_EA612698_B37E_44C6_970E_436768CBBD6A_.wvu.FilterData" localSheetId="0" hidden="1">'F2016'!$A$1:$Y$110</definedName>
    <definedName name="Z_EA612698_B37E_44C6_970E_436768CBBD6A_.wvu.PrintArea" localSheetId="0" hidden="1">'F2016'!$A$1:$P$110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5" i="1" l="1"/>
  <c r="B11" i="1"/>
  <c r="B14" i="1"/>
  <c r="B56" i="1"/>
  <c r="B63" i="1"/>
  <c r="B65" i="1"/>
  <c r="B69" i="1"/>
  <c r="B71" i="1"/>
  <c r="B75" i="1"/>
  <c r="B80" i="1"/>
  <c r="B81" i="1"/>
  <c r="B83" i="1"/>
  <c r="B88" i="1"/>
  <c r="B89" i="1"/>
  <c r="B93" i="1"/>
  <c r="B94" i="1"/>
  <c r="U109" i="1" l="1"/>
  <c r="U108" i="1"/>
  <c r="U107" i="1"/>
  <c r="U106" i="1"/>
  <c r="U105" i="1"/>
  <c r="U104" i="1"/>
  <c r="U103" i="1"/>
  <c r="U102" i="1"/>
  <c r="U101" i="1"/>
  <c r="U100" i="1"/>
  <c r="U99" i="1"/>
  <c r="U98" i="1"/>
  <c r="V97" i="1"/>
  <c r="S97" i="1"/>
  <c r="R97" i="1"/>
  <c r="Q97" i="1"/>
  <c r="P97" i="1"/>
  <c r="O97" i="1"/>
  <c r="N97" i="1"/>
  <c r="M97" i="1"/>
  <c r="L97" i="1"/>
  <c r="K97" i="1"/>
  <c r="J97" i="1"/>
  <c r="I97" i="1"/>
  <c r="H97" i="1"/>
  <c r="G97" i="1"/>
  <c r="F97" i="1"/>
  <c r="E97" i="1"/>
  <c r="D97" i="1"/>
  <c r="C97" i="1"/>
  <c r="B97" i="1"/>
  <c r="A97" i="1"/>
  <c r="V96" i="1"/>
  <c r="S96" i="1"/>
  <c r="R96" i="1"/>
  <c r="Q96" i="1"/>
  <c r="P96" i="1"/>
  <c r="O96" i="1"/>
  <c r="N96" i="1"/>
  <c r="M96" i="1"/>
  <c r="L96" i="1"/>
  <c r="K96" i="1"/>
  <c r="J96" i="1"/>
  <c r="I96" i="1"/>
  <c r="H96" i="1"/>
  <c r="G96" i="1"/>
  <c r="F96" i="1"/>
  <c r="E96" i="1"/>
  <c r="D96" i="1"/>
  <c r="C96" i="1"/>
  <c r="B96" i="1"/>
  <c r="A96" i="1"/>
  <c r="V95" i="1"/>
  <c r="S95" i="1"/>
  <c r="R95" i="1"/>
  <c r="Q95" i="1"/>
  <c r="P95" i="1"/>
  <c r="O95" i="1"/>
  <c r="N95" i="1"/>
  <c r="M95" i="1"/>
  <c r="L95" i="1"/>
  <c r="K95" i="1"/>
  <c r="J95" i="1"/>
  <c r="I95" i="1"/>
  <c r="H95" i="1"/>
  <c r="G95" i="1"/>
  <c r="F95" i="1"/>
  <c r="E95" i="1"/>
  <c r="D95" i="1"/>
  <c r="C95" i="1"/>
  <c r="B95" i="1"/>
  <c r="A95" i="1"/>
  <c r="V94" i="1"/>
  <c r="S94" i="1"/>
  <c r="R94" i="1"/>
  <c r="Q94" i="1"/>
  <c r="P94" i="1"/>
  <c r="O94" i="1"/>
  <c r="N94" i="1"/>
  <c r="M94" i="1"/>
  <c r="L94" i="1"/>
  <c r="K94" i="1"/>
  <c r="J94" i="1"/>
  <c r="I94" i="1"/>
  <c r="H94" i="1"/>
  <c r="G94" i="1"/>
  <c r="F94" i="1"/>
  <c r="E94" i="1"/>
  <c r="D94" i="1"/>
  <c r="C94" i="1"/>
  <c r="A94" i="1"/>
  <c r="V93" i="1"/>
  <c r="S93" i="1"/>
  <c r="R93" i="1"/>
  <c r="Q93" i="1"/>
  <c r="P93" i="1"/>
  <c r="O93" i="1"/>
  <c r="N93" i="1"/>
  <c r="M93" i="1"/>
  <c r="L93" i="1"/>
  <c r="K93" i="1"/>
  <c r="J93" i="1"/>
  <c r="I93" i="1"/>
  <c r="H93" i="1"/>
  <c r="G93" i="1"/>
  <c r="F93" i="1"/>
  <c r="E93" i="1"/>
  <c r="D93" i="1"/>
  <c r="C93" i="1"/>
  <c r="A93" i="1"/>
  <c r="V92" i="1"/>
  <c r="S92" i="1"/>
  <c r="R92" i="1"/>
  <c r="Q92" i="1"/>
  <c r="P92" i="1"/>
  <c r="O92" i="1"/>
  <c r="N92" i="1"/>
  <c r="M92" i="1"/>
  <c r="L92" i="1"/>
  <c r="K92" i="1"/>
  <c r="J92" i="1"/>
  <c r="I92" i="1"/>
  <c r="H92" i="1"/>
  <c r="G92" i="1"/>
  <c r="F92" i="1"/>
  <c r="E92" i="1"/>
  <c r="D92" i="1"/>
  <c r="C92" i="1"/>
  <c r="B92" i="1"/>
  <c r="A92" i="1"/>
  <c r="V91" i="1"/>
  <c r="S91" i="1"/>
  <c r="R91" i="1"/>
  <c r="Q91" i="1"/>
  <c r="P91" i="1"/>
  <c r="O91" i="1"/>
  <c r="N91" i="1"/>
  <c r="M91" i="1"/>
  <c r="L91" i="1"/>
  <c r="K91" i="1"/>
  <c r="J91" i="1"/>
  <c r="I91" i="1"/>
  <c r="H91" i="1"/>
  <c r="G91" i="1"/>
  <c r="F91" i="1"/>
  <c r="E91" i="1"/>
  <c r="D91" i="1"/>
  <c r="C91" i="1"/>
  <c r="B91" i="1"/>
  <c r="A91" i="1"/>
  <c r="V90" i="1"/>
  <c r="S90" i="1"/>
  <c r="R90" i="1"/>
  <c r="Q90" i="1"/>
  <c r="P90" i="1"/>
  <c r="O90" i="1"/>
  <c r="N90" i="1"/>
  <c r="M90" i="1"/>
  <c r="L90" i="1"/>
  <c r="K90" i="1"/>
  <c r="J90" i="1"/>
  <c r="I90" i="1"/>
  <c r="H90" i="1"/>
  <c r="G90" i="1"/>
  <c r="F90" i="1"/>
  <c r="E90" i="1"/>
  <c r="D90" i="1"/>
  <c r="C90" i="1"/>
  <c r="B90" i="1"/>
  <c r="A90" i="1"/>
  <c r="V89" i="1"/>
  <c r="S89" i="1"/>
  <c r="R89" i="1"/>
  <c r="Q89" i="1"/>
  <c r="P89" i="1"/>
  <c r="O89" i="1"/>
  <c r="N89" i="1"/>
  <c r="M89" i="1"/>
  <c r="L89" i="1"/>
  <c r="K89" i="1"/>
  <c r="J89" i="1"/>
  <c r="I89" i="1"/>
  <c r="H89" i="1"/>
  <c r="G89" i="1"/>
  <c r="F89" i="1"/>
  <c r="E89" i="1"/>
  <c r="D89" i="1"/>
  <c r="C89" i="1"/>
  <c r="A89" i="1"/>
  <c r="V88" i="1"/>
  <c r="S88" i="1"/>
  <c r="R88" i="1"/>
  <c r="Q88" i="1"/>
  <c r="P88" i="1"/>
  <c r="O88" i="1"/>
  <c r="N88" i="1"/>
  <c r="M88" i="1"/>
  <c r="L88" i="1"/>
  <c r="K88" i="1"/>
  <c r="J88" i="1"/>
  <c r="I88" i="1"/>
  <c r="H88" i="1"/>
  <c r="G88" i="1"/>
  <c r="F88" i="1"/>
  <c r="E88" i="1"/>
  <c r="D88" i="1"/>
  <c r="C88" i="1"/>
  <c r="A88" i="1"/>
  <c r="V87" i="1"/>
  <c r="S87" i="1"/>
  <c r="R87" i="1"/>
  <c r="Q87" i="1"/>
  <c r="P87" i="1"/>
  <c r="O87" i="1"/>
  <c r="N87" i="1"/>
  <c r="M87" i="1"/>
  <c r="L87" i="1"/>
  <c r="K87" i="1"/>
  <c r="J87" i="1"/>
  <c r="I87" i="1"/>
  <c r="H87" i="1"/>
  <c r="G87" i="1"/>
  <c r="F87" i="1"/>
  <c r="E87" i="1"/>
  <c r="D87" i="1"/>
  <c r="C87" i="1"/>
  <c r="B87" i="1"/>
  <c r="A87" i="1"/>
  <c r="V86" i="1"/>
  <c r="S86" i="1"/>
  <c r="R86" i="1"/>
  <c r="Q86" i="1"/>
  <c r="P86" i="1"/>
  <c r="O86" i="1"/>
  <c r="N86" i="1"/>
  <c r="M86" i="1"/>
  <c r="L86" i="1"/>
  <c r="K86" i="1"/>
  <c r="J86" i="1"/>
  <c r="I86" i="1"/>
  <c r="H86" i="1"/>
  <c r="G86" i="1"/>
  <c r="F86" i="1"/>
  <c r="E86" i="1"/>
  <c r="D86" i="1"/>
  <c r="C86" i="1"/>
  <c r="B86" i="1"/>
  <c r="A86" i="1"/>
  <c r="V85" i="1"/>
  <c r="S85" i="1"/>
  <c r="R85" i="1"/>
  <c r="Q85" i="1"/>
  <c r="P85" i="1"/>
  <c r="O85" i="1"/>
  <c r="N85" i="1"/>
  <c r="M85" i="1"/>
  <c r="L85" i="1"/>
  <c r="K85" i="1"/>
  <c r="J85" i="1"/>
  <c r="I85" i="1"/>
  <c r="H85" i="1"/>
  <c r="G85" i="1"/>
  <c r="F85" i="1"/>
  <c r="E85" i="1"/>
  <c r="D85" i="1"/>
  <c r="C85" i="1"/>
  <c r="B85" i="1"/>
  <c r="A85" i="1"/>
  <c r="V84" i="1"/>
  <c r="S84" i="1"/>
  <c r="R84" i="1"/>
  <c r="Q84" i="1"/>
  <c r="P84" i="1"/>
  <c r="O84" i="1"/>
  <c r="N84" i="1"/>
  <c r="M84" i="1"/>
  <c r="L84" i="1"/>
  <c r="K84" i="1"/>
  <c r="J84" i="1"/>
  <c r="I84" i="1"/>
  <c r="H84" i="1"/>
  <c r="G84" i="1"/>
  <c r="F84" i="1"/>
  <c r="E84" i="1"/>
  <c r="D84" i="1"/>
  <c r="C84" i="1"/>
  <c r="B84" i="1"/>
  <c r="A84" i="1"/>
  <c r="V83" i="1"/>
  <c r="S83" i="1"/>
  <c r="R83" i="1"/>
  <c r="Q83" i="1"/>
  <c r="P83" i="1"/>
  <c r="O83" i="1"/>
  <c r="N83" i="1"/>
  <c r="M83" i="1"/>
  <c r="L83" i="1"/>
  <c r="K83" i="1"/>
  <c r="J83" i="1"/>
  <c r="I83" i="1"/>
  <c r="H83" i="1"/>
  <c r="G83" i="1"/>
  <c r="F83" i="1"/>
  <c r="E83" i="1"/>
  <c r="D83" i="1"/>
  <c r="C83" i="1"/>
  <c r="A83" i="1"/>
  <c r="V82" i="1"/>
  <c r="R82" i="1"/>
  <c r="Q82" i="1"/>
  <c r="P82" i="1"/>
  <c r="O82" i="1"/>
  <c r="N82" i="1"/>
  <c r="M82" i="1"/>
  <c r="L82" i="1"/>
  <c r="K82" i="1"/>
  <c r="J82" i="1"/>
  <c r="I82" i="1"/>
  <c r="H82" i="1"/>
  <c r="G82" i="1"/>
  <c r="F82" i="1"/>
  <c r="E82" i="1"/>
  <c r="D82" i="1"/>
  <c r="C82" i="1"/>
  <c r="B82" i="1"/>
  <c r="A82" i="1"/>
  <c r="V81" i="1"/>
  <c r="S81" i="1"/>
  <c r="R81" i="1"/>
  <c r="Q81" i="1"/>
  <c r="P81" i="1"/>
  <c r="O81" i="1"/>
  <c r="N81" i="1"/>
  <c r="M81" i="1"/>
  <c r="L81" i="1"/>
  <c r="K81" i="1"/>
  <c r="J81" i="1"/>
  <c r="I81" i="1"/>
  <c r="H81" i="1"/>
  <c r="G81" i="1"/>
  <c r="F81" i="1"/>
  <c r="E81" i="1"/>
  <c r="D81" i="1"/>
  <c r="C81" i="1"/>
  <c r="A81" i="1"/>
  <c r="V80" i="1"/>
  <c r="S80" i="1"/>
  <c r="R80" i="1"/>
  <c r="Q80" i="1"/>
  <c r="P80" i="1"/>
  <c r="O80" i="1"/>
  <c r="N80" i="1"/>
  <c r="M80" i="1"/>
  <c r="L80" i="1"/>
  <c r="K80" i="1"/>
  <c r="J80" i="1"/>
  <c r="I80" i="1"/>
  <c r="H80" i="1"/>
  <c r="G80" i="1"/>
  <c r="F80" i="1"/>
  <c r="E80" i="1"/>
  <c r="D80" i="1"/>
  <c r="C80" i="1"/>
  <c r="A80" i="1"/>
  <c r="V79" i="1"/>
  <c r="R79" i="1"/>
  <c r="Q79" i="1"/>
  <c r="P79" i="1"/>
  <c r="O79" i="1"/>
  <c r="N79" i="1"/>
  <c r="M79" i="1"/>
  <c r="L79" i="1"/>
  <c r="K79" i="1"/>
  <c r="J79" i="1"/>
  <c r="I79" i="1"/>
  <c r="H79" i="1"/>
  <c r="G79" i="1"/>
  <c r="F79" i="1"/>
  <c r="E79" i="1"/>
  <c r="D79" i="1"/>
  <c r="C79" i="1"/>
  <c r="B79" i="1"/>
  <c r="A79" i="1"/>
  <c r="R78" i="1"/>
  <c r="Q78" i="1"/>
  <c r="P78" i="1"/>
  <c r="O78" i="1"/>
  <c r="N78" i="1"/>
  <c r="M78" i="1"/>
  <c r="L78" i="1"/>
  <c r="K78" i="1"/>
  <c r="J78" i="1"/>
  <c r="I78" i="1"/>
  <c r="H78" i="1"/>
  <c r="G78" i="1"/>
  <c r="F78" i="1"/>
  <c r="E78" i="1"/>
  <c r="D78" i="1"/>
  <c r="C78" i="1"/>
  <c r="B78" i="1"/>
  <c r="A78" i="1"/>
  <c r="V77" i="1"/>
  <c r="R77" i="1"/>
  <c r="Q77" i="1"/>
  <c r="P77" i="1"/>
  <c r="O77" i="1"/>
  <c r="N77" i="1"/>
  <c r="M77" i="1"/>
  <c r="L77" i="1"/>
  <c r="K77" i="1"/>
  <c r="J77" i="1"/>
  <c r="I77" i="1"/>
  <c r="H77" i="1"/>
  <c r="G77" i="1"/>
  <c r="F77" i="1"/>
  <c r="E77" i="1"/>
  <c r="D77" i="1"/>
  <c r="C77" i="1"/>
  <c r="B77" i="1"/>
  <c r="A77" i="1"/>
  <c r="V76" i="1"/>
  <c r="R76" i="1"/>
  <c r="Q76" i="1"/>
  <c r="P76" i="1"/>
  <c r="O76" i="1"/>
  <c r="N76" i="1"/>
  <c r="M76" i="1"/>
  <c r="L76" i="1"/>
  <c r="K76" i="1"/>
  <c r="J76" i="1"/>
  <c r="I76" i="1"/>
  <c r="H76" i="1"/>
  <c r="G76" i="1"/>
  <c r="F76" i="1"/>
  <c r="E76" i="1"/>
  <c r="D76" i="1"/>
  <c r="C76" i="1"/>
  <c r="B76" i="1"/>
  <c r="A76" i="1"/>
  <c r="V75" i="1"/>
  <c r="R75" i="1"/>
  <c r="Q75" i="1"/>
  <c r="P75" i="1"/>
  <c r="O75" i="1"/>
  <c r="N75" i="1"/>
  <c r="M75" i="1"/>
  <c r="L75" i="1"/>
  <c r="K75" i="1"/>
  <c r="J75" i="1"/>
  <c r="I75" i="1"/>
  <c r="H75" i="1"/>
  <c r="G75" i="1"/>
  <c r="F75" i="1"/>
  <c r="E75" i="1"/>
  <c r="D75" i="1"/>
  <c r="C75" i="1"/>
  <c r="A75" i="1"/>
  <c r="V74" i="1"/>
  <c r="R74" i="1"/>
  <c r="Q74" i="1"/>
  <c r="P74" i="1"/>
  <c r="O74" i="1"/>
  <c r="N74" i="1"/>
  <c r="M74" i="1"/>
  <c r="L74" i="1"/>
  <c r="K74" i="1"/>
  <c r="J74" i="1"/>
  <c r="I74" i="1"/>
  <c r="H74" i="1"/>
  <c r="G74" i="1"/>
  <c r="F74" i="1"/>
  <c r="E74" i="1"/>
  <c r="D74" i="1"/>
  <c r="C74" i="1"/>
  <c r="B74" i="1"/>
  <c r="A74" i="1"/>
  <c r="R73" i="1"/>
  <c r="Q73" i="1"/>
  <c r="P73" i="1"/>
  <c r="O73" i="1"/>
  <c r="N73" i="1"/>
  <c r="M73" i="1"/>
  <c r="L73" i="1"/>
  <c r="K73" i="1"/>
  <c r="J73" i="1"/>
  <c r="I73" i="1"/>
  <c r="H73" i="1"/>
  <c r="G73" i="1"/>
  <c r="F73" i="1"/>
  <c r="E73" i="1"/>
  <c r="D73" i="1"/>
  <c r="C73" i="1"/>
  <c r="B73" i="1"/>
  <c r="A73" i="1"/>
  <c r="V72" i="1"/>
  <c r="S72" i="1"/>
  <c r="R72" i="1"/>
  <c r="Q72" i="1"/>
  <c r="P72" i="1"/>
  <c r="O72" i="1"/>
  <c r="N72" i="1"/>
  <c r="M72" i="1"/>
  <c r="L72" i="1"/>
  <c r="K72" i="1"/>
  <c r="J72" i="1"/>
  <c r="I72" i="1"/>
  <c r="H72" i="1"/>
  <c r="G72" i="1"/>
  <c r="F72" i="1"/>
  <c r="E72" i="1"/>
  <c r="D72" i="1"/>
  <c r="C72" i="1"/>
  <c r="B72" i="1"/>
  <c r="A72" i="1"/>
  <c r="R71" i="1"/>
  <c r="Q71" i="1"/>
  <c r="P71" i="1"/>
  <c r="O71" i="1"/>
  <c r="N71" i="1"/>
  <c r="M71" i="1"/>
  <c r="L71" i="1"/>
  <c r="K71" i="1"/>
  <c r="J71" i="1"/>
  <c r="I71" i="1"/>
  <c r="H71" i="1"/>
  <c r="G71" i="1"/>
  <c r="F71" i="1"/>
  <c r="E71" i="1"/>
  <c r="D71" i="1"/>
  <c r="C71" i="1"/>
  <c r="A71" i="1"/>
  <c r="R70" i="1"/>
  <c r="Q70" i="1"/>
  <c r="P70" i="1"/>
  <c r="O70" i="1"/>
  <c r="N70" i="1"/>
  <c r="M70" i="1"/>
  <c r="L70" i="1"/>
  <c r="K70" i="1"/>
  <c r="J70" i="1"/>
  <c r="I70" i="1"/>
  <c r="H70" i="1"/>
  <c r="G70" i="1"/>
  <c r="F70" i="1"/>
  <c r="E70" i="1"/>
  <c r="D70" i="1"/>
  <c r="C70" i="1"/>
  <c r="B70" i="1"/>
  <c r="A70" i="1"/>
  <c r="R69" i="1"/>
  <c r="Q69" i="1"/>
  <c r="P69" i="1"/>
  <c r="O69" i="1"/>
  <c r="N69" i="1"/>
  <c r="M69" i="1"/>
  <c r="L69" i="1"/>
  <c r="K69" i="1"/>
  <c r="J69" i="1"/>
  <c r="I69" i="1"/>
  <c r="H69" i="1"/>
  <c r="G69" i="1"/>
  <c r="F69" i="1"/>
  <c r="E69" i="1"/>
  <c r="D69" i="1"/>
  <c r="C69" i="1"/>
  <c r="A69" i="1"/>
  <c r="R68" i="1"/>
  <c r="Q68" i="1"/>
  <c r="P68" i="1"/>
  <c r="O68" i="1"/>
  <c r="N68" i="1"/>
  <c r="M68" i="1"/>
  <c r="L68" i="1"/>
  <c r="K68" i="1"/>
  <c r="J68" i="1"/>
  <c r="I68" i="1"/>
  <c r="H68" i="1"/>
  <c r="G68" i="1"/>
  <c r="F68" i="1"/>
  <c r="E68" i="1"/>
  <c r="D68" i="1"/>
  <c r="C68" i="1"/>
  <c r="B68" i="1"/>
  <c r="A68" i="1"/>
  <c r="R67" i="1"/>
  <c r="Q67" i="1"/>
  <c r="P67" i="1"/>
  <c r="O67" i="1"/>
  <c r="N67" i="1"/>
  <c r="M67" i="1"/>
  <c r="L67" i="1"/>
  <c r="K67" i="1"/>
  <c r="J67" i="1"/>
  <c r="I67" i="1"/>
  <c r="H67" i="1"/>
  <c r="G67" i="1"/>
  <c r="F67" i="1"/>
  <c r="E67" i="1"/>
  <c r="D67" i="1"/>
  <c r="C67" i="1"/>
  <c r="B67" i="1"/>
  <c r="A67" i="1"/>
  <c r="R66" i="1"/>
  <c r="Q66" i="1"/>
  <c r="P66" i="1"/>
  <c r="O66" i="1"/>
  <c r="N66" i="1"/>
  <c r="M66" i="1"/>
  <c r="L66" i="1"/>
  <c r="K66" i="1"/>
  <c r="J66" i="1"/>
  <c r="I66" i="1"/>
  <c r="H66" i="1"/>
  <c r="G66" i="1"/>
  <c r="F66" i="1"/>
  <c r="E66" i="1"/>
  <c r="D66" i="1"/>
  <c r="C66" i="1"/>
  <c r="B66" i="1"/>
  <c r="A66" i="1"/>
  <c r="R65" i="1"/>
  <c r="Q65" i="1"/>
  <c r="P65" i="1"/>
  <c r="O65" i="1"/>
  <c r="N65" i="1"/>
  <c r="M65" i="1"/>
  <c r="L65" i="1"/>
  <c r="K65" i="1"/>
  <c r="J65" i="1"/>
  <c r="I65" i="1"/>
  <c r="H65" i="1"/>
  <c r="G65" i="1"/>
  <c r="F65" i="1"/>
  <c r="E65" i="1"/>
  <c r="D65" i="1"/>
  <c r="C65" i="1"/>
  <c r="A65" i="1"/>
  <c r="R64" i="1"/>
  <c r="Q64" i="1"/>
  <c r="P64" i="1"/>
  <c r="O64" i="1"/>
  <c r="N64" i="1"/>
  <c r="M64" i="1"/>
  <c r="L64" i="1"/>
  <c r="K64" i="1"/>
  <c r="J64" i="1"/>
  <c r="I64" i="1"/>
  <c r="H64" i="1"/>
  <c r="G64" i="1"/>
  <c r="F64" i="1"/>
  <c r="E64" i="1"/>
  <c r="D64" i="1"/>
  <c r="C64" i="1"/>
  <c r="B64" i="1"/>
  <c r="A64" i="1"/>
  <c r="R63" i="1"/>
  <c r="Q63" i="1"/>
  <c r="P63" i="1"/>
  <c r="O63" i="1"/>
  <c r="N63" i="1"/>
  <c r="M63" i="1"/>
  <c r="L63" i="1"/>
  <c r="K63" i="1"/>
  <c r="J63" i="1"/>
  <c r="I63" i="1"/>
  <c r="H63" i="1"/>
  <c r="G63" i="1"/>
  <c r="F63" i="1"/>
  <c r="E63" i="1"/>
  <c r="D63" i="1"/>
  <c r="C63" i="1"/>
  <c r="A63" i="1"/>
  <c r="R62" i="1"/>
  <c r="Q62" i="1"/>
  <c r="P62" i="1"/>
  <c r="O62" i="1"/>
  <c r="N62" i="1"/>
  <c r="M62" i="1"/>
  <c r="L62" i="1"/>
  <c r="K62" i="1"/>
  <c r="J62" i="1"/>
  <c r="I62" i="1"/>
  <c r="H62" i="1"/>
  <c r="G62" i="1"/>
  <c r="F62" i="1"/>
  <c r="E62" i="1"/>
  <c r="D62" i="1"/>
  <c r="C62" i="1"/>
  <c r="B62" i="1"/>
  <c r="A62" i="1"/>
  <c r="R61" i="1"/>
  <c r="Q61" i="1"/>
  <c r="P61" i="1"/>
  <c r="O61" i="1"/>
  <c r="N61" i="1"/>
  <c r="M61" i="1"/>
  <c r="L61" i="1"/>
  <c r="K61" i="1"/>
  <c r="J61" i="1"/>
  <c r="I61" i="1"/>
  <c r="H61" i="1"/>
  <c r="G61" i="1"/>
  <c r="F61" i="1"/>
  <c r="E61" i="1"/>
  <c r="D61" i="1"/>
  <c r="C61" i="1"/>
  <c r="B61" i="1"/>
  <c r="A61" i="1"/>
  <c r="R60" i="1"/>
  <c r="Q60" i="1"/>
  <c r="P60" i="1"/>
  <c r="O60" i="1"/>
  <c r="N60" i="1"/>
  <c r="M60" i="1"/>
  <c r="L60" i="1"/>
  <c r="K60" i="1"/>
  <c r="J60" i="1"/>
  <c r="I60" i="1"/>
  <c r="H60" i="1"/>
  <c r="G60" i="1"/>
  <c r="F60" i="1"/>
  <c r="E60" i="1"/>
  <c r="D60" i="1"/>
  <c r="C60" i="1"/>
  <c r="B60" i="1"/>
  <c r="A60" i="1"/>
  <c r="R59" i="1"/>
  <c r="Q59" i="1"/>
  <c r="P59" i="1"/>
  <c r="O59" i="1"/>
  <c r="N59" i="1"/>
  <c r="M59" i="1"/>
  <c r="L59" i="1"/>
  <c r="K59" i="1"/>
  <c r="J59" i="1"/>
  <c r="I59" i="1"/>
  <c r="H59" i="1"/>
  <c r="G59" i="1"/>
  <c r="F59" i="1"/>
  <c r="E59" i="1"/>
  <c r="D59" i="1"/>
  <c r="C59" i="1"/>
  <c r="B59" i="1"/>
  <c r="A59" i="1"/>
  <c r="R58" i="1"/>
  <c r="Q58" i="1"/>
  <c r="P58" i="1"/>
  <c r="O58" i="1"/>
  <c r="N58" i="1"/>
  <c r="M58" i="1"/>
  <c r="L58" i="1"/>
  <c r="K58" i="1"/>
  <c r="J58" i="1"/>
  <c r="I58" i="1"/>
  <c r="H58" i="1"/>
  <c r="G58" i="1"/>
  <c r="F58" i="1"/>
  <c r="E58" i="1"/>
  <c r="D58" i="1"/>
  <c r="C58" i="1"/>
  <c r="B58" i="1"/>
  <c r="A58" i="1"/>
  <c r="V57" i="1"/>
  <c r="S57" i="1"/>
  <c r="R57" i="1"/>
  <c r="Q57" i="1"/>
  <c r="P57" i="1"/>
  <c r="O57" i="1"/>
  <c r="N57" i="1"/>
  <c r="M57" i="1"/>
  <c r="L57" i="1"/>
  <c r="K57" i="1"/>
  <c r="J57" i="1"/>
  <c r="I57" i="1"/>
  <c r="H57" i="1"/>
  <c r="G57" i="1"/>
  <c r="F57" i="1"/>
  <c r="E57" i="1"/>
  <c r="D57" i="1"/>
  <c r="C57" i="1"/>
  <c r="B57" i="1"/>
  <c r="A57" i="1"/>
  <c r="R56" i="1"/>
  <c r="Q56" i="1"/>
  <c r="P56" i="1"/>
  <c r="O56" i="1"/>
  <c r="N56" i="1"/>
  <c r="M56" i="1"/>
  <c r="L56" i="1"/>
  <c r="K56" i="1"/>
  <c r="J56" i="1"/>
  <c r="I56" i="1"/>
  <c r="H56" i="1"/>
  <c r="G56" i="1"/>
  <c r="F56" i="1"/>
  <c r="E56" i="1"/>
  <c r="D56" i="1"/>
  <c r="C56" i="1"/>
  <c r="A56" i="1"/>
  <c r="R55" i="1"/>
  <c r="Q55" i="1"/>
  <c r="P55" i="1"/>
  <c r="O55" i="1"/>
  <c r="N55" i="1"/>
  <c r="M55" i="1"/>
  <c r="L55" i="1"/>
  <c r="K55" i="1"/>
  <c r="J55" i="1"/>
  <c r="I55" i="1"/>
  <c r="H55" i="1"/>
  <c r="G55" i="1"/>
  <c r="F55" i="1"/>
  <c r="E55" i="1"/>
  <c r="D55" i="1"/>
  <c r="C55" i="1"/>
  <c r="B55" i="1"/>
  <c r="A55" i="1"/>
  <c r="R54" i="1"/>
  <c r="Q54" i="1"/>
  <c r="P54" i="1"/>
  <c r="O54" i="1"/>
  <c r="N54" i="1"/>
  <c r="M54" i="1"/>
  <c r="L54" i="1"/>
  <c r="K54" i="1"/>
  <c r="J54" i="1"/>
  <c r="I54" i="1"/>
  <c r="H54" i="1"/>
  <c r="G54" i="1"/>
  <c r="F54" i="1"/>
  <c r="E54" i="1"/>
  <c r="D54" i="1"/>
  <c r="C54" i="1"/>
  <c r="B54" i="1"/>
  <c r="A54" i="1"/>
  <c r="R53" i="1"/>
  <c r="Q53" i="1"/>
  <c r="P53" i="1"/>
  <c r="O53" i="1"/>
  <c r="N53" i="1"/>
  <c r="M53" i="1"/>
  <c r="L53" i="1"/>
  <c r="K53" i="1"/>
  <c r="J53" i="1"/>
  <c r="I53" i="1"/>
  <c r="H53" i="1"/>
  <c r="G53" i="1"/>
  <c r="F53" i="1"/>
  <c r="E53" i="1"/>
  <c r="D53" i="1"/>
  <c r="C53" i="1"/>
  <c r="B53" i="1"/>
  <c r="A53" i="1"/>
  <c r="R52" i="1"/>
  <c r="Q52" i="1"/>
  <c r="P52" i="1"/>
  <c r="O52" i="1"/>
  <c r="N52" i="1"/>
  <c r="M52" i="1"/>
  <c r="L52" i="1"/>
  <c r="K52" i="1"/>
  <c r="J52" i="1"/>
  <c r="I52" i="1"/>
  <c r="H52" i="1"/>
  <c r="G52" i="1"/>
  <c r="F52" i="1"/>
  <c r="E52" i="1"/>
  <c r="D52" i="1"/>
  <c r="C52" i="1"/>
  <c r="B52" i="1"/>
  <c r="A52" i="1"/>
  <c r="R51" i="1"/>
  <c r="Q51" i="1"/>
  <c r="P51" i="1"/>
  <c r="O51" i="1"/>
  <c r="N51" i="1"/>
  <c r="M51" i="1"/>
  <c r="L51" i="1"/>
  <c r="K51" i="1"/>
  <c r="J51" i="1"/>
  <c r="I51" i="1"/>
  <c r="H51" i="1"/>
  <c r="G51" i="1"/>
  <c r="F51" i="1"/>
  <c r="E51" i="1"/>
  <c r="D51" i="1"/>
  <c r="C51" i="1"/>
  <c r="B51" i="1"/>
  <c r="A51" i="1"/>
  <c r="R50" i="1"/>
  <c r="Q50" i="1"/>
  <c r="P50" i="1"/>
  <c r="O50" i="1"/>
  <c r="N50" i="1"/>
  <c r="M50" i="1"/>
  <c r="L50" i="1"/>
  <c r="K50" i="1"/>
  <c r="J50" i="1"/>
  <c r="I50" i="1"/>
  <c r="H50" i="1"/>
  <c r="G50" i="1"/>
  <c r="F50" i="1"/>
  <c r="E50" i="1"/>
  <c r="D50" i="1"/>
  <c r="C50" i="1"/>
  <c r="B50" i="1"/>
  <c r="A50" i="1"/>
  <c r="R49" i="1"/>
  <c r="Q49" i="1"/>
  <c r="P49" i="1"/>
  <c r="O49" i="1"/>
  <c r="N49" i="1"/>
  <c r="M49" i="1"/>
  <c r="L49" i="1"/>
  <c r="K49" i="1"/>
  <c r="J49" i="1"/>
  <c r="I49" i="1"/>
  <c r="H49" i="1"/>
  <c r="G49" i="1"/>
  <c r="F49" i="1"/>
  <c r="E49" i="1"/>
  <c r="D49" i="1"/>
  <c r="C49" i="1"/>
  <c r="B49" i="1"/>
  <c r="A49" i="1"/>
  <c r="R48" i="1"/>
  <c r="Q48" i="1"/>
  <c r="P48" i="1"/>
  <c r="O48" i="1"/>
  <c r="N48" i="1"/>
  <c r="M48" i="1"/>
  <c r="L48" i="1"/>
  <c r="K48" i="1"/>
  <c r="J48" i="1"/>
  <c r="I48" i="1"/>
  <c r="H48" i="1"/>
  <c r="G48" i="1"/>
  <c r="F48" i="1"/>
  <c r="E48" i="1"/>
  <c r="D48" i="1"/>
  <c r="C48" i="1"/>
  <c r="B48" i="1"/>
  <c r="A48" i="1"/>
  <c r="R47" i="1"/>
  <c r="Q47" i="1"/>
  <c r="P47" i="1"/>
  <c r="O47" i="1"/>
  <c r="N47" i="1"/>
  <c r="M47" i="1"/>
  <c r="L47" i="1"/>
  <c r="K47" i="1"/>
  <c r="J47" i="1"/>
  <c r="I47" i="1"/>
  <c r="H47" i="1"/>
  <c r="G47" i="1"/>
  <c r="F47" i="1"/>
  <c r="E47" i="1"/>
  <c r="D47" i="1"/>
  <c r="C47" i="1"/>
  <c r="B47" i="1"/>
  <c r="A47" i="1"/>
  <c r="R46" i="1"/>
  <c r="Q46" i="1"/>
  <c r="P46" i="1"/>
  <c r="O46" i="1"/>
  <c r="N46" i="1"/>
  <c r="M46" i="1"/>
  <c r="L46" i="1"/>
  <c r="K46" i="1"/>
  <c r="J46" i="1"/>
  <c r="I46" i="1"/>
  <c r="H46" i="1"/>
  <c r="G46" i="1"/>
  <c r="F46" i="1"/>
  <c r="E46" i="1"/>
  <c r="D46" i="1"/>
  <c r="C46" i="1"/>
  <c r="B46" i="1"/>
  <c r="A46" i="1"/>
  <c r="R45" i="1"/>
  <c r="Q45" i="1"/>
  <c r="P45" i="1"/>
  <c r="O45" i="1"/>
  <c r="N45" i="1"/>
  <c r="M45" i="1"/>
  <c r="L45" i="1"/>
  <c r="K45" i="1"/>
  <c r="J45" i="1"/>
  <c r="I45" i="1"/>
  <c r="H45" i="1"/>
  <c r="G45" i="1"/>
  <c r="F45" i="1"/>
  <c r="E45" i="1"/>
  <c r="D45" i="1"/>
  <c r="C45" i="1"/>
  <c r="B45" i="1"/>
  <c r="A45" i="1"/>
  <c r="R44" i="1"/>
  <c r="Q44" i="1"/>
  <c r="P44" i="1"/>
  <c r="O44" i="1"/>
  <c r="N44" i="1"/>
  <c r="M44" i="1"/>
  <c r="L44" i="1"/>
  <c r="K44" i="1"/>
  <c r="J44" i="1"/>
  <c r="I44" i="1"/>
  <c r="H44" i="1"/>
  <c r="G44" i="1"/>
  <c r="F44" i="1"/>
  <c r="E44" i="1"/>
  <c r="D44" i="1"/>
  <c r="C44" i="1"/>
  <c r="B44" i="1"/>
  <c r="A44" i="1"/>
  <c r="R43" i="1"/>
  <c r="Q43" i="1"/>
  <c r="P43" i="1"/>
  <c r="O43" i="1"/>
  <c r="N43" i="1"/>
  <c r="M43" i="1"/>
  <c r="L43" i="1"/>
  <c r="K43" i="1"/>
  <c r="J43" i="1"/>
  <c r="I43" i="1"/>
  <c r="H43" i="1"/>
  <c r="G43" i="1"/>
  <c r="F43" i="1"/>
  <c r="E43" i="1"/>
  <c r="D43" i="1"/>
  <c r="C43" i="1"/>
  <c r="B43" i="1"/>
  <c r="A43" i="1"/>
  <c r="R42" i="1"/>
  <c r="Q42" i="1"/>
  <c r="P42" i="1"/>
  <c r="O42" i="1"/>
  <c r="N42" i="1"/>
  <c r="M42" i="1"/>
  <c r="L42" i="1"/>
  <c r="K42" i="1"/>
  <c r="J42" i="1"/>
  <c r="I42" i="1"/>
  <c r="H42" i="1"/>
  <c r="G42" i="1"/>
  <c r="F42" i="1"/>
  <c r="E42" i="1"/>
  <c r="D42" i="1"/>
  <c r="C42" i="1"/>
  <c r="B42" i="1"/>
  <c r="A42" i="1"/>
  <c r="R41" i="1"/>
  <c r="Q41" i="1"/>
  <c r="P41" i="1"/>
  <c r="O41" i="1"/>
  <c r="N41" i="1"/>
  <c r="M41" i="1"/>
  <c r="L41" i="1"/>
  <c r="K41" i="1"/>
  <c r="J41" i="1"/>
  <c r="I41" i="1"/>
  <c r="H41" i="1"/>
  <c r="G41" i="1"/>
  <c r="F41" i="1"/>
  <c r="E41" i="1"/>
  <c r="D41" i="1"/>
  <c r="C41" i="1"/>
  <c r="B41" i="1"/>
  <c r="A41" i="1"/>
  <c r="R40" i="1"/>
  <c r="Q40" i="1"/>
  <c r="P40" i="1"/>
  <c r="O40" i="1"/>
  <c r="N40" i="1"/>
  <c r="M40" i="1"/>
  <c r="L40" i="1"/>
  <c r="K40" i="1"/>
  <c r="J40" i="1"/>
  <c r="I40" i="1"/>
  <c r="H40" i="1"/>
  <c r="G40" i="1"/>
  <c r="F40" i="1"/>
  <c r="E40" i="1"/>
  <c r="D40" i="1"/>
  <c r="C40" i="1"/>
  <c r="B40" i="1"/>
  <c r="A40" i="1"/>
  <c r="R39" i="1"/>
  <c r="Q39" i="1"/>
  <c r="P39" i="1"/>
  <c r="O39" i="1"/>
  <c r="N39" i="1"/>
  <c r="M39" i="1"/>
  <c r="L39" i="1"/>
  <c r="K39" i="1"/>
  <c r="J39" i="1"/>
  <c r="I39" i="1"/>
  <c r="H39" i="1"/>
  <c r="G39" i="1"/>
  <c r="F39" i="1"/>
  <c r="E39" i="1"/>
  <c r="D39" i="1"/>
  <c r="C39" i="1"/>
  <c r="B39" i="1"/>
  <c r="A39" i="1"/>
  <c r="R38" i="1"/>
  <c r="Q38" i="1"/>
  <c r="P38" i="1"/>
  <c r="O38" i="1"/>
  <c r="N38" i="1"/>
  <c r="M38" i="1"/>
  <c r="L38" i="1"/>
  <c r="K38" i="1"/>
  <c r="J38" i="1"/>
  <c r="I38" i="1"/>
  <c r="H38" i="1"/>
  <c r="G38" i="1"/>
  <c r="F38" i="1"/>
  <c r="E38" i="1"/>
  <c r="D38" i="1"/>
  <c r="C38" i="1"/>
  <c r="B38" i="1"/>
  <c r="A38" i="1"/>
  <c r="R37" i="1"/>
  <c r="Q37" i="1"/>
  <c r="P37" i="1"/>
  <c r="O37" i="1"/>
  <c r="N37" i="1"/>
  <c r="M37" i="1"/>
  <c r="L37" i="1"/>
  <c r="K37" i="1"/>
  <c r="J37" i="1"/>
  <c r="I37" i="1"/>
  <c r="H37" i="1"/>
  <c r="G37" i="1"/>
  <c r="F37" i="1"/>
  <c r="E37" i="1"/>
  <c r="D37" i="1"/>
  <c r="C37" i="1"/>
  <c r="B37" i="1"/>
  <c r="A37" i="1"/>
  <c r="R36" i="1"/>
  <c r="Q36" i="1"/>
  <c r="P36" i="1"/>
  <c r="O36" i="1"/>
  <c r="N36" i="1"/>
  <c r="M36" i="1"/>
  <c r="L36" i="1"/>
  <c r="K36" i="1"/>
  <c r="J36" i="1"/>
  <c r="I36" i="1"/>
  <c r="H36" i="1"/>
  <c r="G36" i="1"/>
  <c r="F36" i="1"/>
  <c r="E36" i="1"/>
  <c r="D36" i="1"/>
  <c r="C36" i="1"/>
  <c r="B36" i="1"/>
  <c r="A36" i="1"/>
  <c r="R35" i="1"/>
  <c r="Q35" i="1"/>
  <c r="P35" i="1"/>
  <c r="O35" i="1"/>
  <c r="N35" i="1"/>
  <c r="M35" i="1"/>
  <c r="L35" i="1"/>
  <c r="K35" i="1"/>
  <c r="J35" i="1"/>
  <c r="I35" i="1"/>
  <c r="H35" i="1"/>
  <c r="G35" i="1"/>
  <c r="F35" i="1"/>
  <c r="E35" i="1"/>
  <c r="D35" i="1"/>
  <c r="C35" i="1"/>
  <c r="B35" i="1"/>
  <c r="A35" i="1"/>
  <c r="R34" i="1"/>
  <c r="Q34" i="1"/>
  <c r="P34" i="1"/>
  <c r="O34" i="1"/>
  <c r="N34" i="1"/>
  <c r="M34" i="1"/>
  <c r="L34" i="1"/>
  <c r="K34" i="1"/>
  <c r="J34" i="1"/>
  <c r="I34" i="1"/>
  <c r="H34" i="1"/>
  <c r="G34" i="1"/>
  <c r="F34" i="1"/>
  <c r="E34" i="1"/>
  <c r="D34" i="1"/>
  <c r="C34" i="1"/>
  <c r="B34" i="1"/>
  <c r="A34" i="1"/>
  <c r="R33" i="1"/>
  <c r="Q33" i="1"/>
  <c r="P33" i="1"/>
  <c r="O33" i="1"/>
  <c r="N33" i="1"/>
  <c r="M33" i="1"/>
  <c r="L33" i="1"/>
  <c r="K33" i="1"/>
  <c r="J33" i="1"/>
  <c r="I33" i="1"/>
  <c r="H33" i="1"/>
  <c r="G33" i="1"/>
  <c r="F33" i="1"/>
  <c r="E33" i="1"/>
  <c r="D33" i="1"/>
  <c r="C33" i="1"/>
  <c r="B33" i="1"/>
  <c r="A33" i="1"/>
  <c r="R32" i="1"/>
  <c r="Q32" i="1"/>
  <c r="P32" i="1"/>
  <c r="O32" i="1"/>
  <c r="N32" i="1"/>
  <c r="M32" i="1"/>
  <c r="L32" i="1"/>
  <c r="K32" i="1"/>
  <c r="J32" i="1"/>
  <c r="I32" i="1"/>
  <c r="H32" i="1"/>
  <c r="G32" i="1"/>
  <c r="F32" i="1"/>
  <c r="E32" i="1"/>
  <c r="D32" i="1"/>
  <c r="C32" i="1"/>
  <c r="B32" i="1"/>
  <c r="A32" i="1"/>
  <c r="R31" i="1"/>
  <c r="Q31" i="1"/>
  <c r="P31" i="1"/>
  <c r="O31" i="1"/>
  <c r="N31" i="1"/>
  <c r="M31" i="1"/>
  <c r="L31" i="1"/>
  <c r="K31" i="1"/>
  <c r="J31" i="1"/>
  <c r="I31" i="1"/>
  <c r="H31" i="1"/>
  <c r="G31" i="1"/>
  <c r="F31" i="1"/>
  <c r="E31" i="1"/>
  <c r="D31" i="1"/>
  <c r="C31" i="1"/>
  <c r="B31" i="1"/>
  <c r="A31" i="1"/>
  <c r="R30" i="1"/>
  <c r="Q30" i="1"/>
  <c r="P30" i="1"/>
  <c r="O30" i="1"/>
  <c r="N30" i="1"/>
  <c r="M30" i="1"/>
  <c r="L30" i="1"/>
  <c r="K30" i="1"/>
  <c r="J30" i="1"/>
  <c r="I30" i="1"/>
  <c r="H30" i="1"/>
  <c r="G30" i="1"/>
  <c r="F30" i="1"/>
  <c r="E30" i="1"/>
  <c r="D30" i="1"/>
  <c r="C30" i="1"/>
  <c r="B30" i="1"/>
  <c r="A30" i="1"/>
  <c r="R29" i="1"/>
  <c r="Q29" i="1"/>
  <c r="P29" i="1"/>
  <c r="O29" i="1"/>
  <c r="N29" i="1"/>
  <c r="M29" i="1"/>
  <c r="L29" i="1"/>
  <c r="K29" i="1"/>
  <c r="J29" i="1"/>
  <c r="I29" i="1"/>
  <c r="H29" i="1"/>
  <c r="G29" i="1"/>
  <c r="F29" i="1"/>
  <c r="E29" i="1"/>
  <c r="D29" i="1"/>
  <c r="C29" i="1"/>
  <c r="B29" i="1"/>
  <c r="A29" i="1"/>
  <c r="R28" i="1"/>
  <c r="Q28" i="1"/>
  <c r="P28" i="1"/>
  <c r="O28" i="1"/>
  <c r="N28" i="1"/>
  <c r="M28" i="1"/>
  <c r="L28" i="1"/>
  <c r="K28" i="1"/>
  <c r="J28" i="1"/>
  <c r="I28" i="1"/>
  <c r="H28" i="1"/>
  <c r="G28" i="1"/>
  <c r="F28" i="1"/>
  <c r="E28" i="1"/>
  <c r="D28" i="1"/>
  <c r="C28" i="1"/>
  <c r="B28" i="1"/>
  <c r="A28" i="1"/>
  <c r="R27" i="1"/>
  <c r="Q27" i="1"/>
  <c r="P27" i="1"/>
  <c r="O27" i="1"/>
  <c r="N27" i="1"/>
  <c r="M27" i="1"/>
  <c r="L27" i="1"/>
  <c r="K27" i="1"/>
  <c r="J27" i="1"/>
  <c r="I27" i="1"/>
  <c r="H27" i="1"/>
  <c r="G27" i="1"/>
  <c r="F27" i="1"/>
  <c r="E27" i="1"/>
  <c r="D27" i="1"/>
  <c r="C27" i="1"/>
  <c r="B27" i="1"/>
  <c r="A27" i="1"/>
  <c r="R26" i="1"/>
  <c r="Q26" i="1"/>
  <c r="P26" i="1"/>
  <c r="O26" i="1"/>
  <c r="N26" i="1"/>
  <c r="M26" i="1"/>
  <c r="L26" i="1"/>
  <c r="K26" i="1"/>
  <c r="J26" i="1"/>
  <c r="I26" i="1"/>
  <c r="H26" i="1"/>
  <c r="G26" i="1"/>
  <c r="F26" i="1"/>
  <c r="E26" i="1"/>
  <c r="D26" i="1"/>
  <c r="C26" i="1"/>
  <c r="B26" i="1"/>
  <c r="A26" i="1"/>
  <c r="R25" i="1"/>
  <c r="Q25" i="1"/>
  <c r="P25" i="1"/>
  <c r="O25" i="1"/>
  <c r="N25" i="1"/>
  <c r="M25" i="1"/>
  <c r="L25" i="1"/>
  <c r="K25" i="1"/>
  <c r="J25" i="1"/>
  <c r="I25" i="1"/>
  <c r="H25" i="1"/>
  <c r="G25" i="1"/>
  <c r="F25" i="1"/>
  <c r="E25" i="1"/>
  <c r="D25" i="1"/>
  <c r="C25" i="1"/>
  <c r="B25" i="1"/>
  <c r="A25" i="1"/>
  <c r="R24" i="1"/>
  <c r="Q24" i="1"/>
  <c r="P24" i="1"/>
  <c r="O24" i="1"/>
  <c r="N24" i="1"/>
  <c r="M24" i="1"/>
  <c r="L24" i="1"/>
  <c r="K24" i="1"/>
  <c r="J24" i="1"/>
  <c r="I24" i="1"/>
  <c r="H24" i="1"/>
  <c r="G24" i="1"/>
  <c r="F24" i="1"/>
  <c r="E24" i="1"/>
  <c r="D24" i="1"/>
  <c r="C24" i="1"/>
  <c r="B24" i="1"/>
  <c r="A24" i="1"/>
  <c r="R23" i="1"/>
  <c r="Q23" i="1"/>
  <c r="P23" i="1"/>
  <c r="O23" i="1"/>
  <c r="N23" i="1"/>
  <c r="M23" i="1"/>
  <c r="L23" i="1"/>
  <c r="K23" i="1"/>
  <c r="J23" i="1"/>
  <c r="I23" i="1"/>
  <c r="H23" i="1"/>
  <c r="G23" i="1"/>
  <c r="F23" i="1"/>
  <c r="E23" i="1"/>
  <c r="D23" i="1"/>
  <c r="C23" i="1"/>
  <c r="B23" i="1"/>
  <c r="A23" i="1"/>
  <c r="R22" i="1"/>
  <c r="Q22" i="1"/>
  <c r="P22" i="1"/>
  <c r="O22" i="1"/>
  <c r="N22" i="1"/>
  <c r="M22" i="1"/>
  <c r="L22" i="1"/>
  <c r="K22" i="1"/>
  <c r="J22" i="1"/>
  <c r="I22" i="1"/>
  <c r="H22" i="1"/>
  <c r="G22" i="1"/>
  <c r="F22" i="1"/>
  <c r="E22" i="1"/>
  <c r="D22" i="1"/>
  <c r="C22" i="1"/>
  <c r="B22" i="1"/>
  <c r="A22" i="1"/>
  <c r="R21" i="1"/>
  <c r="Q21" i="1"/>
  <c r="P21" i="1"/>
  <c r="O21" i="1"/>
  <c r="N21" i="1"/>
  <c r="M21" i="1"/>
  <c r="L21" i="1"/>
  <c r="K21" i="1"/>
  <c r="J21" i="1"/>
  <c r="I21" i="1"/>
  <c r="H21" i="1"/>
  <c r="G21" i="1"/>
  <c r="F21" i="1"/>
  <c r="E21" i="1"/>
  <c r="D21" i="1"/>
  <c r="C21" i="1"/>
  <c r="B21" i="1"/>
  <c r="A21" i="1"/>
  <c r="R20" i="1"/>
  <c r="Q20" i="1"/>
  <c r="P20" i="1"/>
  <c r="O20" i="1"/>
  <c r="N20" i="1"/>
  <c r="M20" i="1"/>
  <c r="L20" i="1"/>
  <c r="K20" i="1"/>
  <c r="J20" i="1"/>
  <c r="I20" i="1"/>
  <c r="H20" i="1"/>
  <c r="G20" i="1"/>
  <c r="F20" i="1"/>
  <c r="E20" i="1"/>
  <c r="D20" i="1"/>
  <c r="C20" i="1"/>
  <c r="B20" i="1"/>
  <c r="A20" i="1"/>
  <c r="R19" i="1"/>
  <c r="Q19" i="1"/>
  <c r="P19" i="1"/>
  <c r="O19" i="1"/>
  <c r="N19" i="1"/>
  <c r="M19" i="1"/>
  <c r="L19" i="1"/>
  <c r="K19" i="1"/>
  <c r="J19" i="1"/>
  <c r="I19" i="1"/>
  <c r="H19" i="1"/>
  <c r="G19" i="1"/>
  <c r="F19" i="1"/>
  <c r="E19" i="1"/>
  <c r="D19" i="1"/>
  <c r="C19" i="1"/>
  <c r="B19" i="1"/>
  <c r="A19" i="1"/>
  <c r="R18" i="1"/>
  <c r="Q18" i="1"/>
  <c r="P18" i="1"/>
  <c r="O18" i="1"/>
  <c r="N18" i="1"/>
  <c r="M18" i="1"/>
  <c r="L18" i="1"/>
  <c r="K18" i="1"/>
  <c r="J18" i="1"/>
  <c r="I18" i="1"/>
  <c r="H18" i="1"/>
  <c r="G18" i="1"/>
  <c r="F18" i="1"/>
  <c r="E18" i="1"/>
  <c r="D18" i="1"/>
  <c r="C18" i="1"/>
  <c r="B18" i="1"/>
  <c r="A18" i="1"/>
  <c r="R17" i="1"/>
  <c r="Q17" i="1"/>
  <c r="P17" i="1"/>
  <c r="O17" i="1"/>
  <c r="N17" i="1"/>
  <c r="M17" i="1"/>
  <c r="L17" i="1"/>
  <c r="K17" i="1"/>
  <c r="J17" i="1"/>
  <c r="I17" i="1"/>
  <c r="H17" i="1"/>
  <c r="G17" i="1"/>
  <c r="F17" i="1"/>
  <c r="E17" i="1"/>
  <c r="D17" i="1"/>
  <c r="C17" i="1"/>
  <c r="B17" i="1"/>
  <c r="A17" i="1"/>
  <c r="R16" i="1"/>
  <c r="Q16" i="1"/>
  <c r="P16" i="1"/>
  <c r="O16" i="1"/>
  <c r="N16" i="1"/>
  <c r="M16" i="1"/>
  <c r="L16" i="1"/>
  <c r="K16" i="1"/>
  <c r="J16" i="1"/>
  <c r="I16" i="1"/>
  <c r="H16" i="1"/>
  <c r="G16" i="1"/>
  <c r="F16" i="1"/>
  <c r="E16" i="1"/>
  <c r="D16" i="1"/>
  <c r="C16" i="1"/>
  <c r="B16" i="1"/>
  <c r="A16" i="1"/>
  <c r="R15" i="1"/>
  <c r="Q15" i="1"/>
  <c r="P15" i="1"/>
  <c r="O15" i="1"/>
  <c r="N15" i="1"/>
  <c r="M15" i="1"/>
  <c r="L15" i="1"/>
  <c r="K15" i="1"/>
  <c r="J15" i="1"/>
  <c r="I15" i="1"/>
  <c r="H15" i="1"/>
  <c r="G15" i="1"/>
  <c r="F15" i="1"/>
  <c r="E15" i="1"/>
  <c r="D15" i="1"/>
  <c r="C15" i="1"/>
  <c r="B15" i="1"/>
  <c r="A15" i="1"/>
  <c r="R14" i="1"/>
  <c r="Q14" i="1"/>
  <c r="P14" i="1"/>
  <c r="O14" i="1"/>
  <c r="N14" i="1"/>
  <c r="M14" i="1"/>
  <c r="L14" i="1"/>
  <c r="K14" i="1"/>
  <c r="J14" i="1"/>
  <c r="I14" i="1"/>
  <c r="H14" i="1"/>
  <c r="G14" i="1"/>
  <c r="F14" i="1"/>
  <c r="E14" i="1"/>
  <c r="D14" i="1"/>
  <c r="C14" i="1"/>
  <c r="A14" i="1"/>
  <c r="R13" i="1"/>
  <c r="Q13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C13" i="1"/>
  <c r="B13" i="1"/>
  <c r="A13" i="1"/>
  <c r="R12" i="1"/>
  <c r="Q12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C12" i="1"/>
  <c r="B12" i="1"/>
  <c r="A12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C11" i="1"/>
  <c r="A11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D10" i="1"/>
  <c r="C10" i="1"/>
  <c r="B10" i="1"/>
  <c r="A10" i="1"/>
  <c r="R9" i="1"/>
  <c r="Q9" i="1"/>
  <c r="P9" i="1"/>
  <c r="O9" i="1"/>
  <c r="N9" i="1"/>
  <c r="M9" i="1"/>
  <c r="L9" i="1"/>
  <c r="K9" i="1"/>
  <c r="J9" i="1"/>
  <c r="I9" i="1"/>
  <c r="H9" i="1"/>
  <c r="G9" i="1"/>
  <c r="F9" i="1"/>
  <c r="E9" i="1"/>
  <c r="D9" i="1"/>
  <c r="C9" i="1"/>
  <c r="B9" i="1"/>
  <c r="A9" i="1"/>
  <c r="R8" i="1"/>
  <c r="Q8" i="1"/>
  <c r="P8" i="1"/>
  <c r="O8" i="1"/>
  <c r="N8" i="1"/>
  <c r="M8" i="1"/>
  <c r="L8" i="1"/>
  <c r="K8" i="1"/>
  <c r="J8" i="1"/>
  <c r="I8" i="1"/>
  <c r="H8" i="1"/>
  <c r="G8" i="1"/>
  <c r="F8" i="1"/>
  <c r="E8" i="1"/>
  <c r="D8" i="1"/>
  <c r="C8" i="1"/>
  <c r="B8" i="1"/>
  <c r="A8" i="1"/>
  <c r="R7" i="1"/>
  <c r="Q7" i="1"/>
  <c r="P7" i="1"/>
  <c r="O7" i="1"/>
  <c r="N7" i="1"/>
  <c r="M7" i="1"/>
  <c r="L7" i="1"/>
  <c r="K7" i="1"/>
  <c r="J7" i="1"/>
  <c r="I7" i="1"/>
  <c r="H7" i="1"/>
  <c r="G7" i="1"/>
  <c r="F7" i="1"/>
  <c r="E7" i="1"/>
  <c r="D7" i="1"/>
  <c r="C7" i="1"/>
  <c r="B7" i="1"/>
  <c r="A7" i="1"/>
  <c r="R6" i="1"/>
  <c r="Q6" i="1"/>
  <c r="P6" i="1"/>
  <c r="O6" i="1"/>
  <c r="N6" i="1"/>
  <c r="M6" i="1"/>
  <c r="L6" i="1"/>
  <c r="K6" i="1"/>
  <c r="J6" i="1"/>
  <c r="I6" i="1"/>
  <c r="H6" i="1"/>
  <c r="G6" i="1"/>
  <c r="F6" i="1"/>
  <c r="E6" i="1"/>
  <c r="D6" i="1"/>
  <c r="C6" i="1"/>
  <c r="B6" i="1"/>
  <c r="A6" i="1"/>
  <c r="R5" i="1"/>
  <c r="Q5" i="1"/>
  <c r="P5" i="1"/>
  <c r="O5" i="1"/>
  <c r="N5" i="1"/>
  <c r="M5" i="1"/>
  <c r="L5" i="1"/>
  <c r="K5" i="1"/>
  <c r="J5" i="1"/>
  <c r="I5" i="1"/>
  <c r="H5" i="1"/>
  <c r="G5" i="1"/>
  <c r="F5" i="1"/>
  <c r="E5" i="1"/>
  <c r="D5" i="1"/>
  <c r="C5" i="1"/>
  <c r="A5" i="1"/>
  <c r="R4" i="1"/>
  <c r="Q4" i="1"/>
  <c r="P4" i="1"/>
  <c r="O4" i="1"/>
  <c r="N4" i="1"/>
  <c r="M4" i="1"/>
  <c r="L4" i="1"/>
  <c r="K4" i="1"/>
  <c r="J4" i="1"/>
  <c r="I4" i="1"/>
  <c r="H4" i="1"/>
  <c r="G4" i="1"/>
  <c r="F4" i="1"/>
  <c r="E4" i="1"/>
  <c r="D4" i="1"/>
  <c r="C4" i="1"/>
  <c r="B4" i="1"/>
  <c r="A4" i="1"/>
  <c r="R3" i="1"/>
  <c r="Q3" i="1"/>
  <c r="P3" i="1"/>
  <c r="O3" i="1"/>
  <c r="N3" i="1"/>
  <c r="M3" i="1"/>
  <c r="L3" i="1"/>
  <c r="K3" i="1"/>
  <c r="J3" i="1"/>
  <c r="I3" i="1"/>
  <c r="H3" i="1"/>
  <c r="G3" i="1"/>
  <c r="F3" i="1"/>
  <c r="E3" i="1"/>
  <c r="D3" i="1"/>
  <c r="C3" i="1"/>
  <c r="B3" i="1"/>
  <c r="A3" i="1"/>
  <c r="S2" i="1"/>
  <c r="R2" i="1"/>
  <c r="Q2" i="1"/>
  <c r="P2" i="1"/>
  <c r="O2" i="1"/>
  <c r="N2" i="1"/>
  <c r="M2" i="1"/>
  <c r="L2" i="1"/>
  <c r="K2" i="1"/>
  <c r="J2" i="1"/>
  <c r="I2" i="1"/>
  <c r="H2" i="1"/>
  <c r="G2" i="1"/>
  <c r="F2" i="1"/>
  <c r="E2" i="1"/>
  <c r="D2" i="1"/>
  <c r="C2" i="1"/>
  <c r="B2" i="1"/>
  <c r="A2" i="1"/>
  <c r="V55" i="1" l="1"/>
  <c r="W66" i="1"/>
  <c r="U26" i="1"/>
  <c r="V67" i="1"/>
  <c r="U61" i="1"/>
  <c r="T61" i="1" s="1"/>
  <c r="U75" i="1"/>
  <c r="T75" i="1" s="1"/>
  <c r="U5" i="1"/>
  <c r="T5" i="1" s="1"/>
  <c r="W65" i="1"/>
  <c r="U78" i="1"/>
  <c r="T78" i="1" s="1"/>
  <c r="W3" i="1"/>
  <c r="U25" i="1"/>
  <c r="T25" i="1" s="1"/>
  <c r="U33" i="1"/>
  <c r="T33" i="1" s="1"/>
  <c r="V49" i="1"/>
  <c r="U3" i="1"/>
  <c r="T3" i="1" s="1"/>
  <c r="V11" i="1"/>
  <c r="W31" i="1"/>
  <c r="W39" i="1"/>
  <c r="V9" i="1"/>
  <c r="W6" i="1"/>
  <c r="U39" i="1"/>
  <c r="T39" i="1" s="1"/>
  <c r="U84" i="1"/>
  <c r="T84" i="1" s="1"/>
  <c r="V29" i="1"/>
  <c r="U64" i="1"/>
  <c r="T64" i="1" s="1"/>
  <c r="W34" i="1"/>
  <c r="W61" i="1"/>
  <c r="W71" i="1"/>
  <c r="U81" i="1"/>
  <c r="T81" i="1" s="1"/>
  <c r="V17" i="1"/>
  <c r="V33" i="1"/>
  <c r="W57" i="1"/>
  <c r="W58" i="1"/>
  <c r="W7" i="1"/>
  <c r="W28" i="1"/>
  <c r="U31" i="1"/>
  <c r="T31" i="1" s="1"/>
  <c r="W36" i="1"/>
  <c r="W54" i="1"/>
  <c r="W63" i="1"/>
  <c r="V69" i="1"/>
  <c r="W27" i="1"/>
  <c r="V45" i="1"/>
  <c r="V63" i="1"/>
  <c r="W78" i="1"/>
  <c r="V13" i="1"/>
  <c r="V5" i="1"/>
  <c r="U6" i="1"/>
  <c r="T6" i="1" s="1"/>
  <c r="V19" i="1"/>
  <c r="W25" i="1"/>
  <c r="W33" i="1"/>
  <c r="V35" i="1"/>
  <c r="V43" i="1"/>
  <c r="W82" i="1"/>
  <c r="V3" i="1"/>
  <c r="U4" i="1"/>
  <c r="T4" i="1" s="1"/>
  <c r="W29" i="1"/>
  <c r="W37" i="1"/>
  <c r="V39" i="1"/>
  <c r="W59" i="1"/>
  <c r="V61" i="1"/>
  <c r="W67" i="1"/>
  <c r="W73" i="1"/>
  <c r="W79" i="1"/>
  <c r="W81" i="1"/>
  <c r="W84" i="1"/>
  <c r="W88" i="1"/>
  <c r="W89" i="1"/>
  <c r="W92" i="1"/>
  <c r="W30" i="1"/>
  <c r="V62" i="1"/>
  <c r="V38" i="1"/>
  <c r="V60" i="1"/>
  <c r="V68" i="1"/>
  <c r="W68" i="1"/>
  <c r="U96" i="1"/>
  <c r="T96" i="1" s="1"/>
  <c r="W35" i="1"/>
  <c r="V37" i="1"/>
  <c r="U38" i="1"/>
  <c r="T38" i="1" s="1"/>
  <c r="W56" i="1"/>
  <c r="V59" i="1"/>
  <c r="U60" i="1"/>
  <c r="T60" i="1" s="1"/>
  <c r="U68" i="1"/>
  <c r="T68" i="1" s="1"/>
  <c r="U74" i="1"/>
  <c r="T74" i="1" s="1"/>
  <c r="V32" i="1"/>
  <c r="W60" i="1"/>
  <c r="W26" i="1"/>
  <c r="U29" i="1"/>
  <c r="T29" i="1" s="1"/>
  <c r="V36" i="1"/>
  <c r="U37" i="1"/>
  <c r="T37" i="1" s="1"/>
  <c r="V58" i="1"/>
  <c r="U59" i="1"/>
  <c r="T59" i="1" s="1"/>
  <c r="V66" i="1"/>
  <c r="U67" i="1"/>
  <c r="T67" i="1" s="1"/>
  <c r="U87" i="1"/>
  <c r="T87" i="1" s="1"/>
  <c r="U88" i="1"/>
  <c r="T88" i="1" s="1"/>
  <c r="U89" i="1"/>
  <c r="T89" i="1" s="1"/>
  <c r="U91" i="1"/>
  <c r="T91" i="1" s="1"/>
  <c r="W74" i="1"/>
  <c r="W5" i="1"/>
  <c r="V27" i="1"/>
  <c r="U28" i="1"/>
  <c r="T28" i="1" s="1"/>
  <c r="U36" i="1"/>
  <c r="T36" i="1" s="1"/>
  <c r="V65" i="1"/>
  <c r="V70" i="1"/>
  <c r="W76" i="1"/>
  <c r="V4" i="1"/>
  <c r="W38" i="1"/>
  <c r="W50" i="1"/>
  <c r="W4" i="1"/>
  <c r="U7" i="1"/>
  <c r="T7" i="1" s="1"/>
  <c r="W24" i="1"/>
  <c r="U27" i="1"/>
  <c r="T27" i="1" s="1"/>
  <c r="W32" i="1"/>
  <c r="U35" i="1"/>
  <c r="T35" i="1" s="1"/>
  <c r="W52" i="1"/>
  <c r="V64" i="1"/>
  <c r="W75" i="1"/>
  <c r="W23" i="1"/>
  <c r="V30" i="1"/>
  <c r="V31" i="1"/>
  <c r="U49" i="1"/>
  <c r="T49" i="1" s="1"/>
  <c r="W93" i="1"/>
  <c r="W95" i="1"/>
  <c r="K110" i="1"/>
  <c r="W16" i="1"/>
  <c r="W18" i="1"/>
  <c r="V25" i="1"/>
  <c r="U55" i="1"/>
  <c r="T55" i="1" s="1"/>
  <c r="W12" i="1"/>
  <c r="W14" i="1"/>
  <c r="W44" i="1"/>
  <c r="W47" i="1"/>
  <c r="W55" i="1"/>
  <c r="W8" i="1"/>
  <c r="W9" i="1"/>
  <c r="V16" i="1"/>
  <c r="V20" i="1"/>
  <c r="V21" i="1"/>
  <c r="U22" i="1"/>
  <c r="T22" i="1" s="1"/>
  <c r="U23" i="1"/>
  <c r="T23" i="1" s="1"/>
  <c r="W40" i="1"/>
  <c r="W41" i="1"/>
  <c r="V48" i="1"/>
  <c r="V52" i="1"/>
  <c r="U58" i="1"/>
  <c r="T58" i="1" s="1"/>
  <c r="U62" i="1"/>
  <c r="T62" i="1" s="1"/>
  <c r="U66" i="1"/>
  <c r="T66" i="1" s="1"/>
  <c r="U71" i="1"/>
  <c r="T71" i="1" s="1"/>
  <c r="W83" i="1"/>
  <c r="U93" i="1"/>
  <c r="T93" i="1" s="1"/>
  <c r="U94" i="1"/>
  <c r="T94" i="1" s="1"/>
  <c r="U95" i="1"/>
  <c r="T95" i="1" s="1"/>
  <c r="W22" i="1"/>
  <c r="W19" i="1"/>
  <c r="W48" i="1"/>
  <c r="U51" i="1"/>
  <c r="T51" i="1" s="1"/>
  <c r="V73" i="1"/>
  <c r="W13" i="1"/>
  <c r="V22" i="1"/>
  <c r="W43" i="1"/>
  <c r="W46" i="1"/>
  <c r="W51" i="1"/>
  <c r="W70" i="1"/>
  <c r="W80" i="1"/>
  <c r="V14" i="1"/>
  <c r="V15" i="1"/>
  <c r="U17" i="1"/>
  <c r="T17" i="1" s="1"/>
  <c r="U19" i="1"/>
  <c r="T19" i="1" s="1"/>
  <c r="U20" i="1"/>
  <c r="T20" i="1" s="1"/>
  <c r="U21" i="1"/>
  <c r="T21" i="1" s="1"/>
  <c r="V46" i="1"/>
  <c r="V47" i="1"/>
  <c r="V51" i="1"/>
  <c r="U52" i="1"/>
  <c r="T52" i="1" s="1"/>
  <c r="V53" i="1"/>
  <c r="U54" i="1"/>
  <c r="T54" i="1" s="1"/>
  <c r="V56" i="1"/>
  <c r="W77" i="1"/>
  <c r="U77" i="1"/>
  <c r="T77" i="1" s="1"/>
  <c r="V78" i="1"/>
  <c r="W85" i="1"/>
  <c r="W86" i="1"/>
  <c r="W87" i="1"/>
  <c r="U97" i="1"/>
  <c r="T97" i="1" s="1"/>
  <c r="W94" i="1"/>
  <c r="W21" i="1"/>
  <c r="U53" i="1"/>
  <c r="T53" i="1" s="1"/>
  <c r="W97" i="1"/>
  <c r="W10" i="1"/>
  <c r="W45" i="1"/>
  <c r="W53" i="1"/>
  <c r="U10" i="1"/>
  <c r="T10" i="1" s="1"/>
  <c r="U11" i="1"/>
  <c r="T11" i="1" s="1"/>
  <c r="U12" i="1"/>
  <c r="T12" i="1" s="1"/>
  <c r="U13" i="1"/>
  <c r="T13" i="1" s="1"/>
  <c r="U15" i="1"/>
  <c r="T15" i="1" s="1"/>
  <c r="V41" i="1"/>
  <c r="U42" i="1"/>
  <c r="T42" i="1" s="1"/>
  <c r="U43" i="1"/>
  <c r="T43" i="1" s="1"/>
  <c r="U44" i="1"/>
  <c r="T44" i="1" s="1"/>
  <c r="U45" i="1"/>
  <c r="T45" i="1" s="1"/>
  <c r="U47" i="1"/>
  <c r="T47" i="1" s="1"/>
  <c r="U70" i="1"/>
  <c r="T70" i="1" s="1"/>
  <c r="U76" i="1"/>
  <c r="T76" i="1" s="1"/>
  <c r="U80" i="1"/>
  <c r="T80" i="1" s="1"/>
  <c r="U92" i="1"/>
  <c r="T92" i="1" s="1"/>
  <c r="W96" i="1"/>
  <c r="W17" i="1"/>
  <c r="W20" i="1"/>
  <c r="T26" i="1"/>
  <c r="W49" i="1"/>
  <c r="W11" i="1"/>
  <c r="W15" i="1"/>
  <c r="V23" i="1"/>
  <c r="W42" i="1"/>
  <c r="V6" i="1"/>
  <c r="V7" i="1"/>
  <c r="U9" i="1"/>
  <c r="T9" i="1" s="1"/>
  <c r="U41" i="1"/>
  <c r="T41" i="1" s="1"/>
  <c r="U57" i="1"/>
  <c r="T57" i="1" s="1"/>
  <c r="U69" i="1"/>
  <c r="T69" i="1" s="1"/>
  <c r="W72" i="1"/>
  <c r="U72" i="1"/>
  <c r="T72" i="1" s="1"/>
  <c r="U73" i="1"/>
  <c r="T73" i="1" s="1"/>
  <c r="U82" i="1"/>
  <c r="T82" i="1" s="1"/>
  <c r="U83" i="1"/>
  <c r="T83" i="1" s="1"/>
  <c r="W90" i="1"/>
  <c r="U90" i="1"/>
  <c r="T90" i="1" s="1"/>
  <c r="M111" i="1"/>
  <c r="M110" i="1"/>
  <c r="U8" i="1"/>
  <c r="T8" i="1" s="1"/>
  <c r="V10" i="1"/>
  <c r="U24" i="1"/>
  <c r="T24" i="1" s="1"/>
  <c r="V26" i="1"/>
  <c r="U40" i="1"/>
  <c r="T40" i="1" s="1"/>
  <c r="V42" i="1"/>
  <c r="V54" i="1"/>
  <c r="W62" i="1"/>
  <c r="V12" i="1"/>
  <c r="V28" i="1"/>
  <c r="V44" i="1"/>
  <c r="W64" i="1"/>
  <c r="L110" i="1"/>
  <c r="V8" i="1"/>
  <c r="V40" i="1"/>
  <c r="A110" i="1"/>
  <c r="H111" i="1"/>
  <c r="H110" i="1"/>
  <c r="U14" i="1"/>
  <c r="T14" i="1" s="1"/>
  <c r="U30" i="1"/>
  <c r="T30" i="1" s="1"/>
  <c r="U46" i="1"/>
  <c r="T46" i="1" s="1"/>
  <c r="U56" i="1"/>
  <c r="T56" i="1" s="1"/>
  <c r="U63" i="1"/>
  <c r="T63" i="1" s="1"/>
  <c r="U85" i="1"/>
  <c r="T85" i="1" s="1"/>
  <c r="U86" i="1"/>
  <c r="T86" i="1" s="1"/>
  <c r="V24" i="1"/>
  <c r="O110" i="1"/>
  <c r="P111" i="1"/>
  <c r="V2" i="1"/>
  <c r="U2" i="1"/>
  <c r="O111" i="1"/>
  <c r="U16" i="1"/>
  <c r="T16" i="1" s="1"/>
  <c r="V18" i="1"/>
  <c r="U32" i="1"/>
  <c r="T32" i="1" s="1"/>
  <c r="V34" i="1"/>
  <c r="U48" i="1"/>
  <c r="T48" i="1" s="1"/>
  <c r="V50" i="1"/>
  <c r="W69" i="1"/>
  <c r="A111" i="1"/>
  <c r="V71" i="1"/>
  <c r="N111" i="1"/>
  <c r="J110" i="1"/>
  <c r="U18" i="1"/>
  <c r="T18" i="1" s="1"/>
  <c r="U34" i="1"/>
  <c r="T34" i="1" s="1"/>
  <c r="U50" i="1"/>
  <c r="T50" i="1" s="1"/>
  <c r="U65" i="1"/>
  <c r="T65" i="1" s="1"/>
  <c r="U79" i="1"/>
  <c r="T79" i="1" s="1"/>
  <c r="W91" i="1"/>
  <c r="W2" i="1"/>
  <c r="I111" i="1"/>
  <c r="J111" i="1"/>
  <c r="I110" i="1"/>
  <c r="K111" i="1"/>
  <c r="L111" i="1"/>
  <c r="N110" i="1" l="1"/>
  <c r="P110" i="1" s="1"/>
  <c r="J119" i="1"/>
  <c r="J117" i="1"/>
  <c r="V110" i="1"/>
  <c r="V111" i="1"/>
  <c r="T2" i="1"/>
  <c r="X119" i="1"/>
  <c r="Y119" i="1" s="1"/>
  <c r="X129" i="1"/>
  <c r="Y129" i="1" s="1"/>
  <c r="X128" i="1"/>
  <c r="Y128" i="1" s="1"/>
  <c r="X124" i="1"/>
  <c r="Y124" i="1" s="1"/>
  <c r="X117" i="1"/>
  <c r="Y117" i="1" s="1"/>
  <c r="X127" i="1"/>
  <c r="Y127" i="1" s="1"/>
  <c r="X123" i="1"/>
  <c r="Y123" i="1" s="1"/>
  <c r="X120" i="1"/>
  <c r="Y120" i="1" s="1"/>
  <c r="X121" i="1"/>
  <c r="Y121" i="1" s="1"/>
  <c r="X125" i="1"/>
  <c r="Y125" i="1" s="1"/>
  <c r="X126" i="1"/>
  <c r="Y126" i="1" s="1"/>
  <c r="X122" i="1"/>
  <c r="Y122" i="1" s="1"/>
  <c r="X118" i="1"/>
  <c r="Y118" i="1" s="1"/>
  <c r="X116" i="1"/>
  <c r="Y116" i="1" s="1"/>
  <c r="N119" i="1"/>
  <c r="N117" i="1"/>
  <c r="J121" i="1"/>
  <c r="N121" i="1"/>
  <c r="S116" i="1"/>
  <c r="S117" i="1"/>
  <c r="S118" i="1"/>
  <c r="S119" i="1"/>
  <c r="S120" i="1"/>
  <c r="T119" i="1" l="1"/>
  <c r="T117" i="1"/>
  <c r="T120" i="1"/>
  <c r="T118" i="1"/>
  <c r="T116" i="1" l="1"/>
  <c r="S121" i="1"/>
</calcChain>
</file>

<file path=xl/comments1.xml><?xml version="1.0" encoding="utf-8"?>
<comments xmlns="http://schemas.openxmlformats.org/spreadsheetml/2006/main">
  <authors>
    <author>dominique</author>
  </authors>
  <commentList>
    <comment ref="U2" authorId="0" shapeId="0">
      <text>
        <r>
          <rPr>
            <sz val="9"/>
            <color indexed="81"/>
            <rFont val="Tahoma"/>
            <family val="2"/>
          </rPr>
          <t xml:space="preserve">21/11/18 : 
Pas de nouvelle adresse.
Était parti chez une amie car trop de crédits en cours avec 1 enfant à charge.
Préco : abandon
</t>
        </r>
      </text>
    </comment>
    <comment ref="U6" authorId="0" shapeId="0">
      <text>
        <r>
          <rPr>
            <sz val="9"/>
            <color indexed="81"/>
            <rFont val="Tahoma"/>
            <family val="2"/>
          </rPr>
          <t>21/11/18 : 
Pas de nouvelle adresse que le locataire a refusé de communiquer.
EDLS fait avec le bailleur.
Préco : faire enquête recherche adresse et solvabilité.</t>
        </r>
      </text>
    </comment>
    <comment ref="U7" authorId="0" shapeId="0">
      <text>
        <r>
          <rPr>
            <sz val="9"/>
            <color indexed="81"/>
            <rFont val="Tahoma"/>
            <family val="2"/>
          </rPr>
          <t>21/11/18 : 
Au moins 3 enfants.
Préco : recherche d'adresse + solva</t>
        </r>
      </text>
    </comment>
    <comment ref="U9" authorId="0" shapeId="0">
      <text>
        <r>
          <rPr>
            <sz val="9"/>
            <color indexed="81"/>
            <rFont val="Tahoma"/>
            <family val="2"/>
          </rPr>
          <t>21/11/18
Pas d'adresse.
Préco : abandon</t>
        </r>
      </text>
    </comment>
    <comment ref="U12" authorId="0" shapeId="0">
      <text>
        <r>
          <rPr>
            <sz val="9"/>
            <color indexed="81"/>
            <rFont val="Tahoma"/>
            <family val="2"/>
          </rPr>
          <t>21/11/18 : 
pas d'adresse.
Préco : enquête adresse pour IP.</t>
        </r>
      </text>
    </comment>
    <comment ref="U15" authorId="0" shapeId="0">
      <text>
        <r>
          <rPr>
            <sz val="9"/>
            <color indexed="81"/>
            <rFont val="Tahoma"/>
            <family val="2"/>
          </rPr>
          <t>21/11/18
Préco : abandon de dettes suite au décès de la locataire.</t>
        </r>
      </text>
    </comment>
    <comment ref="U16" authorId="0" shapeId="0">
      <text>
        <r>
          <rPr>
            <sz val="9"/>
            <color indexed="81"/>
            <rFont val="Tahoma"/>
            <family val="2"/>
          </rPr>
          <t>21/11/18
Pas d'adresse.
Préco : enquête + solva</t>
        </r>
      </text>
    </comment>
    <comment ref="U17" authorId="0" shapeId="0">
      <text>
        <r>
          <rPr>
            <sz val="9"/>
            <color indexed="81"/>
            <rFont val="Tahoma"/>
            <family val="2"/>
          </rPr>
          <t>21/11/18
Couple avec enfants avec des saisies rémun sur son cpt à lui. En redressement personnel. Dossier BdF pour RP
Préco : abandon</t>
        </r>
      </text>
    </comment>
    <comment ref="U19" authorId="0" shapeId="0">
      <text>
        <r>
          <rPr>
            <sz val="9"/>
            <color indexed="81"/>
            <rFont val="Tahoma"/>
            <family val="2"/>
          </rPr>
          <t>21/11/18
Ont été expulsés.
3 enfants dans le couple
Préco : recherche adresse + solva pour IP</t>
        </r>
      </text>
    </comment>
    <comment ref="U20" authorId="0" shapeId="0">
      <text>
        <r>
          <rPr>
            <sz val="9"/>
            <color indexed="81"/>
            <rFont val="Tahoma"/>
            <family val="2"/>
          </rPr>
          <t>21/11/18
Pas de nouvelle adresse
Le DG n'avait pas été payé
Préco : enquête adresse + solva</t>
        </r>
      </text>
    </comment>
    <comment ref="U21" authorId="0" shapeId="0">
      <text>
        <r>
          <rPr>
            <sz val="9"/>
            <color indexed="81"/>
            <rFont val="Tahoma"/>
            <family val="2"/>
          </rPr>
          <t>21/11/18
Préco : enquête adresse + solva pour IP</t>
        </r>
      </text>
    </comment>
    <comment ref="U22" authorId="0" shapeId="0">
      <text>
        <r>
          <rPr>
            <sz val="9"/>
            <color indexed="81"/>
            <rFont val="Tahoma"/>
            <family val="2"/>
          </rPr>
          <t>21/11/18
Pas de nouvelle adresse.
Préco : enquête adresse + solva pour IP</t>
        </r>
      </text>
    </comment>
    <comment ref="U23" authorId="0" shapeId="0">
      <text>
        <r>
          <rPr>
            <sz val="9"/>
            <color indexed="81"/>
            <rFont val="Tahoma"/>
            <family val="2"/>
          </rPr>
          <t>21/11/18
A laissé un apt en très mauvais état.
Trop de créanciers.
Préco : enquête adresse + solva</t>
        </r>
      </text>
    </comment>
    <comment ref="U27" authorId="0" shapeId="0">
      <text>
        <r>
          <rPr>
            <sz val="9"/>
            <color indexed="81"/>
            <rFont val="Tahoma"/>
            <family val="2"/>
          </rPr>
          <t>21/11/18
Séparation du couple.
Préco : enquête adresse + solva.</t>
        </r>
      </text>
    </comment>
    <comment ref="U29" authorId="0" shapeId="0">
      <text>
        <r>
          <rPr>
            <sz val="9"/>
            <color indexed="81"/>
            <rFont val="Tahoma"/>
            <family val="2"/>
          </rPr>
          <t>21/11/18 : 
Préco : enquête adresse + solva.</t>
        </r>
      </text>
    </comment>
    <comment ref="U31" authorId="0" shapeId="0">
      <text>
        <r>
          <rPr>
            <sz val="9"/>
            <color indexed="81"/>
            <rFont val="Tahoma"/>
            <family val="2"/>
          </rPr>
          <t>21/11/18
procédure en cours pour saisie des rémunérations.</t>
        </r>
      </text>
    </comment>
    <comment ref="U34" authorId="0" shapeId="0">
      <text>
        <r>
          <rPr>
            <sz val="9"/>
            <color indexed="81"/>
            <rFont val="Tahoma"/>
            <family val="2"/>
          </rPr>
          <t>21/11/18
dossier BdF. Poursuivi pour d'autres créances (40 K€)
Préco : abandon</t>
        </r>
      </text>
    </comment>
    <comment ref="U38" authorId="0" shapeId="0">
      <text>
        <r>
          <rPr>
            <sz val="9"/>
            <color indexed="81"/>
            <rFont val="Tahoma"/>
            <family val="2"/>
          </rPr>
          <t>21/11/18
Lui serait en prison (info par le garagiste du village) et elle repartie en Ukraine 
Préco : enquête adresse + solva</t>
        </r>
      </text>
    </comment>
    <comment ref="U40" authorId="0" shapeId="0">
      <text>
        <r>
          <rPr>
            <sz val="9"/>
            <color indexed="81"/>
            <rFont val="Tahoma"/>
            <family val="2"/>
          </rPr>
          <t>21/11/18
Préco : enquête adresse + solva.</t>
        </r>
      </text>
    </comment>
    <comment ref="U41" authorId="0" shapeId="0">
      <text>
        <r>
          <rPr>
            <sz val="9"/>
            <color indexed="81"/>
            <rFont val="Tahoma"/>
            <family val="2"/>
          </rPr>
          <t>21/11/18
Gros problèmes de santé.
On est titré.
Préco : enquête adresse + solva.</t>
        </r>
      </text>
    </comment>
    <comment ref="U42" authorId="0" shapeId="0">
      <text>
        <r>
          <rPr>
            <sz val="9"/>
            <color indexed="81"/>
            <rFont val="Tahoma"/>
            <family val="2"/>
          </rPr>
          <t>21/11/18
Plus de dette.</t>
        </r>
      </text>
    </comment>
    <comment ref="U44" authorId="0" shapeId="0">
      <text>
        <r>
          <rPr>
            <sz val="9"/>
            <color indexed="81"/>
            <rFont val="Tahoma"/>
            <family val="2"/>
          </rPr>
          <t>21/11/18
Vivait dans sa voiture. Avait mis ses enfants chez une amie.
Préco : abandon</t>
        </r>
      </text>
    </comment>
    <comment ref="U46" authorId="0" shapeId="0">
      <text>
        <r>
          <rPr>
            <sz val="9"/>
            <color indexed="81"/>
            <rFont val="Tahoma"/>
            <family val="2"/>
          </rPr>
          <t>21/11/18
Préco : enquête adresse + solva.</t>
        </r>
      </text>
    </comment>
    <comment ref="U47" authorId="0" shapeId="0">
      <text>
        <r>
          <rPr>
            <sz val="9"/>
            <color indexed="81"/>
            <rFont val="Tahoma"/>
            <family val="2"/>
          </rPr>
          <t>21/11/18
Tout est réglé</t>
        </r>
      </text>
    </comment>
    <comment ref="U48" authorId="0" shapeId="0">
      <text>
        <r>
          <rPr>
            <sz val="9"/>
            <color indexed="81"/>
            <rFont val="Tahoma"/>
            <family val="2"/>
          </rPr>
          <t>21/11/18
enquête en cours</t>
        </r>
      </text>
    </comment>
    <comment ref="U53" authorId="0" shapeId="0">
      <text>
        <r>
          <rPr>
            <sz val="9"/>
            <color indexed="81"/>
            <rFont val="Tahoma"/>
            <family val="2"/>
          </rPr>
          <t>21/11/18
Préco : enquête adresse + solva</t>
        </r>
      </text>
    </comment>
    <comment ref="U55" authorId="0" shapeId="0">
      <text>
        <r>
          <rPr>
            <sz val="9"/>
            <color indexed="81"/>
            <rFont val="Tahoma"/>
            <family val="2"/>
          </rPr>
          <t>21/11/18
Dossier en cours. Nouvelle adresse connue.</t>
        </r>
      </text>
    </comment>
    <comment ref="U60" authorId="0" shapeId="0">
      <text>
        <r>
          <rPr>
            <sz val="9"/>
            <color indexed="81"/>
            <rFont val="Tahoma"/>
            <family val="2"/>
          </rPr>
          <t>21/11/18
Le loc est reparti aux Antilles. 
Préco : abandon</t>
        </r>
      </text>
    </comment>
    <comment ref="U61" authorId="0" shapeId="0">
      <text>
        <r>
          <rPr>
            <sz val="9"/>
            <color indexed="81"/>
            <rFont val="Tahoma"/>
            <family val="2"/>
          </rPr>
          <t>21/11/18
dossier soldé</t>
        </r>
      </text>
    </comment>
    <comment ref="U64" authorId="0" shapeId="0">
      <text>
        <r>
          <rPr>
            <sz val="9"/>
            <color indexed="81"/>
            <rFont val="Tahoma"/>
            <family val="2"/>
          </rPr>
          <t>21/11/18
Préco : enquête adresse + solva</t>
        </r>
      </text>
    </comment>
    <comment ref="U67" authorId="0" shapeId="0">
      <text>
        <r>
          <rPr>
            <sz val="9"/>
            <color indexed="81"/>
            <rFont val="Tahoma"/>
            <family val="2"/>
          </rPr>
          <t>21/11/18
Préco : enquête + solva</t>
        </r>
      </text>
    </comment>
    <comment ref="U69" authorId="0" shapeId="0">
      <text>
        <r>
          <rPr>
            <sz val="9"/>
            <color indexed="81"/>
            <rFont val="Tahoma"/>
            <family val="2"/>
          </rPr>
          <t>21/11/18
Préco : enquête adresse + solva</t>
        </r>
      </text>
    </comment>
  </commentList>
</comments>
</file>

<file path=xl/sharedStrings.xml><?xml version="1.0" encoding="utf-8"?>
<sst xmlns="http://schemas.openxmlformats.org/spreadsheetml/2006/main" count="62" uniqueCount="59">
  <si>
    <t>DATE SINISTRE</t>
  </si>
  <si>
    <t>IDENTIFIANT</t>
  </si>
  <si>
    <t>STATUT
LOCATAIRE</t>
  </si>
  <si>
    <t>DATE SORTIE LOC</t>
  </si>
  <si>
    <t>EFFET
BAIL</t>
  </si>
  <si>
    <t>FIN DE GARANTIE</t>
  </si>
  <si>
    <t>STATUT SINISTRE</t>
  </si>
  <si>
    <t>LOYER
CC</t>
  </si>
  <si>
    <t>INDEMNISATION FONDS COMPENSATION</t>
  </si>
  <si>
    <t>PAIEMENT HUISSIER</t>
  </si>
  <si>
    <t>PAIEMENT AVOCAT</t>
  </si>
  <si>
    <t>CAF</t>
  </si>
  <si>
    <t>RECOURS
LOCATAIRE</t>
  </si>
  <si>
    <t>COUT
REEL</t>
  </si>
  <si>
    <t>PROVISIONS
POUR
RISQUE</t>
  </si>
  <si>
    <t>COUT TOTAL</t>
  </si>
  <si>
    <t>TYPE BAIL
vide / meublé</t>
  </si>
  <si>
    <t>CODE
BAILLEUR</t>
  </si>
  <si>
    <t>Motif sortie</t>
  </si>
  <si>
    <t>échéances
impayées</t>
  </si>
  <si>
    <t>Solde
dette</t>
  </si>
  <si>
    <t>VERIFICATION</t>
  </si>
  <si>
    <t>écart
bail/impayé
en nb de jours</t>
  </si>
  <si>
    <t>en place sorti</t>
  </si>
  <si>
    <t>clos en cours</t>
  </si>
  <si>
    <t>meublé vide</t>
  </si>
  <si>
    <t>ADB  PBI</t>
  </si>
  <si>
    <t>ANALYSE PRECOCITE</t>
  </si>
  <si>
    <t>DONNEES SUR TOUS LES SINISTRES</t>
  </si>
  <si>
    <t>DONNEES SUR LA SELECTION</t>
  </si>
  <si>
    <t>échéances</t>
  </si>
  <si>
    <t>NB</t>
  </si>
  <si>
    <t>%</t>
  </si>
  <si>
    <t>NOMBRE</t>
  </si>
  <si>
    <t>POURCENTAGE</t>
  </si>
  <si>
    <t>&lt;=2</t>
  </si>
  <si>
    <t>Dans les 30 jours</t>
  </si>
  <si>
    <t>Taux de recours</t>
  </si>
  <si>
    <t>&gt;2 et &lt;=4</t>
  </si>
  <si>
    <t>De 31 à 60 jours</t>
  </si>
  <si>
    <t>&gt;4 et &lt;=8</t>
  </si>
  <si>
    <t>De 61 à 90 jours</t>
  </si>
  <si>
    <t>% CAF dans taux de recours</t>
  </si>
  <si>
    <t>&gt;8 et &lt;=12</t>
  </si>
  <si>
    <t>De 91 à 120 jours</t>
  </si>
  <si>
    <t>&gt;12</t>
  </si>
  <si>
    <t>De 121 à 150 jours</t>
  </si>
  <si>
    <t>% LOC dans taux de recours</t>
  </si>
  <si>
    <t>De 151 à 180 jours</t>
  </si>
  <si>
    <t>De 181 à 210 jours</t>
  </si>
  <si>
    <t>De 211 à 240 jours</t>
  </si>
  <si>
    <t>De 241 à 270 jours</t>
  </si>
  <si>
    <t>De 271 à 300 jours</t>
  </si>
  <si>
    <t>De 301 à 330 jours</t>
  </si>
  <si>
    <t>De 331 à 365 jours</t>
  </si>
  <si>
    <t>2ème année</t>
  </si>
  <si>
    <t>3ème année</t>
  </si>
  <si>
    <t>abandon</t>
  </si>
  <si>
    <t>CGLI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</si>
</sst>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* #,##0.00\ &quot;€&quot;_-;\-* #,##0.00\ &quot;€&quot;_-;_-* &quot;-&quot;??\ &quot;€&quot;_-;_-@_-"/>
    <numFmt numFmtId="164" formatCode="dd/mm/yy;@"/>
    <numFmt numFmtId="165" formatCode="#,##0.00_ ;\-#,##0.00\ "/>
    <numFmt numFmtId="166" formatCode="#,##0.00\ &quot;€&quot;"/>
    <numFmt numFmtId="167" formatCode="_-* #,##0.00\ _€_-;\-* #,##0.00\ _€_-;_-* &quot;-&quot;??\ _€_-;_-@_-"/>
  </numFmts>
  <fonts count="11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u/>
      <sz val="11"/>
      <color theme="10"/>
      <name val="Arial"/>
      <family val="2"/>
    </font>
    <font>
      <b/>
      <sz val="11"/>
      <name val="Arial"/>
      <family val="2"/>
    </font>
    <font>
      <sz val="11"/>
      <color indexed="8"/>
      <name val="Arial"/>
      <family val="2"/>
    </font>
    <font>
      <b/>
      <sz val="11"/>
      <color theme="1"/>
      <name val="Arial"/>
      <family val="2"/>
    </font>
    <font>
      <b/>
      <sz val="11"/>
      <color theme="6" tint="0.39997558519241921"/>
      <name val="Arial"/>
      <family val="2"/>
    </font>
    <font>
      <i/>
      <sz val="11"/>
      <color theme="1"/>
      <name val="Arial"/>
      <family val="2"/>
    </font>
    <font>
      <b/>
      <i/>
      <sz val="11"/>
      <color theme="1"/>
      <name val="Arial"/>
      <family val="2"/>
    </font>
    <font>
      <sz val="9"/>
      <color indexed="81"/>
      <name val="Tahoma"/>
      <family val="2"/>
    </font>
    <font>
      <b/>
      <sz val="11"/>
      <color rgb="FFFF000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44" fontId="4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167" fontId="1" fillId="0" borderId="0" applyFont="0" applyFill="0" applyBorder="0" applyAlignment="0" applyProtection="0"/>
  </cellStyleXfs>
  <cellXfs count="73">
    <xf numFmtId="0" fontId="0" fillId="0" borderId="0" xfId="0"/>
    <xf numFmtId="49" fontId="0" fillId="0" borderId="0" xfId="0" applyNumberFormat="1" applyAlignment="1">
      <alignment horizontal="center" vertical="center" wrapText="1"/>
    </xf>
    <xf numFmtId="49" fontId="3" fillId="3" borderId="4" xfId="3" applyNumberFormat="1" applyFont="1" applyFill="1" applyBorder="1" applyAlignment="1">
      <alignment horizontal="center" vertical="center" wrapText="1"/>
    </xf>
    <xf numFmtId="49" fontId="3" fillId="3" borderId="5" xfId="3" applyNumberFormat="1" applyFont="1" applyFill="1" applyBorder="1" applyAlignment="1">
      <alignment horizontal="center" vertical="center" wrapText="1"/>
    </xf>
    <xf numFmtId="49" fontId="3" fillId="3" borderId="5" xfId="0" applyNumberFormat="1" applyFont="1" applyFill="1" applyBorder="1" applyAlignment="1">
      <alignment horizontal="center" vertical="center" wrapText="1"/>
    </xf>
    <xf numFmtId="49" fontId="3" fillId="3" borderId="6" xfId="0" applyNumberFormat="1" applyFont="1" applyFill="1" applyBorder="1" applyAlignment="1">
      <alignment horizontal="center" vertical="center" wrapText="1"/>
    </xf>
    <xf numFmtId="49" fontId="3" fillId="4" borderId="7" xfId="0" applyNumberFormat="1" applyFont="1" applyFill="1" applyBorder="1" applyAlignment="1">
      <alignment horizontal="center" vertical="center" wrapText="1"/>
    </xf>
    <xf numFmtId="49" fontId="3" fillId="4" borderId="8" xfId="0" applyNumberFormat="1" applyFont="1" applyFill="1" applyBorder="1" applyAlignment="1">
      <alignment horizontal="center" vertical="center" wrapText="1"/>
    </xf>
    <xf numFmtId="164" fontId="0" fillId="3" borderId="9" xfId="0" applyNumberFormat="1" applyFill="1" applyBorder="1" applyAlignment="1">
      <alignment horizontal="center" vertical="center"/>
    </xf>
    <xf numFmtId="49" fontId="0" fillId="3" borderId="9" xfId="0" applyNumberFormat="1" applyFill="1" applyBorder="1" applyAlignment="1">
      <alignment horizontal="center" vertical="center"/>
    </xf>
    <xf numFmtId="44" fontId="1" fillId="3" borderId="9" xfId="1" applyFont="1" applyFill="1" applyBorder="1" applyAlignment="1">
      <alignment horizontal="center" vertical="center"/>
    </xf>
    <xf numFmtId="0" fontId="1" fillId="3" borderId="10" xfId="1" applyNumberFormat="1" applyFont="1" applyFill="1" applyBorder="1" applyAlignment="1">
      <alignment horizontal="center" vertical="center"/>
    </xf>
    <xf numFmtId="165" fontId="1" fillId="5" borderId="7" xfId="1" applyNumberFormat="1" applyFont="1" applyFill="1" applyBorder="1" applyAlignment="1">
      <alignment horizontal="center" vertical="center"/>
    </xf>
    <xf numFmtId="44" fontId="1" fillId="5" borderId="8" xfId="1" applyFont="1" applyFill="1" applyBorder="1" applyAlignment="1">
      <alignment horizontal="center" vertical="center"/>
    </xf>
    <xf numFmtId="0" fontId="0" fillId="5" borderId="8" xfId="0" applyFill="1" applyBorder="1" applyAlignment="1">
      <alignment horizontal="center"/>
    </xf>
    <xf numFmtId="164" fontId="0" fillId="3" borderId="8" xfId="0" applyNumberFormat="1" applyFill="1" applyBorder="1" applyAlignment="1">
      <alignment horizontal="center" vertical="center"/>
    </xf>
    <xf numFmtId="44" fontId="1" fillId="3" borderId="8" xfId="1" applyFont="1" applyFill="1" applyBorder="1" applyAlignment="1">
      <alignment horizontal="center" vertical="center"/>
    </xf>
    <xf numFmtId="0" fontId="1" fillId="3" borderId="11" xfId="1" applyNumberFormat="1" applyFont="1" applyFill="1" applyBorder="1" applyAlignment="1">
      <alignment horizontal="center" vertical="center"/>
    </xf>
    <xf numFmtId="166" fontId="0" fillId="3" borderId="8" xfId="0" applyNumberFormat="1" applyFill="1" applyBorder="1" applyAlignment="1">
      <alignment horizontal="right" vertical="center"/>
    </xf>
    <xf numFmtId="166" fontId="0" fillId="3" borderId="8" xfId="0" applyNumberFormat="1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164" fontId="0" fillId="3" borderId="11" xfId="0" applyNumberFormat="1" applyFill="1" applyBorder="1" applyAlignment="1">
      <alignment horizontal="center" vertical="center"/>
    </xf>
    <xf numFmtId="164" fontId="0" fillId="5" borderId="8" xfId="0" applyNumberFormat="1" applyFill="1" applyBorder="1" applyAlignment="1">
      <alignment horizontal="center" vertical="center"/>
    </xf>
    <xf numFmtId="164" fontId="0" fillId="3" borderId="12" xfId="0" applyNumberFormat="1" applyFill="1" applyBorder="1" applyAlignment="1">
      <alignment horizontal="center" vertical="center"/>
    </xf>
    <xf numFmtId="165" fontId="1" fillId="5" borderId="13" xfId="1" applyNumberFormat="1" applyFont="1" applyFill="1" applyBorder="1" applyAlignment="1">
      <alignment horizontal="center" vertical="center"/>
    </xf>
    <xf numFmtId="2" fontId="0" fillId="3" borderId="8" xfId="0" applyNumberFormat="1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2" fontId="0" fillId="5" borderId="7" xfId="0" applyNumberFormat="1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5" fillId="2" borderId="8" xfId="0" applyFont="1" applyFill="1" applyBorder="1" applyAlignment="1">
      <alignment horizontal="center" vertical="center"/>
    </xf>
    <xf numFmtId="0" fontId="6" fillId="0" borderId="0" xfId="0" applyFont="1" applyAlignment="1">
      <alignment horizontal="center"/>
    </xf>
    <xf numFmtId="4" fontId="5" fillId="2" borderId="8" xfId="0" applyNumberFormat="1" applyFont="1" applyFill="1" applyBorder="1" applyAlignment="1">
      <alignment horizontal="center" vertical="center"/>
    </xf>
    <xf numFmtId="4" fontId="5" fillId="2" borderId="8" xfId="0" applyNumberFormat="1" applyFont="1" applyFill="1" applyBorder="1" applyAlignment="1">
      <alignment horizontal="center"/>
    </xf>
    <xf numFmtId="4" fontId="6" fillId="5" borderId="0" xfId="0" applyNumberFormat="1" applyFont="1" applyFill="1" applyAlignment="1">
      <alignment horizontal="center" vertical="center"/>
    </xf>
    <xf numFmtId="44" fontId="5" fillId="8" borderId="8" xfId="1" applyFont="1" applyFill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2" fontId="7" fillId="0" borderId="8" xfId="0" applyNumberFormat="1" applyFont="1" applyBorder="1" applyAlignment="1">
      <alignment horizontal="center"/>
    </xf>
    <xf numFmtId="4" fontId="7" fillId="0" borderId="8" xfId="0" applyNumberFormat="1" applyFont="1" applyBorder="1" applyAlignment="1">
      <alignment horizontal="center"/>
    </xf>
    <xf numFmtId="164" fontId="0" fillId="0" borderId="0" xfId="0" applyNumberFormat="1" applyAlignment="1">
      <alignment horizontal="center" vertical="center"/>
    </xf>
    <xf numFmtId="44" fontId="0" fillId="0" borderId="0" xfId="0" applyNumberFormat="1"/>
    <xf numFmtId="0" fontId="5" fillId="5" borderId="0" xfId="0" applyFont="1" applyFill="1" applyAlignment="1">
      <alignment horizontal="center"/>
    </xf>
    <xf numFmtId="0" fontId="8" fillId="0" borderId="8" xfId="0" applyFont="1" applyBorder="1" applyAlignment="1">
      <alignment horizontal="center" vertical="center"/>
    </xf>
    <xf numFmtId="0" fontId="8" fillId="5" borderId="8" xfId="0" applyFont="1" applyFill="1" applyBorder="1" applyAlignment="1">
      <alignment horizontal="center" vertical="center"/>
    </xf>
    <xf numFmtId="0" fontId="5" fillId="5" borderId="0" xfId="0" applyFont="1" applyFill="1"/>
    <xf numFmtId="44" fontId="5" fillId="10" borderId="8" xfId="0" applyNumberFormat="1" applyFont="1" applyFill="1" applyBorder="1" applyAlignment="1">
      <alignment horizontal="center"/>
    </xf>
    <xf numFmtId="44" fontId="5" fillId="11" borderId="8" xfId="0" applyNumberFormat="1" applyFont="1" applyFill="1" applyBorder="1" applyAlignment="1">
      <alignment horizontal="center"/>
    </xf>
    <xf numFmtId="0" fontId="0" fillId="5" borderId="0" xfId="0" applyFill="1"/>
    <xf numFmtId="44" fontId="8" fillId="0" borderId="8" xfId="0" applyNumberFormat="1" applyFont="1" applyBorder="1" applyAlignment="1">
      <alignment horizontal="right"/>
    </xf>
    <xf numFmtId="0" fontId="0" fillId="0" borderId="8" xfId="0" applyBorder="1" applyAlignment="1">
      <alignment horizontal="center" vertical="center"/>
    </xf>
    <xf numFmtId="10" fontId="0" fillId="0" borderId="8" xfId="0" applyNumberFormat="1" applyBorder="1" applyAlignment="1">
      <alignment horizontal="center" vertical="center"/>
    </xf>
    <xf numFmtId="0" fontId="0" fillId="5" borderId="8" xfId="0" applyFill="1" applyBorder="1"/>
    <xf numFmtId="2" fontId="7" fillId="5" borderId="8" xfId="2" applyNumberFormat="1" applyFont="1" applyFill="1" applyBorder="1"/>
    <xf numFmtId="2" fontId="8" fillId="12" borderId="16" xfId="2" applyNumberFormat="1" applyFont="1" applyFill="1" applyBorder="1" applyAlignment="1">
      <alignment horizontal="center"/>
    </xf>
    <xf numFmtId="2" fontId="8" fillId="5" borderId="0" xfId="2" applyNumberFormat="1" applyFont="1" applyFill="1" applyAlignment="1">
      <alignment horizontal="center"/>
    </xf>
    <xf numFmtId="0" fontId="8" fillId="0" borderId="8" xfId="0" applyFont="1" applyBorder="1" applyAlignment="1">
      <alignment horizontal="right"/>
    </xf>
    <xf numFmtId="0" fontId="0" fillId="5" borderId="0" xfId="0" applyFill="1" applyAlignment="1">
      <alignment horizontal="right"/>
    </xf>
    <xf numFmtId="0" fontId="0" fillId="0" borderId="8" xfId="0" applyBorder="1"/>
    <xf numFmtId="2" fontId="8" fillId="12" borderId="16" xfId="0" applyNumberFormat="1" applyFont="1" applyFill="1" applyBorder="1" applyAlignment="1">
      <alignment horizontal="center"/>
    </xf>
    <xf numFmtId="2" fontId="8" fillId="5" borderId="0" xfId="0" applyNumberFormat="1" applyFont="1" applyFill="1" applyAlignment="1">
      <alignment horizontal="center"/>
    </xf>
    <xf numFmtId="0" fontId="5" fillId="0" borderId="0" xfId="0" applyFont="1" applyAlignment="1">
      <alignment horizontal="center"/>
    </xf>
    <xf numFmtId="2" fontId="7" fillId="5" borderId="0" xfId="0" applyNumberFormat="1" applyFont="1" applyFill="1"/>
    <xf numFmtId="0" fontId="0" fillId="7" borderId="8" xfId="0" applyFill="1" applyBorder="1"/>
    <xf numFmtId="0" fontId="0" fillId="6" borderId="8" xfId="0" applyFill="1" applyBorder="1"/>
    <xf numFmtId="0" fontId="10" fillId="0" borderId="8" xfId="0" applyFont="1" applyBorder="1" applyAlignment="1">
      <alignment horizontal="center"/>
    </xf>
    <xf numFmtId="0" fontId="5" fillId="9" borderId="14" xfId="0" applyFont="1" applyFill="1" applyBorder="1" applyAlignment="1">
      <alignment horizontal="center"/>
    </xf>
    <xf numFmtId="0" fontId="5" fillId="9" borderId="15" xfId="0" applyFont="1" applyFill="1" applyBorder="1" applyAlignment="1">
      <alignment horizontal="center"/>
    </xf>
    <xf numFmtId="0" fontId="5" fillId="9" borderId="1" xfId="0" applyFont="1" applyFill="1" applyBorder="1" applyAlignment="1">
      <alignment horizontal="center"/>
    </xf>
    <xf numFmtId="0" fontId="5" fillId="9" borderId="2" xfId="0" applyFont="1" applyFill="1" applyBorder="1" applyAlignment="1">
      <alignment horizontal="center"/>
    </xf>
    <xf numFmtId="0" fontId="5" fillId="9" borderId="3" xfId="0" applyFont="1" applyFill="1" applyBorder="1" applyAlignment="1">
      <alignment horizontal="center"/>
    </xf>
    <xf numFmtId="0" fontId="8" fillId="12" borderId="1" xfId="0" applyFont="1" applyFill="1" applyBorder="1" applyAlignment="1">
      <alignment horizontal="right"/>
    </xf>
    <xf numFmtId="0" fontId="8" fillId="12" borderId="3" xfId="0" applyFont="1" applyFill="1" applyBorder="1" applyAlignment="1">
      <alignment horizontal="right"/>
    </xf>
  </cellXfs>
  <cellStyles count="5">
    <cellStyle name="Link" xfId="3" builtinId="8"/>
    <cellStyle name="Milliers 2" xfId="4"/>
    <cellStyle name="Prozent" xfId="2" builtinId="5"/>
    <cellStyle name="Standard" xfId="0" builtinId="0"/>
    <cellStyle name="Währung" xfId="1" builtinId="4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ominique/Documents/158%20fastt/2018%20et%20suivantes/reporting%20FASTT/cpt%20rendu%20activit&#233;%20mensuel/2019/12/sinistre/cohorte%20F%20201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lim"/>
      <sheetName val="DONNEES"/>
      <sheetName val="TRAME"/>
      <sheetName val="COILLIER (CLOS)"/>
      <sheetName val="GRIMOIRE -CARLE (CLOS)"/>
      <sheetName val="DELATTRE LOVELL (CLOS)"/>
      <sheetName val="DELATTRE LOVELL (2è) (CLOS)"/>
      <sheetName val="KARNICHI (CLOS)"/>
      <sheetName val="GRADOS (CLOS)"/>
      <sheetName val="PENET (CLOS)"/>
      <sheetName val="MOUNDANGA - SAMBA (CLOS)"/>
      <sheetName val="BOULANGER TURPIN (CLOS)"/>
      <sheetName val="BOULANGER TURPIN (2è) (CLOS)"/>
      <sheetName val="DI CARLO (CLOS)"/>
      <sheetName val="DE CASTRO SIMOES (CLOS)"/>
      <sheetName val="DE CASTRO SIMOES (2è) (CLOS)"/>
      <sheetName val="PINCHON - GELOT (ABANDON)"/>
      <sheetName val="POSIER (CLOS) "/>
      <sheetName val="GAUBE - MUTTI (CLOS) "/>
      <sheetName val="ARRAD (CLOS) "/>
      <sheetName val="TOUABI - BOUKEDJAR (CLOS) "/>
      <sheetName val="BRABANT - BLANC (CLOS)"/>
      <sheetName val="RYNGEVAL (CLOS)"/>
      <sheetName val="BOSCHER (CLOS) "/>
      <sheetName val="BLAVIER (CLOS) "/>
      <sheetName val="ABDOU- HOUMADI (CLOS)"/>
      <sheetName val="BENFATAH (CLOS)"/>
      <sheetName val="BUCHET (CLOS)"/>
      <sheetName val="DOUILLARD - ROCHER (CLOS)"/>
      <sheetName val="LEPREVOST (CLOS)"/>
      <sheetName val="NGIADULU NGILA (CLOS)"/>
      <sheetName val="OUDEBHI (CLOS)"/>
      <sheetName val="WARTELLE (CLOS)"/>
      <sheetName val="ZANNIER (CLOS)"/>
      <sheetName val="ZENASNI (CLOS)"/>
      <sheetName val="ROSSET (CLOS)"/>
      <sheetName val="JOIGNEAUX (CLOS)"/>
      <sheetName val=" CAILLAUD (CLOS)"/>
      <sheetName val="DUVIVIER (CLOS)"/>
      <sheetName val="GILBERT (CLOS)"/>
      <sheetName val="HEUANGPRASEUTH (CLOS)"/>
      <sheetName val="CHATAR LE TOQUIN (CLOS)"/>
      <sheetName val="BRAHIM ALLADJABA (CLOS)"/>
      <sheetName val="DEPOIX (CLOS)"/>
      <sheetName val="GUICHARD N (CLOS)"/>
      <sheetName val="GUICHARD Y (CLOS)"/>
      <sheetName val="LE MOEL - SEGUIN (CLOS)"/>
      <sheetName val="BENCHRIF (CLOS)"/>
      <sheetName val="VAUZOU (CLOS)"/>
      <sheetName val="BRIANT - SMOLIK (CLOS)"/>
      <sheetName val="IMOUZA (CLOS)"/>
      <sheetName val="ALIXANT - PETIT (CLOS)"/>
      <sheetName val="FOUSSEYNOU (CLOS)"/>
      <sheetName val="OPIFEX (CLOS)"/>
      <sheetName val="BOUROKBA (CLOS)"/>
      <sheetName val="DE CARVALHO (CLOS)"/>
      <sheetName val="LOUATI (CLOS)"/>
      <sheetName val="BOULANGER - TURPIN (3è) (CLOS)"/>
      <sheetName val="CAVAL (FG)"/>
      <sheetName val="CAVELAN (FG)"/>
      <sheetName val="BARTHELEMY - MARC (CLOS)"/>
      <sheetName val="CHASSEUR (CLOS) "/>
      <sheetName val="GOIN (CLOS)"/>
      <sheetName val="NAMOUCHI (CLOS) "/>
      <sheetName val="ABDOU - HOUMADI (CLOS)"/>
      <sheetName val="ALI BENJAMIN (CLOS)"/>
      <sheetName val="LE MOEL - SEGUIN (2è) (CLOS)"/>
      <sheetName val="LAZRAK (CLOS)"/>
      <sheetName val="SIMONNEAU (CLOS)"/>
      <sheetName val="ADAMO (CLOS)"/>
      <sheetName val="DUVIVIER (2è) (CLOS)"/>
      <sheetName val="KEBAIL ALI (CLOS)"/>
      <sheetName val="GRIMOIRE - CARLE (2è) (FG)"/>
      <sheetName val="MALIKI TAISSIRATOU (FG)"/>
      <sheetName val="NOEL - HUGONNOT (FG)"/>
      <sheetName val="SADIK (V) (FG)"/>
      <sheetName val="ALIXANT - PETIT (2è) (CLOS)"/>
      <sheetName val="BOURDILLE (CLOS)"/>
      <sheetName val="THOUVENOT - ANTOINE (CLOS)"/>
      <sheetName val="CHARLES A"/>
      <sheetName val="YAHIAOUI (CLOS)"/>
      <sheetName val="LEPREVOST (2è) (CLOS)"/>
      <sheetName val="ADAMO (2è) (FG)"/>
      <sheetName val="CAMARA K (FG)"/>
      <sheetName val="IMOUZA (3è) (CLOS)"/>
      <sheetName val="CHAMBET ROSSET (CLOS)"/>
      <sheetName val="DANTONY - GALOPEAU (CLOS)"/>
      <sheetName val="ALMEIDA (CLOS)"/>
      <sheetName val="EL KHALIDY (CLOS)"/>
      <sheetName val="HEUANGPRASEUTH (2è)"/>
      <sheetName val="LECORDIER (FG)"/>
      <sheetName val="PAYEN (CLOS)"/>
      <sheetName val="SABOURET (CLOS)"/>
      <sheetName val="ZANNIER (3è CLOS)"/>
      <sheetName val="NADOUR - HAMDAOUA (CLOS)"/>
      <sheetName val=" DELATTRE LOVELL (3è) (CLOS)"/>
      <sheetName val="GARRAWAY (CLOS)"/>
      <sheetName val="FERNANDES SANCHES"/>
      <sheetName val="NADOUR - HAMDAOUA (2è)"/>
      <sheetName val="GARANTIE"/>
    </sheetNames>
    <sheetDataSet>
      <sheetData sheetId="0"/>
      <sheetData sheetId="1"/>
      <sheetData sheetId="2"/>
      <sheetData sheetId="3">
        <row r="65">
          <cell r="C65">
            <v>42583</v>
          </cell>
          <cell r="F65">
            <v>1469847</v>
          </cell>
          <cell r="G65" t="str">
            <v>Sorti</v>
          </cell>
          <cell r="H65">
            <v>42798</v>
          </cell>
          <cell r="J65">
            <v>42583</v>
          </cell>
          <cell r="K65">
            <v>43678</v>
          </cell>
          <cell r="L65" t="str">
            <v>clos</v>
          </cell>
          <cell r="M65">
            <v>500</v>
          </cell>
          <cell r="N65">
            <v>3596.67</v>
          </cell>
          <cell r="O65">
            <v>999.47</v>
          </cell>
          <cell r="P65">
            <v>0</v>
          </cell>
          <cell r="Q65">
            <v>0</v>
          </cell>
          <cell r="R65">
            <v>1850</v>
          </cell>
          <cell r="S65">
            <v>2746.1400000000003</v>
          </cell>
          <cell r="T65">
            <v>0</v>
          </cell>
          <cell r="U65">
            <v>2746.1400000000003</v>
          </cell>
          <cell r="V65" t="str">
            <v>Meublé</v>
          </cell>
          <cell r="W65" t="str">
            <v>PBI</v>
          </cell>
        </row>
      </sheetData>
      <sheetData sheetId="4">
        <row r="65">
          <cell r="C65">
            <v>42604</v>
          </cell>
          <cell r="F65" t="str">
            <v>357090</v>
          </cell>
          <cell r="G65" t="str">
            <v>En place</v>
          </cell>
          <cell r="H65">
            <v>0</v>
          </cell>
          <cell r="J65">
            <v>42604</v>
          </cell>
          <cell r="K65">
            <v>43699</v>
          </cell>
          <cell r="L65" t="str">
            <v>Clos (cpte 0 €)</v>
          </cell>
          <cell r="M65">
            <v>900</v>
          </cell>
          <cell r="N65">
            <v>10230</v>
          </cell>
          <cell r="O65">
            <v>747.6</v>
          </cell>
          <cell r="P65">
            <v>0</v>
          </cell>
          <cell r="Q65">
            <v>5112</v>
          </cell>
          <cell r="R65">
            <v>5118</v>
          </cell>
          <cell r="S65">
            <v>747.60000000000036</v>
          </cell>
          <cell r="T65">
            <v>0</v>
          </cell>
          <cell r="U65">
            <v>747.60000000000036</v>
          </cell>
          <cell r="V65" t="str">
            <v>Vide</v>
          </cell>
          <cell r="W65" t="str">
            <v>PBI</v>
          </cell>
        </row>
      </sheetData>
      <sheetData sheetId="5">
        <row r="65">
          <cell r="C65">
            <v>42587</v>
          </cell>
          <cell r="F65" t="str">
            <v>1469882</v>
          </cell>
          <cell r="G65" t="str">
            <v>En place</v>
          </cell>
          <cell r="H65">
            <v>0</v>
          </cell>
          <cell r="J65">
            <v>42587</v>
          </cell>
          <cell r="K65">
            <v>43682</v>
          </cell>
          <cell r="L65" t="str">
            <v>Clos (cpte 0 €)</v>
          </cell>
          <cell r="M65">
            <v>600</v>
          </cell>
          <cell r="N65">
            <v>2920</v>
          </cell>
          <cell r="O65">
            <v>0</v>
          </cell>
          <cell r="P65">
            <v>0</v>
          </cell>
          <cell r="Q65">
            <v>0</v>
          </cell>
          <cell r="R65">
            <v>2920</v>
          </cell>
          <cell r="S65">
            <v>0</v>
          </cell>
          <cell r="T65">
            <v>0</v>
          </cell>
          <cell r="U65">
            <v>0</v>
          </cell>
          <cell r="V65" t="str">
            <v>Vide</v>
          </cell>
          <cell r="W65" t="str">
            <v>PBI</v>
          </cell>
        </row>
      </sheetData>
      <sheetData sheetId="6">
        <row r="65">
          <cell r="C65">
            <v>42767</v>
          </cell>
          <cell r="F65" t="str">
            <v>1469882</v>
          </cell>
          <cell r="G65" t="str">
            <v>En place</v>
          </cell>
          <cell r="H65">
            <v>0</v>
          </cell>
          <cell r="J65">
            <v>42587</v>
          </cell>
          <cell r="K65">
            <v>43682</v>
          </cell>
          <cell r="L65" t="str">
            <v>Clos (cpte 0 €)</v>
          </cell>
          <cell r="M65">
            <v>600</v>
          </cell>
          <cell r="N65">
            <v>7606</v>
          </cell>
          <cell r="O65">
            <v>700.84</v>
          </cell>
          <cell r="P65">
            <v>0</v>
          </cell>
          <cell r="Q65">
            <v>352</v>
          </cell>
          <cell r="R65">
            <v>7254</v>
          </cell>
          <cell r="S65">
            <v>700.84000000000015</v>
          </cell>
          <cell r="T65">
            <v>0</v>
          </cell>
          <cell r="U65">
            <v>700.84000000000015</v>
          </cell>
          <cell r="V65" t="str">
            <v>Vide</v>
          </cell>
          <cell r="W65" t="str">
            <v>PBI</v>
          </cell>
        </row>
      </sheetData>
      <sheetData sheetId="7">
        <row r="70">
          <cell r="C70">
            <v>42795</v>
          </cell>
          <cell r="F70" t="str">
            <v>1353230</v>
          </cell>
          <cell r="G70" t="str">
            <v>Sorti</v>
          </cell>
          <cell r="H70">
            <v>43315</v>
          </cell>
          <cell r="J70">
            <v>42674</v>
          </cell>
          <cell r="K70">
            <v>43769</v>
          </cell>
          <cell r="L70" t="str">
            <v>clos</v>
          </cell>
          <cell r="M70">
            <v>330</v>
          </cell>
          <cell r="N70">
            <v>7297.1399999999976</v>
          </cell>
          <cell r="O70">
            <v>1073.3799999999999</v>
          </cell>
          <cell r="P70">
            <v>850</v>
          </cell>
          <cell r="Q70">
            <v>1309</v>
          </cell>
          <cell r="R70">
            <v>2512</v>
          </cell>
          <cell r="S70">
            <v>5399.5199999999968</v>
          </cell>
          <cell r="T70">
            <v>0</v>
          </cell>
          <cell r="U70">
            <v>5399.5199999999968</v>
          </cell>
          <cell r="V70" t="str">
            <v>Vide</v>
          </cell>
          <cell r="W70" t="str">
            <v>ADB</v>
          </cell>
        </row>
      </sheetData>
      <sheetData sheetId="8">
        <row r="74">
          <cell r="C74">
            <v>42826</v>
          </cell>
          <cell r="F74" t="str">
            <v>1437096</v>
          </cell>
          <cell r="G74" t="str">
            <v>Sorti</v>
          </cell>
          <cell r="H74">
            <v>43259</v>
          </cell>
          <cell r="J74">
            <v>42602</v>
          </cell>
          <cell r="K74">
            <v>43697</v>
          </cell>
          <cell r="L74" t="str">
            <v>clos</v>
          </cell>
          <cell r="M74">
            <v>870</v>
          </cell>
          <cell r="N74">
            <v>18882.429999999997</v>
          </cell>
          <cell r="O74">
            <v>3508.8499999999995</v>
          </cell>
          <cell r="P74">
            <v>1150</v>
          </cell>
          <cell r="Q74">
            <v>4334</v>
          </cell>
          <cell r="R74">
            <v>4014</v>
          </cell>
          <cell r="S74">
            <v>15193.279999999995</v>
          </cell>
          <cell r="T74">
            <v>0</v>
          </cell>
          <cell r="U74">
            <v>15193.279999999995</v>
          </cell>
          <cell r="V74" t="str">
            <v>Vide</v>
          </cell>
          <cell r="W74" t="str">
            <v>PBI</v>
          </cell>
        </row>
      </sheetData>
      <sheetData sheetId="9">
        <row r="82">
          <cell r="C82">
            <v>42662</v>
          </cell>
          <cell r="F82" t="str">
            <v>1036083</v>
          </cell>
          <cell r="G82" t="str">
            <v>Sorti</v>
          </cell>
          <cell r="H82">
            <v>43563</v>
          </cell>
          <cell r="J82">
            <v>42662</v>
          </cell>
          <cell r="K82">
            <v>43757</v>
          </cell>
          <cell r="L82" t="str">
            <v>Clos C-GLI</v>
          </cell>
          <cell r="M82">
            <v>600</v>
          </cell>
          <cell r="N82">
            <v>18991.899999999998</v>
          </cell>
          <cell r="O82">
            <v>1185.46</v>
          </cell>
          <cell r="P82">
            <v>850</v>
          </cell>
          <cell r="Q82">
            <v>6813</v>
          </cell>
          <cell r="R82">
            <v>7260</v>
          </cell>
          <cell r="S82">
            <v>6954.3599999999969</v>
          </cell>
          <cell r="T82">
            <v>0</v>
          </cell>
          <cell r="U82">
            <v>6954.3599999999969</v>
          </cell>
          <cell r="V82" t="str">
            <v>Vide</v>
          </cell>
          <cell r="W82" t="str">
            <v>ADB</v>
          </cell>
        </row>
      </sheetData>
      <sheetData sheetId="10">
        <row r="65">
          <cell r="C65">
            <v>42656</v>
          </cell>
          <cell r="F65" t="str">
            <v>1473141</v>
          </cell>
          <cell r="G65" t="str">
            <v>Sorti</v>
          </cell>
          <cell r="H65">
            <v>42926</v>
          </cell>
          <cell r="J65">
            <v>42656</v>
          </cell>
          <cell r="K65">
            <v>43751</v>
          </cell>
          <cell r="L65" t="str">
            <v>clos</v>
          </cell>
          <cell r="M65">
            <v>857</v>
          </cell>
          <cell r="N65">
            <v>7713.79</v>
          </cell>
          <cell r="O65">
            <v>1812.5700000000002</v>
          </cell>
          <cell r="P65">
            <v>0</v>
          </cell>
          <cell r="Q65">
            <v>0</v>
          </cell>
          <cell r="R65">
            <v>6240.6</v>
          </cell>
          <cell r="S65">
            <v>3285.76</v>
          </cell>
          <cell r="T65">
            <v>0</v>
          </cell>
          <cell r="U65">
            <v>3285.76</v>
          </cell>
          <cell r="V65" t="str">
            <v>Vide</v>
          </cell>
          <cell r="W65" t="str">
            <v>ADB</v>
          </cell>
        </row>
      </sheetData>
      <sheetData sheetId="11">
        <row r="65">
          <cell r="C65">
            <v>42675</v>
          </cell>
          <cell r="F65" t="str">
            <v>1471701</v>
          </cell>
          <cell r="G65" t="str">
            <v>En place</v>
          </cell>
          <cell r="H65">
            <v>0</v>
          </cell>
          <cell r="J65">
            <v>42644</v>
          </cell>
          <cell r="K65">
            <v>43739</v>
          </cell>
          <cell r="L65" t="str">
            <v>Clos (cpte 0 €)</v>
          </cell>
          <cell r="M65">
            <v>500</v>
          </cell>
          <cell r="N65">
            <v>3300</v>
          </cell>
          <cell r="O65">
            <v>617.99</v>
          </cell>
          <cell r="P65">
            <v>0</v>
          </cell>
          <cell r="Q65">
            <v>0</v>
          </cell>
          <cell r="R65">
            <v>3300</v>
          </cell>
          <cell r="S65">
            <v>617.98999999999978</v>
          </cell>
          <cell r="T65">
            <v>0</v>
          </cell>
          <cell r="U65">
            <v>617.98999999999978</v>
          </cell>
          <cell r="V65" t="str">
            <v>Vide</v>
          </cell>
          <cell r="W65" t="str">
            <v>PBI</v>
          </cell>
        </row>
      </sheetData>
      <sheetData sheetId="12">
        <row r="65">
          <cell r="C65">
            <v>42826</v>
          </cell>
          <cell r="F65" t="str">
            <v>1471701</v>
          </cell>
          <cell r="G65" t="str">
            <v>En place</v>
          </cell>
          <cell r="H65">
            <v>0</v>
          </cell>
          <cell r="J65">
            <v>42644</v>
          </cell>
          <cell r="K65">
            <v>43739</v>
          </cell>
          <cell r="L65" t="str">
            <v>Clos (cpte 0 €)</v>
          </cell>
          <cell r="M65">
            <v>550</v>
          </cell>
          <cell r="N65">
            <v>1674.12</v>
          </cell>
          <cell r="O65">
            <v>171.73</v>
          </cell>
          <cell r="P65">
            <v>0</v>
          </cell>
          <cell r="Q65">
            <v>1510.9</v>
          </cell>
          <cell r="R65">
            <v>163.22</v>
          </cell>
          <cell r="S65">
            <v>171.72999999999982</v>
          </cell>
          <cell r="T65">
            <v>0</v>
          </cell>
          <cell r="U65">
            <v>171.72999999999982</v>
          </cell>
          <cell r="V65" t="str">
            <v>Vide</v>
          </cell>
          <cell r="W65" t="str">
            <v>PBI</v>
          </cell>
        </row>
      </sheetData>
      <sheetData sheetId="13">
        <row r="65">
          <cell r="C65">
            <v>42675</v>
          </cell>
          <cell r="F65" t="str">
            <v>1493626</v>
          </cell>
          <cell r="G65" t="str">
            <v>Sorti</v>
          </cell>
          <cell r="H65">
            <v>42916</v>
          </cell>
          <cell r="J65">
            <v>42658</v>
          </cell>
          <cell r="K65">
            <v>43753</v>
          </cell>
          <cell r="L65" t="str">
            <v>clos</v>
          </cell>
          <cell r="M65">
            <v>390</v>
          </cell>
          <cell r="N65">
            <v>3328</v>
          </cell>
          <cell r="O65">
            <v>354.56</v>
          </cell>
          <cell r="P65">
            <v>0</v>
          </cell>
          <cell r="Q65">
            <v>328</v>
          </cell>
          <cell r="R65">
            <v>1808</v>
          </cell>
          <cell r="S65">
            <v>1546.56</v>
          </cell>
          <cell r="T65">
            <v>0</v>
          </cell>
          <cell r="U65">
            <v>1546.56</v>
          </cell>
          <cell r="V65" t="str">
            <v>Vide</v>
          </cell>
          <cell r="W65" t="str">
            <v>PBI</v>
          </cell>
        </row>
      </sheetData>
      <sheetData sheetId="14">
        <row r="65">
          <cell r="C65">
            <v>42675</v>
          </cell>
          <cell r="F65" t="str">
            <v>1472385</v>
          </cell>
          <cell r="G65" t="str">
            <v>En place</v>
          </cell>
          <cell r="H65">
            <v>0</v>
          </cell>
          <cell r="J65">
            <v>42651</v>
          </cell>
          <cell r="K65">
            <v>43746</v>
          </cell>
          <cell r="L65" t="str">
            <v>Clos (cpte 0 €)</v>
          </cell>
          <cell r="M65">
            <v>380</v>
          </cell>
          <cell r="N65">
            <v>1434.2</v>
          </cell>
          <cell r="O65">
            <v>0</v>
          </cell>
          <cell r="P65">
            <v>0</v>
          </cell>
          <cell r="Q65">
            <v>0</v>
          </cell>
          <cell r="R65">
            <v>1434.2</v>
          </cell>
          <cell r="S65">
            <v>0</v>
          </cell>
          <cell r="T65">
            <v>0</v>
          </cell>
          <cell r="U65">
            <v>0</v>
          </cell>
          <cell r="V65" t="str">
            <v>Vide</v>
          </cell>
          <cell r="W65" t="str">
            <v>ADB</v>
          </cell>
        </row>
      </sheetData>
      <sheetData sheetId="15">
        <row r="65">
          <cell r="C65">
            <v>42767</v>
          </cell>
          <cell r="F65" t="str">
            <v>1472385</v>
          </cell>
          <cell r="G65" t="str">
            <v>En place</v>
          </cell>
          <cell r="H65">
            <v>0</v>
          </cell>
          <cell r="J65">
            <v>42651</v>
          </cell>
          <cell r="K65">
            <v>43746</v>
          </cell>
          <cell r="L65" t="str">
            <v>Clos (cpte 0 €)</v>
          </cell>
          <cell r="M65">
            <v>380</v>
          </cell>
          <cell r="N65">
            <v>6100.9699999999993</v>
          </cell>
          <cell r="O65">
            <v>687.7600000000001</v>
          </cell>
          <cell r="P65">
            <v>850</v>
          </cell>
          <cell r="Q65">
            <v>1723</v>
          </cell>
          <cell r="R65">
            <v>4377.9699999999993</v>
          </cell>
          <cell r="S65">
            <v>1537.7600000000002</v>
          </cell>
          <cell r="T65">
            <v>0</v>
          </cell>
          <cell r="U65">
            <v>1537.7600000000002</v>
          </cell>
          <cell r="V65" t="str">
            <v>Vide</v>
          </cell>
          <cell r="W65" t="str">
            <v>ADB</v>
          </cell>
        </row>
      </sheetData>
      <sheetData sheetId="16">
        <row r="65">
          <cell r="C65">
            <v>42675</v>
          </cell>
          <cell r="F65" t="str">
            <v>1488929</v>
          </cell>
          <cell r="G65" t="str">
            <v>Sorti</v>
          </cell>
          <cell r="H65">
            <v>42865</v>
          </cell>
          <cell r="J65">
            <v>42656</v>
          </cell>
          <cell r="K65">
            <v>43751</v>
          </cell>
          <cell r="L65" t="str">
            <v>Clos abandon</v>
          </cell>
          <cell r="M65">
            <v>695</v>
          </cell>
          <cell r="N65">
            <v>4811.6899999999996</v>
          </cell>
          <cell r="O65">
            <v>72</v>
          </cell>
          <cell r="P65">
            <v>0</v>
          </cell>
          <cell r="Q65">
            <v>0</v>
          </cell>
          <cell r="R65">
            <v>1680.17</v>
          </cell>
          <cell r="S65">
            <v>3203.5199999999995</v>
          </cell>
          <cell r="T65">
            <v>0</v>
          </cell>
          <cell r="U65">
            <v>3203.5199999999995</v>
          </cell>
          <cell r="V65" t="str">
            <v>Vide</v>
          </cell>
          <cell r="W65" t="str">
            <v>ADB</v>
          </cell>
        </row>
      </sheetData>
      <sheetData sheetId="17">
        <row r="71">
          <cell r="C71">
            <v>42644</v>
          </cell>
          <cell r="F71" t="str">
            <v>1351997</v>
          </cell>
          <cell r="G71" t="str">
            <v>Sorti</v>
          </cell>
          <cell r="H71">
            <v>43235</v>
          </cell>
          <cell r="J71">
            <v>42644</v>
          </cell>
          <cell r="K71">
            <v>43739</v>
          </cell>
          <cell r="L71" t="str">
            <v>clos</v>
          </cell>
          <cell r="M71">
            <v>460</v>
          </cell>
          <cell r="N71">
            <v>8906.16</v>
          </cell>
          <cell r="O71">
            <v>1053.2</v>
          </cell>
          <cell r="P71">
            <v>850</v>
          </cell>
          <cell r="Q71">
            <v>0</v>
          </cell>
          <cell r="R71">
            <v>4751.7299999999996</v>
          </cell>
          <cell r="S71">
            <v>6057.630000000001</v>
          </cell>
          <cell r="T71">
            <v>0</v>
          </cell>
          <cell r="U71">
            <v>6057.630000000001</v>
          </cell>
          <cell r="V71" t="str">
            <v>Vide</v>
          </cell>
          <cell r="W71" t="str">
            <v>ADB</v>
          </cell>
        </row>
      </sheetData>
      <sheetData sheetId="18">
        <row r="71">
          <cell r="C71">
            <v>42632</v>
          </cell>
          <cell r="F71" t="str">
            <v>1304310</v>
          </cell>
          <cell r="G71" t="str">
            <v>Sorti</v>
          </cell>
          <cell r="H71">
            <v>43307</v>
          </cell>
          <cell r="J71">
            <v>42632</v>
          </cell>
          <cell r="K71">
            <v>43727</v>
          </cell>
          <cell r="L71" t="str">
            <v>Clos abandon</v>
          </cell>
          <cell r="M71">
            <v>545</v>
          </cell>
          <cell r="N71">
            <v>12223.239999999996</v>
          </cell>
          <cell r="O71">
            <v>990.3599999999999</v>
          </cell>
          <cell r="P71">
            <v>850</v>
          </cell>
          <cell r="Q71">
            <v>5310.64</v>
          </cell>
          <cell r="R71">
            <v>530</v>
          </cell>
          <cell r="S71">
            <v>8222.9599999999955</v>
          </cell>
          <cell r="T71">
            <v>0</v>
          </cell>
          <cell r="U71">
            <v>8222.9599999999955</v>
          </cell>
          <cell r="V71" t="str">
            <v>Vide</v>
          </cell>
          <cell r="W71" t="str">
            <v>PBI</v>
          </cell>
        </row>
      </sheetData>
      <sheetData sheetId="19">
        <row r="78">
          <cell r="C78">
            <v>42718</v>
          </cell>
          <cell r="F78" t="str">
            <v>335407</v>
          </cell>
          <cell r="G78" t="str">
            <v>Sorti</v>
          </cell>
          <cell r="H78">
            <v>43540</v>
          </cell>
          <cell r="J78">
            <v>42718</v>
          </cell>
          <cell r="K78">
            <v>43813</v>
          </cell>
          <cell r="L78" t="str">
            <v>clos</v>
          </cell>
          <cell r="M78">
            <v>772</v>
          </cell>
          <cell r="N78">
            <v>21398.219999999998</v>
          </cell>
          <cell r="O78">
            <v>986.36</v>
          </cell>
          <cell r="P78">
            <v>850</v>
          </cell>
          <cell r="Q78">
            <v>9812</v>
          </cell>
          <cell r="R78">
            <v>6552.94</v>
          </cell>
          <cell r="S78">
            <v>6869.6399999999985</v>
          </cell>
          <cell r="T78">
            <v>0</v>
          </cell>
          <cell r="U78">
            <v>6869.6399999999985</v>
          </cell>
          <cell r="V78" t="str">
            <v>Vide</v>
          </cell>
          <cell r="W78" t="str">
            <v>PBI</v>
          </cell>
        </row>
      </sheetData>
      <sheetData sheetId="20">
        <row r="67">
          <cell r="C67">
            <v>42709</v>
          </cell>
          <cell r="F67" t="str">
            <v>1484170</v>
          </cell>
          <cell r="G67" t="str">
            <v>Sorti</v>
          </cell>
          <cell r="H67">
            <v>43284</v>
          </cell>
          <cell r="J67">
            <v>42709</v>
          </cell>
          <cell r="K67">
            <v>43804</v>
          </cell>
          <cell r="L67" t="str">
            <v>clos</v>
          </cell>
          <cell r="M67">
            <v>690</v>
          </cell>
          <cell r="N67">
            <v>13758.559999999998</v>
          </cell>
          <cell r="O67">
            <v>1488.78</v>
          </cell>
          <cell r="P67">
            <v>850</v>
          </cell>
          <cell r="Q67">
            <v>2265</v>
          </cell>
          <cell r="R67">
            <v>628.70000000000005</v>
          </cell>
          <cell r="S67">
            <v>13203.639999999998</v>
          </cell>
          <cell r="T67">
            <v>0</v>
          </cell>
          <cell r="U67">
            <v>13203.639999999998</v>
          </cell>
          <cell r="V67" t="str">
            <v>Vide</v>
          </cell>
          <cell r="W67" t="str">
            <v>PBI</v>
          </cell>
        </row>
      </sheetData>
      <sheetData sheetId="21">
        <row r="66">
          <cell r="C66">
            <v>42705</v>
          </cell>
          <cell r="F66" t="str">
            <v>1488662</v>
          </cell>
          <cell r="G66" t="str">
            <v>Sorti</v>
          </cell>
          <cell r="H66">
            <v>42896</v>
          </cell>
          <cell r="J66">
            <v>42705</v>
          </cell>
          <cell r="K66">
            <v>43800</v>
          </cell>
          <cell r="L66" t="str">
            <v>clos</v>
          </cell>
          <cell r="M66">
            <v>665</v>
          </cell>
          <cell r="N66">
            <v>4211.67</v>
          </cell>
          <cell r="O66">
            <v>214.65</v>
          </cell>
          <cell r="P66">
            <v>0</v>
          </cell>
          <cell r="Q66">
            <v>0</v>
          </cell>
          <cell r="R66">
            <v>886.66</v>
          </cell>
          <cell r="S66">
            <v>3539.66</v>
          </cell>
          <cell r="T66">
            <v>0</v>
          </cell>
          <cell r="U66">
            <v>3539.66</v>
          </cell>
          <cell r="V66" t="str">
            <v>Vide</v>
          </cell>
          <cell r="W66" t="str">
            <v>PBI</v>
          </cell>
        </row>
      </sheetData>
      <sheetData sheetId="22">
        <row r="65">
          <cell r="C65">
            <v>42705</v>
          </cell>
          <cell r="F65" t="str">
            <v>1482491</v>
          </cell>
          <cell r="G65" t="str">
            <v>Sorti</v>
          </cell>
          <cell r="H65">
            <v>42885</v>
          </cell>
          <cell r="J65">
            <v>42682</v>
          </cell>
          <cell r="K65">
            <v>43777</v>
          </cell>
          <cell r="L65" t="str">
            <v>clos</v>
          </cell>
          <cell r="M65">
            <v>410</v>
          </cell>
          <cell r="N65">
            <v>2774.3199999999997</v>
          </cell>
          <cell r="O65">
            <v>183.37</v>
          </cell>
          <cell r="P65">
            <v>0</v>
          </cell>
          <cell r="Q65">
            <v>0</v>
          </cell>
          <cell r="R65">
            <v>314.33999999999997</v>
          </cell>
          <cell r="S65">
            <v>2643.3499999999995</v>
          </cell>
          <cell r="T65">
            <v>0</v>
          </cell>
          <cell r="U65">
            <v>2643.3499999999995</v>
          </cell>
          <cell r="V65" t="str">
            <v>Vide</v>
          </cell>
          <cell r="W65" t="str">
            <v>PBI</v>
          </cell>
        </row>
      </sheetData>
      <sheetData sheetId="23">
        <row r="65">
          <cell r="C65">
            <v>42719</v>
          </cell>
          <cell r="F65" t="str">
            <v>1493909</v>
          </cell>
          <cell r="G65" t="str">
            <v>Sorti</v>
          </cell>
          <cell r="H65">
            <v>43242</v>
          </cell>
          <cell r="J65">
            <v>42719</v>
          </cell>
          <cell r="K65">
            <v>43814</v>
          </cell>
          <cell r="L65" t="str">
            <v>clos</v>
          </cell>
          <cell r="M65">
            <v>522</v>
          </cell>
          <cell r="N65">
            <v>9033.41</v>
          </cell>
          <cell r="O65">
            <v>1133.94</v>
          </cell>
          <cell r="P65">
            <v>954.38</v>
          </cell>
          <cell r="Q65">
            <v>0</v>
          </cell>
          <cell r="R65">
            <v>522</v>
          </cell>
          <cell r="S65">
            <v>10599.73</v>
          </cell>
          <cell r="T65">
            <v>0</v>
          </cell>
          <cell r="U65">
            <v>10599.73</v>
          </cell>
          <cell r="V65" t="str">
            <v>Vide</v>
          </cell>
          <cell r="W65" t="str">
            <v>ADB</v>
          </cell>
        </row>
      </sheetData>
      <sheetData sheetId="24">
        <row r="65">
          <cell r="C65">
            <v>42719</v>
          </cell>
          <cell r="F65" t="str">
            <v>1000759</v>
          </cell>
          <cell r="G65" t="str">
            <v>Sorti</v>
          </cell>
          <cell r="H65">
            <v>43174</v>
          </cell>
          <cell r="J65">
            <v>42719</v>
          </cell>
          <cell r="K65">
            <v>43814</v>
          </cell>
          <cell r="L65" t="str">
            <v>clos</v>
          </cell>
          <cell r="M65">
            <v>535</v>
          </cell>
          <cell r="N65">
            <v>8181.7799999999988</v>
          </cell>
          <cell r="O65">
            <v>965.62</v>
          </cell>
          <cell r="P65">
            <v>850</v>
          </cell>
          <cell r="Q65">
            <v>0</v>
          </cell>
          <cell r="R65">
            <v>1898.3899999999999</v>
          </cell>
          <cell r="S65">
            <v>8099.01</v>
          </cell>
          <cell r="T65">
            <v>0</v>
          </cell>
          <cell r="U65">
            <v>8099.01</v>
          </cell>
          <cell r="V65" t="str">
            <v>Vide</v>
          </cell>
          <cell r="W65" t="str">
            <v>PBI</v>
          </cell>
        </row>
      </sheetData>
      <sheetData sheetId="25">
        <row r="65">
          <cell r="C65">
            <v>42724</v>
          </cell>
          <cell r="F65" t="str">
            <v>1510157</v>
          </cell>
          <cell r="G65" t="str">
            <v>Sorti</v>
          </cell>
          <cell r="H65">
            <v>43465</v>
          </cell>
          <cell r="J65">
            <v>42724</v>
          </cell>
          <cell r="K65">
            <v>43819</v>
          </cell>
          <cell r="L65" t="str">
            <v>Clos CDT soldé</v>
          </cell>
          <cell r="M65">
            <v>280</v>
          </cell>
          <cell r="N65">
            <v>1508.3899999999999</v>
          </cell>
          <cell r="O65">
            <v>24</v>
          </cell>
          <cell r="P65">
            <v>0</v>
          </cell>
          <cell r="Q65">
            <v>0</v>
          </cell>
          <cell r="R65">
            <v>1508.3899999999999</v>
          </cell>
          <cell r="S65">
            <v>24</v>
          </cell>
          <cell r="T65">
            <v>0</v>
          </cell>
          <cell r="U65">
            <v>24</v>
          </cell>
          <cell r="V65" t="str">
            <v>Vide</v>
          </cell>
          <cell r="W65" t="str">
            <v>PBI</v>
          </cell>
        </row>
      </sheetData>
      <sheetData sheetId="26">
        <row r="74">
          <cell r="C74">
            <v>42736</v>
          </cell>
          <cell r="F74" t="str">
            <v>1490912</v>
          </cell>
          <cell r="G74" t="str">
            <v>Sorti</v>
          </cell>
          <cell r="H74">
            <v>43438</v>
          </cell>
          <cell r="J74">
            <v>42705</v>
          </cell>
          <cell r="K74">
            <v>43800</v>
          </cell>
          <cell r="L74" t="str">
            <v>clos</v>
          </cell>
          <cell r="M74">
            <v>330</v>
          </cell>
          <cell r="N74">
            <v>7996.8999999999978</v>
          </cell>
          <cell r="O74">
            <v>1814.3300000000002</v>
          </cell>
          <cell r="P74">
            <v>850</v>
          </cell>
          <cell r="Q74">
            <v>3060</v>
          </cell>
          <cell r="R74">
            <v>530</v>
          </cell>
          <cell r="S74">
            <v>7071.2299999999977</v>
          </cell>
          <cell r="T74">
            <v>0</v>
          </cell>
          <cell r="U74">
            <v>7071.2299999999977</v>
          </cell>
          <cell r="V74" t="str">
            <v>Vide</v>
          </cell>
          <cell r="W74" t="str">
            <v>PBI</v>
          </cell>
        </row>
      </sheetData>
      <sheetData sheetId="27">
        <row r="65">
          <cell r="C65">
            <v>42856</v>
          </cell>
          <cell r="F65" t="str">
            <v>1486000</v>
          </cell>
          <cell r="G65" t="str">
            <v>En place</v>
          </cell>
          <cell r="H65">
            <v>0</v>
          </cell>
          <cell r="J65">
            <v>42663</v>
          </cell>
          <cell r="K65">
            <v>43758</v>
          </cell>
          <cell r="L65" t="str">
            <v>Clos CDT soldé</v>
          </cell>
          <cell r="M65">
            <v>435</v>
          </cell>
          <cell r="N65">
            <v>8100.6500000000005</v>
          </cell>
          <cell r="O65">
            <v>1197.71</v>
          </cell>
          <cell r="P65">
            <v>850</v>
          </cell>
          <cell r="Q65">
            <v>2172</v>
          </cell>
          <cell r="R65">
            <v>5928.65</v>
          </cell>
          <cell r="S65">
            <v>2047.7100000000009</v>
          </cell>
          <cell r="T65">
            <v>0</v>
          </cell>
          <cell r="U65">
            <v>2047.7100000000009</v>
          </cell>
          <cell r="V65" t="str">
            <v>Vide</v>
          </cell>
          <cell r="W65" t="str">
            <v>PBI</v>
          </cell>
        </row>
      </sheetData>
      <sheetData sheetId="28">
        <row r="68">
          <cell r="C68">
            <v>42736</v>
          </cell>
          <cell r="F68" t="str">
            <v>1280980</v>
          </cell>
          <cell r="G68" t="str">
            <v>Sorti</v>
          </cell>
          <cell r="H68">
            <v>43269</v>
          </cell>
          <cell r="J68">
            <v>42705</v>
          </cell>
          <cell r="K68">
            <v>43800</v>
          </cell>
          <cell r="L68" t="str">
            <v>clos</v>
          </cell>
          <cell r="M68">
            <v>675</v>
          </cell>
          <cell r="N68">
            <v>12592.490000000002</v>
          </cell>
          <cell r="O68">
            <v>589.82999999999993</v>
          </cell>
          <cell r="P68">
            <v>850</v>
          </cell>
          <cell r="Q68">
            <v>1526</v>
          </cell>
          <cell r="R68">
            <v>675</v>
          </cell>
          <cell r="S68">
            <v>11831.320000000002</v>
          </cell>
          <cell r="T68">
            <v>0</v>
          </cell>
          <cell r="U68">
            <v>11831.320000000002</v>
          </cell>
          <cell r="V68" t="str">
            <v>Vide</v>
          </cell>
          <cell r="W68" t="str">
            <v>PBI</v>
          </cell>
        </row>
      </sheetData>
      <sheetData sheetId="29">
        <row r="65">
          <cell r="C65">
            <v>42705</v>
          </cell>
          <cell r="F65" t="str">
            <v>1348186</v>
          </cell>
          <cell r="G65" t="str">
            <v>En place</v>
          </cell>
          <cell r="H65">
            <v>0</v>
          </cell>
          <cell r="J65">
            <v>42599</v>
          </cell>
          <cell r="K65">
            <v>43694</v>
          </cell>
          <cell r="L65" t="str">
            <v>Clos CDT soldé</v>
          </cell>
          <cell r="M65">
            <v>664</v>
          </cell>
          <cell r="N65">
            <v>4957.87</v>
          </cell>
          <cell r="O65">
            <v>500.14</v>
          </cell>
          <cell r="P65">
            <v>0</v>
          </cell>
          <cell r="Q65">
            <v>0</v>
          </cell>
          <cell r="R65">
            <v>4957.87</v>
          </cell>
          <cell r="S65">
            <v>500.14000000000033</v>
          </cell>
          <cell r="T65">
            <v>0</v>
          </cell>
          <cell r="U65">
            <v>500.14000000000033</v>
          </cell>
          <cell r="V65" t="str">
            <v>Vide</v>
          </cell>
          <cell r="W65" t="str">
            <v>PBI</v>
          </cell>
        </row>
      </sheetData>
      <sheetData sheetId="30">
        <row r="68">
          <cell r="C68">
            <v>42917</v>
          </cell>
          <cell r="F68" t="str">
            <v>1510326</v>
          </cell>
          <cell r="G68" t="str">
            <v>Sorti</v>
          </cell>
          <cell r="H68">
            <v>43340</v>
          </cell>
          <cell r="J68">
            <v>42719</v>
          </cell>
          <cell r="K68">
            <v>43814</v>
          </cell>
          <cell r="L68" t="str">
            <v>clos</v>
          </cell>
          <cell r="M68">
            <v>500</v>
          </cell>
          <cell r="N68">
            <v>10305.010000000002</v>
          </cell>
          <cell r="O68">
            <v>1326.2900000000002</v>
          </cell>
          <cell r="P68">
            <v>850</v>
          </cell>
          <cell r="Q68">
            <v>3186.79</v>
          </cell>
          <cell r="R68">
            <v>5064.9399999999996</v>
          </cell>
          <cell r="S68">
            <v>4229.5700000000024</v>
          </cell>
          <cell r="T68">
            <v>0</v>
          </cell>
          <cell r="U68">
            <v>4229.5700000000024</v>
          </cell>
          <cell r="V68" t="str">
            <v>Vide</v>
          </cell>
          <cell r="W68" t="str">
            <v>ADB</v>
          </cell>
        </row>
      </sheetData>
      <sheetData sheetId="31">
        <row r="65">
          <cell r="C65">
            <v>42736</v>
          </cell>
          <cell r="F65" t="str">
            <v>1502543</v>
          </cell>
          <cell r="G65" t="str">
            <v>En place</v>
          </cell>
          <cell r="H65">
            <v>0</v>
          </cell>
          <cell r="J65">
            <v>42705</v>
          </cell>
          <cell r="K65">
            <v>43800</v>
          </cell>
          <cell r="L65" t="str">
            <v>Clos CDT soldé</v>
          </cell>
          <cell r="M65">
            <v>550</v>
          </cell>
          <cell r="N65">
            <v>2200</v>
          </cell>
          <cell r="O65">
            <v>391.92</v>
          </cell>
          <cell r="P65">
            <v>0</v>
          </cell>
          <cell r="Q65">
            <v>640</v>
          </cell>
          <cell r="R65">
            <v>1560</v>
          </cell>
          <cell r="S65">
            <v>391.92000000000007</v>
          </cell>
          <cell r="T65">
            <v>0</v>
          </cell>
          <cell r="U65">
            <v>391.92000000000007</v>
          </cell>
          <cell r="V65" t="str">
            <v>Vide</v>
          </cell>
          <cell r="W65" t="str">
            <v>ADB</v>
          </cell>
        </row>
      </sheetData>
      <sheetData sheetId="32">
        <row r="69">
          <cell r="C69">
            <v>42675</v>
          </cell>
          <cell r="F69" t="str">
            <v>1478325</v>
          </cell>
          <cell r="G69" t="str">
            <v>Sorti</v>
          </cell>
          <cell r="H69">
            <v>42953</v>
          </cell>
          <cell r="J69">
            <v>42616</v>
          </cell>
          <cell r="K69">
            <v>43711</v>
          </cell>
          <cell r="L69" t="str">
            <v>clos</v>
          </cell>
          <cell r="M69">
            <v>715</v>
          </cell>
          <cell r="N69">
            <v>7455.71</v>
          </cell>
          <cell r="O69">
            <v>1053.03</v>
          </cell>
          <cell r="P69">
            <v>850</v>
          </cell>
          <cell r="Q69">
            <v>0</v>
          </cell>
          <cell r="R69">
            <v>3527.33</v>
          </cell>
          <cell r="S69">
            <v>5831.41</v>
          </cell>
          <cell r="T69">
            <v>0</v>
          </cell>
          <cell r="U69">
            <v>5831.41</v>
          </cell>
          <cell r="V69" t="str">
            <v>Vide</v>
          </cell>
          <cell r="W69" t="str">
            <v>PBI</v>
          </cell>
        </row>
      </sheetData>
      <sheetData sheetId="33">
        <row r="65">
          <cell r="C65">
            <v>42917</v>
          </cell>
          <cell r="F65" t="str">
            <v>1489643</v>
          </cell>
          <cell r="G65" t="str">
            <v>En place</v>
          </cell>
          <cell r="H65">
            <v>0</v>
          </cell>
          <cell r="J65">
            <v>42705</v>
          </cell>
          <cell r="K65">
            <v>43800</v>
          </cell>
          <cell r="L65" t="str">
            <v>Clos CDT soldé</v>
          </cell>
          <cell r="M65">
            <v>380</v>
          </cell>
          <cell r="N65">
            <v>9158.4</v>
          </cell>
          <cell r="O65">
            <v>778.45</v>
          </cell>
          <cell r="P65">
            <v>850</v>
          </cell>
          <cell r="Q65">
            <v>215</v>
          </cell>
          <cell r="R65">
            <v>8943.4</v>
          </cell>
          <cell r="S65">
            <v>1628.4500000000007</v>
          </cell>
          <cell r="T65">
            <v>0</v>
          </cell>
          <cell r="U65">
            <v>1628.4500000000007</v>
          </cell>
          <cell r="V65" t="str">
            <v>Vide</v>
          </cell>
          <cell r="W65" t="str">
            <v>PBI</v>
          </cell>
        </row>
      </sheetData>
      <sheetData sheetId="34">
        <row r="65">
          <cell r="C65">
            <v>42917</v>
          </cell>
          <cell r="F65" t="str">
            <v>1327640</v>
          </cell>
          <cell r="G65" t="str">
            <v>En place</v>
          </cell>
          <cell r="H65">
            <v>0</v>
          </cell>
          <cell r="J65">
            <v>42689</v>
          </cell>
          <cell r="K65">
            <v>43784</v>
          </cell>
          <cell r="L65" t="str">
            <v>Clos CDT soldé</v>
          </cell>
          <cell r="M65">
            <v>495</v>
          </cell>
          <cell r="N65">
            <v>7888.0999999999995</v>
          </cell>
          <cell r="O65">
            <v>636.51</v>
          </cell>
          <cell r="P65">
            <v>0</v>
          </cell>
          <cell r="Q65">
            <v>0</v>
          </cell>
          <cell r="R65">
            <v>7888.1</v>
          </cell>
          <cell r="S65">
            <v>636.5099999999984</v>
          </cell>
          <cell r="T65">
            <v>0</v>
          </cell>
          <cell r="U65">
            <v>636.5099999999984</v>
          </cell>
          <cell r="V65" t="str">
            <v>Vide</v>
          </cell>
          <cell r="W65" t="str">
            <v>ADB</v>
          </cell>
        </row>
      </sheetData>
      <sheetData sheetId="35">
        <row r="65">
          <cell r="C65">
            <v>42736</v>
          </cell>
          <cell r="F65" t="str">
            <v>1421825</v>
          </cell>
          <cell r="G65" t="str">
            <v>Sorti</v>
          </cell>
          <cell r="H65">
            <v>42852</v>
          </cell>
          <cell r="J65">
            <v>42681</v>
          </cell>
          <cell r="K65">
            <v>43776</v>
          </cell>
          <cell r="L65" t="str">
            <v>clos</v>
          </cell>
          <cell r="M65">
            <v>840</v>
          </cell>
          <cell r="N65">
            <v>4788</v>
          </cell>
          <cell r="O65">
            <v>850.68</v>
          </cell>
          <cell r="P65">
            <v>0</v>
          </cell>
          <cell r="Q65">
            <v>0</v>
          </cell>
          <cell r="R65">
            <v>1512</v>
          </cell>
          <cell r="S65">
            <v>4126.68</v>
          </cell>
          <cell r="T65">
            <v>0</v>
          </cell>
          <cell r="U65">
            <v>4126.68</v>
          </cell>
          <cell r="V65" t="str">
            <v>Vide</v>
          </cell>
          <cell r="W65" t="str">
            <v>PBI</v>
          </cell>
        </row>
      </sheetData>
      <sheetData sheetId="36">
        <row r="87">
          <cell r="C87">
            <v>42705</v>
          </cell>
          <cell r="F87" t="str">
            <v>1426050</v>
          </cell>
          <cell r="G87" t="str">
            <v>Sorti</v>
          </cell>
          <cell r="H87">
            <v>43579</v>
          </cell>
          <cell r="J87">
            <v>42674</v>
          </cell>
          <cell r="K87">
            <v>43769</v>
          </cell>
          <cell r="L87" t="str">
            <v>Clos</v>
          </cell>
          <cell r="M87">
            <v>564</v>
          </cell>
          <cell r="N87">
            <v>17028.53</v>
          </cell>
          <cell r="O87">
            <v>2251.29</v>
          </cell>
          <cell r="P87">
            <v>850</v>
          </cell>
          <cell r="Q87">
            <v>707.42</v>
          </cell>
          <cell r="R87">
            <v>5840.0099999999993</v>
          </cell>
          <cell r="S87">
            <v>13582.390000000003</v>
          </cell>
          <cell r="T87">
            <v>0</v>
          </cell>
          <cell r="U87">
            <v>13582.390000000003</v>
          </cell>
          <cell r="V87" t="str">
            <v>Vide</v>
          </cell>
          <cell r="W87" t="str">
            <v>ADB</v>
          </cell>
        </row>
      </sheetData>
      <sheetData sheetId="37">
        <row r="65">
          <cell r="C65">
            <v>42767</v>
          </cell>
          <cell r="F65" t="str">
            <v>1109744</v>
          </cell>
          <cell r="G65" t="str">
            <v>En place</v>
          </cell>
          <cell r="H65">
            <v>0</v>
          </cell>
          <cell r="J65">
            <v>42677</v>
          </cell>
          <cell r="K65">
            <v>43772</v>
          </cell>
          <cell r="L65" t="str">
            <v>Clos CDT soldé</v>
          </cell>
          <cell r="M65">
            <v>350</v>
          </cell>
          <cell r="N65">
            <v>4176.66</v>
          </cell>
          <cell r="O65">
            <v>408</v>
          </cell>
          <cell r="P65">
            <v>0</v>
          </cell>
          <cell r="Q65">
            <v>0</v>
          </cell>
          <cell r="R65">
            <v>4176.66</v>
          </cell>
          <cell r="S65">
            <v>408</v>
          </cell>
          <cell r="T65">
            <v>0</v>
          </cell>
          <cell r="U65">
            <v>408</v>
          </cell>
          <cell r="V65" t="str">
            <v>Vide</v>
          </cell>
          <cell r="W65" t="str">
            <v>PBI</v>
          </cell>
        </row>
      </sheetData>
      <sheetData sheetId="38">
        <row r="65">
          <cell r="C65">
            <v>42736</v>
          </cell>
          <cell r="F65" t="str">
            <v>1487563</v>
          </cell>
          <cell r="G65" t="str">
            <v>En place</v>
          </cell>
          <cell r="H65">
            <v>0</v>
          </cell>
          <cell r="J65">
            <v>42657</v>
          </cell>
          <cell r="K65">
            <v>43752</v>
          </cell>
          <cell r="L65" t="str">
            <v>Clos CDT soldé</v>
          </cell>
          <cell r="M65">
            <v>258</v>
          </cell>
          <cell r="N65">
            <v>1697.8</v>
          </cell>
          <cell r="O65">
            <v>318.90999999999997</v>
          </cell>
          <cell r="P65">
            <v>0</v>
          </cell>
          <cell r="Q65">
            <v>0</v>
          </cell>
          <cell r="R65">
            <v>1697.8</v>
          </cell>
          <cell r="S65">
            <v>318.91000000000008</v>
          </cell>
          <cell r="T65">
            <v>0</v>
          </cell>
          <cell r="U65">
            <v>318.91000000000008</v>
          </cell>
          <cell r="V65" t="str">
            <v>Vide</v>
          </cell>
          <cell r="W65" t="str">
            <v>ADB</v>
          </cell>
        </row>
      </sheetData>
      <sheetData sheetId="39">
        <row r="67">
          <cell r="C67">
            <v>42795</v>
          </cell>
          <cell r="F67" t="str">
            <v>1476134</v>
          </cell>
          <cell r="G67" t="str">
            <v>Sorti</v>
          </cell>
          <cell r="H67">
            <v>43196</v>
          </cell>
          <cell r="J67">
            <v>42705</v>
          </cell>
          <cell r="K67">
            <v>43800</v>
          </cell>
          <cell r="L67" t="str">
            <v>clos</v>
          </cell>
          <cell r="M67">
            <v>520</v>
          </cell>
          <cell r="N67">
            <v>8442.94</v>
          </cell>
          <cell r="O67">
            <v>720.42000000000007</v>
          </cell>
          <cell r="P67">
            <v>850</v>
          </cell>
          <cell r="Q67">
            <v>0</v>
          </cell>
          <cell r="R67">
            <v>2080</v>
          </cell>
          <cell r="S67">
            <v>7933.3600000000006</v>
          </cell>
          <cell r="T67">
            <v>0</v>
          </cell>
          <cell r="U67">
            <v>7933.3600000000006</v>
          </cell>
          <cell r="V67" t="str">
            <v>Vide</v>
          </cell>
          <cell r="W67" t="str">
            <v>PBI</v>
          </cell>
        </row>
      </sheetData>
      <sheetData sheetId="40">
        <row r="65">
          <cell r="C65">
            <v>42767</v>
          </cell>
          <cell r="F65" t="str">
            <v>1505279</v>
          </cell>
          <cell r="G65" t="str">
            <v>En place</v>
          </cell>
          <cell r="H65">
            <v>0</v>
          </cell>
          <cell r="J65">
            <v>42718</v>
          </cell>
          <cell r="K65">
            <v>43813</v>
          </cell>
          <cell r="L65" t="str">
            <v>Clos CDT soldé</v>
          </cell>
          <cell r="M65">
            <v>350</v>
          </cell>
          <cell r="N65">
            <v>5817.6599999999989</v>
          </cell>
          <cell r="O65">
            <v>960.68999999999994</v>
          </cell>
          <cell r="P65">
            <v>0</v>
          </cell>
          <cell r="Q65">
            <v>964</v>
          </cell>
          <cell r="R65">
            <v>4853.66</v>
          </cell>
          <cell r="S65">
            <v>960.68999999999869</v>
          </cell>
          <cell r="T65">
            <v>0</v>
          </cell>
          <cell r="U65">
            <v>960.68999999999869</v>
          </cell>
          <cell r="V65" t="str">
            <v>Meublé</v>
          </cell>
          <cell r="W65" t="str">
            <v>PBI</v>
          </cell>
        </row>
      </sheetData>
      <sheetData sheetId="41">
        <row r="65">
          <cell r="C65">
            <v>42767</v>
          </cell>
          <cell r="F65" t="str">
            <v>1437870</v>
          </cell>
          <cell r="G65" t="str">
            <v>Sorti</v>
          </cell>
          <cell r="H65">
            <v>42914</v>
          </cell>
          <cell r="J65">
            <v>42702</v>
          </cell>
          <cell r="K65">
            <v>43797</v>
          </cell>
          <cell r="L65" t="str">
            <v>clos</v>
          </cell>
          <cell r="M65">
            <v>665</v>
          </cell>
          <cell r="N65">
            <v>4677.17</v>
          </cell>
          <cell r="O65">
            <v>242.85</v>
          </cell>
          <cell r="P65">
            <v>0</v>
          </cell>
          <cell r="Q65">
            <v>0</v>
          </cell>
          <cell r="R65">
            <v>1381.5</v>
          </cell>
          <cell r="S65">
            <v>3538.5200000000004</v>
          </cell>
          <cell r="T65">
            <v>0</v>
          </cell>
          <cell r="U65">
            <v>3538.5200000000004</v>
          </cell>
          <cell r="V65" t="str">
            <v>Vide</v>
          </cell>
          <cell r="W65" t="str">
            <v>PBI</v>
          </cell>
        </row>
      </sheetData>
      <sheetData sheetId="42">
        <row r="65">
          <cell r="C65">
            <v>42767</v>
          </cell>
          <cell r="F65" t="str">
            <v>1477447</v>
          </cell>
          <cell r="G65" t="str">
            <v>Sorti</v>
          </cell>
          <cell r="H65">
            <v>43131</v>
          </cell>
          <cell r="J65">
            <v>42713</v>
          </cell>
          <cell r="K65">
            <v>43808</v>
          </cell>
          <cell r="L65" t="str">
            <v>Clos abandon</v>
          </cell>
          <cell r="M65">
            <v>735</v>
          </cell>
          <cell r="N65">
            <v>10110.49</v>
          </cell>
          <cell r="O65">
            <v>692.66000000000008</v>
          </cell>
          <cell r="P65">
            <v>850</v>
          </cell>
          <cell r="Q65">
            <v>0</v>
          </cell>
          <cell r="R65">
            <v>7478.61</v>
          </cell>
          <cell r="S65">
            <v>4174.54</v>
          </cell>
          <cell r="T65">
            <v>0</v>
          </cell>
          <cell r="U65">
            <v>4174.54</v>
          </cell>
          <cell r="V65" t="str">
            <v>Vide</v>
          </cell>
          <cell r="W65" t="str">
            <v>ADB</v>
          </cell>
        </row>
      </sheetData>
      <sheetData sheetId="43">
        <row r="65">
          <cell r="C65">
            <v>42767</v>
          </cell>
          <cell r="F65" t="str">
            <v>1486697</v>
          </cell>
          <cell r="G65" t="str">
            <v>Sorti</v>
          </cell>
          <cell r="H65">
            <v>43241</v>
          </cell>
          <cell r="J65">
            <v>42724</v>
          </cell>
          <cell r="K65">
            <v>43819</v>
          </cell>
          <cell r="L65" t="str">
            <v>Clos CDT soldé</v>
          </cell>
          <cell r="M65">
            <v>647.70000000000005</v>
          </cell>
          <cell r="N65">
            <v>10845.27</v>
          </cell>
          <cell r="O65">
            <v>1003.5300000000001</v>
          </cell>
          <cell r="P65">
            <v>850</v>
          </cell>
          <cell r="Q65">
            <v>1299</v>
          </cell>
          <cell r="R65">
            <v>9546.2699999999986</v>
          </cell>
          <cell r="S65">
            <v>1853.5300000000025</v>
          </cell>
          <cell r="T65">
            <v>0</v>
          </cell>
          <cell r="U65">
            <v>1853.5300000000025</v>
          </cell>
          <cell r="V65" t="str">
            <v>Vide</v>
          </cell>
          <cell r="W65" t="str">
            <v>PBI</v>
          </cell>
        </row>
      </sheetData>
      <sheetData sheetId="44">
        <row r="66">
          <cell r="C66">
            <v>42795</v>
          </cell>
          <cell r="F66" t="str">
            <v>1490316</v>
          </cell>
          <cell r="G66" t="str">
            <v>Sorti</v>
          </cell>
          <cell r="H66">
            <v>43417</v>
          </cell>
          <cell r="J66">
            <v>42675</v>
          </cell>
          <cell r="K66">
            <v>43770</v>
          </cell>
          <cell r="L66" t="str">
            <v>clos</v>
          </cell>
          <cell r="M66">
            <v>490</v>
          </cell>
          <cell r="N66">
            <v>11821.249999999996</v>
          </cell>
          <cell r="O66">
            <v>1233.42</v>
          </cell>
          <cell r="P66">
            <v>850</v>
          </cell>
          <cell r="Q66">
            <v>0</v>
          </cell>
          <cell r="R66">
            <v>2450</v>
          </cell>
          <cell r="S66">
            <v>11454.669999999996</v>
          </cell>
          <cell r="T66">
            <v>0</v>
          </cell>
          <cell r="U66">
            <v>11454.669999999996</v>
          </cell>
          <cell r="V66" t="str">
            <v>Vide</v>
          </cell>
          <cell r="W66" t="str">
            <v>PBI</v>
          </cell>
        </row>
      </sheetData>
      <sheetData sheetId="45">
        <row r="65">
          <cell r="C65">
            <v>42767</v>
          </cell>
          <cell r="F65" t="str">
            <v>1312477</v>
          </cell>
          <cell r="G65" t="str">
            <v>Sorti</v>
          </cell>
          <cell r="H65">
            <v>42987</v>
          </cell>
          <cell r="J65">
            <v>42675</v>
          </cell>
          <cell r="K65">
            <v>43770</v>
          </cell>
          <cell r="L65" t="str">
            <v>clos</v>
          </cell>
          <cell r="M65">
            <v>503.5</v>
          </cell>
          <cell r="N65">
            <v>4682.8999999999996</v>
          </cell>
          <cell r="O65">
            <v>1106.97</v>
          </cell>
          <cell r="P65">
            <v>0</v>
          </cell>
          <cell r="Q65">
            <v>0</v>
          </cell>
          <cell r="R65">
            <v>2727.7000000000003</v>
          </cell>
          <cell r="S65">
            <v>3062.1699999999996</v>
          </cell>
          <cell r="T65">
            <v>0</v>
          </cell>
          <cell r="U65">
            <v>3062.1699999999996</v>
          </cell>
          <cell r="V65" t="str">
            <v>Vide</v>
          </cell>
          <cell r="W65" t="str">
            <v>ADB</v>
          </cell>
        </row>
      </sheetData>
      <sheetData sheetId="46">
        <row r="65">
          <cell r="C65">
            <v>42795</v>
          </cell>
          <cell r="F65" t="str">
            <v>1480710</v>
          </cell>
          <cell r="G65" t="str">
            <v>En place</v>
          </cell>
          <cell r="H65">
            <v>0</v>
          </cell>
          <cell r="J65">
            <v>42686</v>
          </cell>
          <cell r="K65">
            <v>43781</v>
          </cell>
          <cell r="L65" t="str">
            <v>Clos CDT soldé</v>
          </cell>
          <cell r="M65">
            <v>630</v>
          </cell>
          <cell r="N65">
            <v>4410</v>
          </cell>
          <cell r="O65">
            <v>741.76</v>
          </cell>
          <cell r="P65">
            <v>0</v>
          </cell>
          <cell r="Q65">
            <v>0</v>
          </cell>
          <cell r="R65">
            <v>4410</v>
          </cell>
          <cell r="S65">
            <v>741.76000000000022</v>
          </cell>
          <cell r="T65">
            <v>0</v>
          </cell>
          <cell r="U65">
            <v>741.76000000000022</v>
          </cell>
          <cell r="V65" t="str">
            <v>Vide</v>
          </cell>
          <cell r="W65" t="str">
            <v>PBI</v>
          </cell>
        </row>
      </sheetData>
      <sheetData sheetId="47">
        <row r="65">
          <cell r="C65">
            <v>42795</v>
          </cell>
          <cell r="F65" t="str">
            <v>1055962</v>
          </cell>
          <cell r="G65" t="str">
            <v>Sorti</v>
          </cell>
          <cell r="H65">
            <v>43333</v>
          </cell>
          <cell r="J65">
            <v>42688</v>
          </cell>
          <cell r="K65">
            <v>43783</v>
          </cell>
          <cell r="L65" t="str">
            <v>clos</v>
          </cell>
          <cell r="M65">
            <v>890</v>
          </cell>
          <cell r="N65">
            <v>16091.559999999996</v>
          </cell>
          <cell r="O65">
            <v>1442.5</v>
          </cell>
          <cell r="P65">
            <v>850</v>
          </cell>
          <cell r="Q65">
            <v>0</v>
          </cell>
          <cell r="R65">
            <v>1360.56</v>
          </cell>
          <cell r="S65">
            <v>17023.499999999996</v>
          </cell>
          <cell r="T65">
            <v>0</v>
          </cell>
          <cell r="U65">
            <v>17023.499999999996</v>
          </cell>
          <cell r="V65" t="str">
            <v>Vide</v>
          </cell>
          <cell r="W65" t="str">
            <v>PBI</v>
          </cell>
        </row>
      </sheetData>
      <sheetData sheetId="48">
        <row r="65">
          <cell r="C65">
            <v>42736</v>
          </cell>
          <cell r="F65" t="str">
            <v>1481676</v>
          </cell>
          <cell r="G65" t="str">
            <v>Sorti</v>
          </cell>
          <cell r="H65">
            <v>43038</v>
          </cell>
          <cell r="J65">
            <v>42633</v>
          </cell>
          <cell r="K65">
            <v>43728</v>
          </cell>
          <cell r="L65" t="str">
            <v>Clos CDT soldé</v>
          </cell>
          <cell r="M65">
            <v>751</v>
          </cell>
          <cell r="N65">
            <v>7517.1900000000005</v>
          </cell>
          <cell r="O65">
            <v>1603.74</v>
          </cell>
          <cell r="P65">
            <v>850</v>
          </cell>
          <cell r="Q65">
            <v>0</v>
          </cell>
          <cell r="R65">
            <v>7517.1900000000005</v>
          </cell>
          <cell r="S65">
            <v>2453.7399999999998</v>
          </cell>
          <cell r="T65">
            <v>0</v>
          </cell>
          <cell r="U65">
            <v>2453.7399999999998</v>
          </cell>
          <cell r="V65" t="str">
            <v>Vide</v>
          </cell>
          <cell r="W65" t="str">
            <v>ADB</v>
          </cell>
        </row>
      </sheetData>
      <sheetData sheetId="49">
        <row r="66">
          <cell r="C66">
            <v>42795</v>
          </cell>
          <cell r="F66" t="str">
            <v>1499106</v>
          </cell>
          <cell r="G66" t="str">
            <v>Sorti</v>
          </cell>
          <cell r="H66">
            <v>43172</v>
          </cell>
          <cell r="J66">
            <v>42693</v>
          </cell>
          <cell r="K66">
            <v>43788</v>
          </cell>
          <cell r="L66" t="str">
            <v>clos</v>
          </cell>
          <cell r="M66">
            <v>650</v>
          </cell>
          <cell r="N66">
            <v>8744.9600000000009</v>
          </cell>
          <cell r="O66">
            <v>857.59</v>
          </cell>
          <cell r="P66">
            <v>850</v>
          </cell>
          <cell r="Q66">
            <v>0</v>
          </cell>
          <cell r="R66">
            <v>5560</v>
          </cell>
          <cell r="S66">
            <v>4892.5500000000011</v>
          </cell>
          <cell r="T66">
            <v>0</v>
          </cell>
          <cell r="U66">
            <v>4892.5500000000011</v>
          </cell>
          <cell r="V66" t="str">
            <v>Vide</v>
          </cell>
          <cell r="W66" t="str">
            <v>PBI</v>
          </cell>
        </row>
      </sheetData>
      <sheetData sheetId="50">
        <row r="65">
          <cell r="C65">
            <v>42826</v>
          </cell>
          <cell r="F65" t="str">
            <v>1456804</v>
          </cell>
          <cell r="G65" t="str">
            <v>En place</v>
          </cell>
          <cell r="H65">
            <v>0</v>
          </cell>
          <cell r="J65">
            <v>42688</v>
          </cell>
          <cell r="K65">
            <v>43783</v>
          </cell>
          <cell r="L65" t="str">
            <v>Clos CDT soldé</v>
          </cell>
          <cell r="M65">
            <v>430</v>
          </cell>
          <cell r="N65">
            <v>5558</v>
          </cell>
          <cell r="O65">
            <v>688.01</v>
          </cell>
          <cell r="P65">
            <v>0</v>
          </cell>
          <cell r="Q65">
            <v>538</v>
          </cell>
          <cell r="R65">
            <v>5020</v>
          </cell>
          <cell r="S65">
            <v>688.01000000000022</v>
          </cell>
          <cell r="T65">
            <v>0</v>
          </cell>
          <cell r="U65">
            <v>688.01000000000022</v>
          </cell>
          <cell r="V65" t="str">
            <v>Vide</v>
          </cell>
          <cell r="W65" t="str">
            <v>PBI</v>
          </cell>
        </row>
      </sheetData>
      <sheetData sheetId="51">
        <row r="65">
          <cell r="C65">
            <v>42826</v>
          </cell>
          <cell r="F65" t="str">
            <v>1005327</v>
          </cell>
          <cell r="G65" t="str">
            <v>En place</v>
          </cell>
          <cell r="H65">
            <v>0</v>
          </cell>
          <cell r="J65">
            <v>42616</v>
          </cell>
          <cell r="K65">
            <v>43711</v>
          </cell>
          <cell r="L65" t="str">
            <v>Clos CDT soldé</v>
          </cell>
          <cell r="M65">
            <v>760</v>
          </cell>
          <cell r="N65">
            <v>9079.93</v>
          </cell>
          <cell r="O65">
            <v>790.91</v>
          </cell>
          <cell r="P65">
            <v>0</v>
          </cell>
          <cell r="Q65">
            <v>0</v>
          </cell>
          <cell r="R65">
            <v>9079.93</v>
          </cell>
          <cell r="S65">
            <v>790.90999999999985</v>
          </cell>
          <cell r="T65">
            <v>0</v>
          </cell>
          <cell r="U65">
            <v>790.90999999999985</v>
          </cell>
          <cell r="V65" t="str">
            <v>Vide</v>
          </cell>
          <cell r="W65" t="str">
            <v>PBI</v>
          </cell>
        </row>
      </sheetData>
      <sheetData sheetId="52">
        <row r="73">
          <cell r="C73">
            <v>42826</v>
          </cell>
          <cell r="F73" t="str">
            <v>1473748</v>
          </cell>
          <cell r="G73" t="str">
            <v>Sorti</v>
          </cell>
          <cell r="H73">
            <v>43646</v>
          </cell>
          <cell r="J73">
            <v>42675</v>
          </cell>
          <cell r="K73">
            <v>43770</v>
          </cell>
          <cell r="L73" t="str">
            <v>Clos</v>
          </cell>
          <cell r="M73">
            <v>630</v>
          </cell>
          <cell r="N73">
            <v>18442.119999999992</v>
          </cell>
          <cell r="O73">
            <v>2499</v>
          </cell>
          <cell r="P73">
            <v>850</v>
          </cell>
          <cell r="Q73">
            <v>2065.2600000000002</v>
          </cell>
          <cell r="R73">
            <v>16304</v>
          </cell>
          <cell r="S73">
            <v>3421.8599999999933</v>
          </cell>
          <cell r="T73">
            <v>0</v>
          </cell>
          <cell r="U73">
            <v>3421.8599999999933</v>
          </cell>
          <cell r="V73" t="str">
            <v>Meublé</v>
          </cell>
          <cell r="W73" t="str">
            <v>PBI</v>
          </cell>
        </row>
      </sheetData>
      <sheetData sheetId="53">
        <row r="65">
          <cell r="C65">
            <v>42826</v>
          </cell>
          <cell r="F65" t="str">
            <v>317414</v>
          </cell>
          <cell r="G65" t="str">
            <v>En place</v>
          </cell>
          <cell r="H65">
            <v>0</v>
          </cell>
          <cell r="J65">
            <v>42658</v>
          </cell>
          <cell r="K65">
            <v>43753</v>
          </cell>
          <cell r="L65" t="str">
            <v>Clos CDT soldé</v>
          </cell>
          <cell r="M65">
            <v>768.77</v>
          </cell>
          <cell r="N65">
            <v>9687.0600000000013</v>
          </cell>
          <cell r="O65">
            <v>403.93999999999994</v>
          </cell>
          <cell r="P65">
            <v>850</v>
          </cell>
          <cell r="Q65">
            <v>622</v>
          </cell>
          <cell r="R65">
            <v>9065.06</v>
          </cell>
          <cell r="S65">
            <v>1253.9400000000023</v>
          </cell>
          <cell r="T65">
            <v>0</v>
          </cell>
          <cell r="U65">
            <v>1253.9400000000023</v>
          </cell>
          <cell r="V65" t="str">
            <v>Vide</v>
          </cell>
          <cell r="W65" t="str">
            <v>PBI</v>
          </cell>
        </row>
      </sheetData>
      <sheetData sheetId="54">
        <row r="65">
          <cell r="C65">
            <v>42887</v>
          </cell>
          <cell r="F65" t="str">
            <v>1396868</v>
          </cell>
          <cell r="G65" t="str">
            <v>sorti</v>
          </cell>
          <cell r="H65">
            <v>43368</v>
          </cell>
          <cell r="J65">
            <v>42637</v>
          </cell>
          <cell r="K65">
            <v>43732</v>
          </cell>
          <cell r="L65" t="str">
            <v>clos</v>
          </cell>
          <cell r="M65">
            <v>480</v>
          </cell>
          <cell r="N65">
            <v>10601.72</v>
          </cell>
          <cell r="O65">
            <v>1226.1199999999999</v>
          </cell>
          <cell r="P65">
            <v>850</v>
          </cell>
          <cell r="Q65">
            <v>0</v>
          </cell>
          <cell r="R65">
            <v>2846.66</v>
          </cell>
          <cell r="S65">
            <v>9831.18</v>
          </cell>
          <cell r="T65">
            <v>0</v>
          </cell>
          <cell r="U65">
            <v>9831.18</v>
          </cell>
          <cell r="V65" t="str">
            <v>Meublé</v>
          </cell>
          <cell r="W65" t="str">
            <v>PBI</v>
          </cell>
        </row>
      </sheetData>
      <sheetData sheetId="55">
        <row r="70">
          <cell r="C70">
            <v>42887</v>
          </cell>
          <cell r="F70" t="str">
            <v>1475635</v>
          </cell>
          <cell r="G70" t="str">
            <v>sorti</v>
          </cell>
          <cell r="H70">
            <v>43496</v>
          </cell>
          <cell r="J70">
            <v>42663</v>
          </cell>
          <cell r="K70">
            <v>43758</v>
          </cell>
          <cell r="L70" t="str">
            <v>clos</v>
          </cell>
          <cell r="M70">
            <v>735</v>
          </cell>
          <cell r="N70">
            <v>20006.219999999994</v>
          </cell>
          <cell r="O70">
            <v>2527.1799999999998</v>
          </cell>
          <cell r="P70">
            <v>850</v>
          </cell>
          <cell r="Q70">
            <v>0</v>
          </cell>
          <cell r="R70">
            <v>6264</v>
          </cell>
          <cell r="S70">
            <v>17119.399999999994</v>
          </cell>
          <cell r="T70">
            <v>0</v>
          </cell>
          <cell r="U70">
            <v>17119.399999999994</v>
          </cell>
          <cell r="V70" t="str">
            <v>Vide</v>
          </cell>
          <cell r="W70" t="str">
            <v>PBI</v>
          </cell>
        </row>
      </sheetData>
      <sheetData sheetId="56">
        <row r="66">
          <cell r="C66">
            <v>42887</v>
          </cell>
          <cell r="F66" t="str">
            <v>1373572</v>
          </cell>
          <cell r="G66" t="str">
            <v>sorti</v>
          </cell>
          <cell r="H66">
            <v>43434</v>
          </cell>
          <cell r="J66">
            <v>42675</v>
          </cell>
          <cell r="K66">
            <v>43770</v>
          </cell>
          <cell r="L66" t="str">
            <v>clos</v>
          </cell>
          <cell r="M66">
            <v>690</v>
          </cell>
          <cell r="N66">
            <v>15289.64</v>
          </cell>
          <cell r="O66">
            <v>1527.8200000000002</v>
          </cell>
          <cell r="P66">
            <v>850</v>
          </cell>
          <cell r="Q66">
            <v>0</v>
          </cell>
          <cell r="R66">
            <v>5510</v>
          </cell>
          <cell r="S66">
            <v>12157.46</v>
          </cell>
          <cell r="T66">
            <v>0</v>
          </cell>
          <cell r="U66">
            <v>12157.46</v>
          </cell>
          <cell r="V66" t="str">
            <v>vide</v>
          </cell>
          <cell r="W66" t="str">
            <v>PBI</v>
          </cell>
        </row>
      </sheetData>
      <sheetData sheetId="57">
        <row r="65">
          <cell r="C65">
            <v>42948</v>
          </cell>
          <cell r="F65" t="str">
            <v>1471701</v>
          </cell>
          <cell r="G65" t="str">
            <v>sorti</v>
          </cell>
          <cell r="H65">
            <v>43584</v>
          </cell>
          <cell r="J65">
            <v>42644</v>
          </cell>
          <cell r="K65">
            <v>43739</v>
          </cell>
          <cell r="L65" t="str">
            <v>Clos C-GLI</v>
          </cell>
          <cell r="M65">
            <v>550</v>
          </cell>
          <cell r="N65">
            <v>12497.02</v>
          </cell>
          <cell r="O65">
            <v>882.51</v>
          </cell>
          <cell r="P65">
            <v>850</v>
          </cell>
          <cell r="Q65">
            <v>2899</v>
          </cell>
          <cell r="R65">
            <v>0</v>
          </cell>
          <cell r="S65">
            <v>11330.53</v>
          </cell>
          <cell r="T65">
            <v>0</v>
          </cell>
          <cell r="U65">
            <v>11330.53</v>
          </cell>
          <cell r="V65" t="str">
            <v>vide</v>
          </cell>
          <cell r="W65" t="str">
            <v>PBI</v>
          </cell>
        </row>
      </sheetData>
      <sheetData sheetId="58">
        <row r="65">
          <cell r="C65">
            <v>42917</v>
          </cell>
          <cell r="F65" t="str">
            <v>1450350</v>
          </cell>
          <cell r="G65" t="str">
            <v>en place</v>
          </cell>
          <cell r="H65">
            <v>0</v>
          </cell>
          <cell r="J65">
            <v>42620</v>
          </cell>
          <cell r="K65">
            <v>43715</v>
          </cell>
          <cell r="L65" t="str">
            <v>Fin de garantie</v>
          </cell>
          <cell r="M65">
            <v>450</v>
          </cell>
          <cell r="N65">
            <v>12649.800000000001</v>
          </cell>
          <cell r="O65">
            <v>1962.41</v>
          </cell>
          <cell r="P65">
            <v>1700</v>
          </cell>
          <cell r="Q65">
            <v>0</v>
          </cell>
          <cell r="R65">
            <v>10843.580000000004</v>
          </cell>
          <cell r="S65">
            <v>5468.6299999999974</v>
          </cell>
          <cell r="T65">
            <v>0</v>
          </cell>
          <cell r="U65">
            <v>5468.6299999999974</v>
          </cell>
          <cell r="V65" t="str">
            <v>meublé</v>
          </cell>
          <cell r="W65" t="str">
            <v>PBI</v>
          </cell>
        </row>
      </sheetData>
      <sheetData sheetId="59">
        <row r="78">
          <cell r="C78">
            <v>42917</v>
          </cell>
          <cell r="F78" t="str">
            <v>1465751</v>
          </cell>
          <cell r="G78" t="str">
            <v>en place</v>
          </cell>
          <cell r="H78">
            <v>0</v>
          </cell>
          <cell r="J78">
            <v>42644</v>
          </cell>
          <cell r="K78">
            <v>43739</v>
          </cell>
          <cell r="L78" t="str">
            <v>Fin de garantie</v>
          </cell>
          <cell r="M78">
            <v>588</v>
          </cell>
          <cell r="N78">
            <v>20765.519999999997</v>
          </cell>
          <cell r="O78">
            <v>1846.15</v>
          </cell>
          <cell r="P78">
            <v>850</v>
          </cell>
          <cell r="Q78">
            <v>6410</v>
          </cell>
          <cell r="R78">
            <v>13037.520000000004</v>
          </cell>
          <cell r="S78">
            <v>4014.1499999999942</v>
          </cell>
          <cell r="T78">
            <v>0</v>
          </cell>
          <cell r="U78">
            <v>4014.1499999999942</v>
          </cell>
          <cell r="V78" t="str">
            <v>vide</v>
          </cell>
          <cell r="W78" t="str">
            <v>PBI</v>
          </cell>
        </row>
      </sheetData>
      <sheetData sheetId="60">
        <row r="65">
          <cell r="C65">
            <v>42948</v>
          </cell>
          <cell r="F65" t="str">
            <v>1227574</v>
          </cell>
          <cell r="G65" t="str">
            <v>sorti</v>
          </cell>
          <cell r="H65">
            <v>43422</v>
          </cell>
          <cell r="J65">
            <v>42689</v>
          </cell>
          <cell r="K65">
            <v>43784</v>
          </cell>
          <cell r="L65" t="str">
            <v>clos</v>
          </cell>
          <cell r="M65">
            <v>515</v>
          </cell>
          <cell r="N65">
            <v>10150.290000000001</v>
          </cell>
          <cell r="O65">
            <v>1136.25</v>
          </cell>
          <cell r="P65">
            <v>850</v>
          </cell>
          <cell r="Q65">
            <v>0</v>
          </cell>
          <cell r="R65">
            <v>4834.88</v>
          </cell>
          <cell r="S65">
            <v>7301.6600000000008</v>
          </cell>
          <cell r="T65">
            <v>0</v>
          </cell>
          <cell r="U65">
            <v>7301.6600000000008</v>
          </cell>
          <cell r="V65" t="str">
            <v>vide</v>
          </cell>
          <cell r="W65" t="str">
            <v>PBI</v>
          </cell>
        </row>
      </sheetData>
      <sheetData sheetId="61">
        <row r="65">
          <cell r="C65">
            <v>43040</v>
          </cell>
          <cell r="F65" t="str">
            <v>1487594</v>
          </cell>
          <cell r="G65" t="str">
            <v>sorti</v>
          </cell>
          <cell r="H65">
            <v>43189</v>
          </cell>
          <cell r="J65">
            <v>42679</v>
          </cell>
          <cell r="K65">
            <v>43774</v>
          </cell>
          <cell r="L65" t="str">
            <v>clos</v>
          </cell>
          <cell r="M65">
            <v>600</v>
          </cell>
          <cell r="N65">
            <v>9648.489999999998</v>
          </cell>
          <cell r="O65">
            <v>605.16</v>
          </cell>
          <cell r="P65">
            <v>0</v>
          </cell>
          <cell r="Q65">
            <v>0</v>
          </cell>
          <cell r="R65">
            <v>6625</v>
          </cell>
          <cell r="S65">
            <v>3628.6499999999978</v>
          </cell>
          <cell r="T65">
            <v>0</v>
          </cell>
          <cell r="U65">
            <v>3628.6499999999978</v>
          </cell>
          <cell r="V65" t="str">
            <v>vide</v>
          </cell>
          <cell r="W65" t="str">
            <v>ADB</v>
          </cell>
        </row>
      </sheetData>
      <sheetData sheetId="62">
        <row r="65">
          <cell r="C65">
            <v>42856</v>
          </cell>
          <cell r="F65" t="str">
            <v>1486251</v>
          </cell>
          <cell r="G65" t="str">
            <v>sorti</v>
          </cell>
          <cell r="H65">
            <v>43137</v>
          </cell>
          <cell r="J65">
            <v>42705</v>
          </cell>
          <cell r="K65">
            <v>43800</v>
          </cell>
          <cell r="L65" t="str">
            <v>Clos CDT soldé</v>
          </cell>
          <cell r="M65">
            <v>700</v>
          </cell>
          <cell r="N65">
            <v>6453.8799999999992</v>
          </cell>
          <cell r="O65">
            <v>1231.8600000000001</v>
          </cell>
          <cell r="P65">
            <v>0</v>
          </cell>
          <cell r="Q65">
            <v>669</v>
          </cell>
          <cell r="R65">
            <v>5784.88</v>
          </cell>
          <cell r="S65">
            <v>1231.8599999999997</v>
          </cell>
          <cell r="T65">
            <v>0</v>
          </cell>
          <cell r="U65">
            <v>1231.8599999999997</v>
          </cell>
          <cell r="V65" t="str">
            <v>vide</v>
          </cell>
          <cell r="W65" t="str">
            <v>ADB</v>
          </cell>
        </row>
      </sheetData>
      <sheetData sheetId="63">
        <row r="71">
          <cell r="C71">
            <v>42979</v>
          </cell>
          <cell r="F71" t="str">
            <v>1489314</v>
          </cell>
          <cell r="G71" t="str">
            <v>sorti</v>
          </cell>
          <cell r="H71">
            <v>43592</v>
          </cell>
          <cell r="J71">
            <v>42705</v>
          </cell>
          <cell r="K71">
            <v>43800</v>
          </cell>
          <cell r="L71" t="str">
            <v>Clos</v>
          </cell>
          <cell r="M71">
            <v>630</v>
          </cell>
          <cell r="N71">
            <v>15377.6</v>
          </cell>
          <cell r="O71">
            <v>1573.21</v>
          </cell>
          <cell r="P71">
            <v>850</v>
          </cell>
          <cell r="Q71">
            <v>0</v>
          </cell>
          <cell r="R71">
            <v>6985</v>
          </cell>
          <cell r="S71">
            <v>10815.810000000001</v>
          </cell>
          <cell r="T71">
            <v>0</v>
          </cell>
          <cell r="U71">
            <v>10815.810000000001</v>
          </cell>
          <cell r="V71" t="str">
            <v>vide</v>
          </cell>
          <cell r="W71" t="str">
            <v>PBI</v>
          </cell>
        </row>
      </sheetData>
      <sheetData sheetId="64">
        <row r="65">
          <cell r="C65">
            <v>42979</v>
          </cell>
          <cell r="F65" t="str">
            <v>1510157</v>
          </cell>
          <cell r="G65" t="str">
            <v>sorti</v>
          </cell>
          <cell r="H65">
            <v>43465</v>
          </cell>
          <cell r="J65">
            <v>42724</v>
          </cell>
          <cell r="K65">
            <v>43819</v>
          </cell>
          <cell r="L65" t="str">
            <v>Clos CDT soldé</v>
          </cell>
          <cell r="M65">
            <v>280</v>
          </cell>
          <cell r="N65">
            <v>4598.74</v>
          </cell>
          <cell r="O65">
            <v>-306.87</v>
          </cell>
          <cell r="P65">
            <v>850</v>
          </cell>
          <cell r="Q65">
            <v>1615.87</v>
          </cell>
          <cell r="R65">
            <v>2982.87</v>
          </cell>
          <cell r="S65">
            <v>543.13000000000011</v>
          </cell>
          <cell r="T65">
            <v>0</v>
          </cell>
          <cell r="U65">
            <v>543.13000000000011</v>
          </cell>
          <cell r="V65" t="str">
            <v>vide</v>
          </cell>
          <cell r="W65" t="str">
            <v>PBI</v>
          </cell>
        </row>
      </sheetData>
      <sheetData sheetId="65">
        <row r="65">
          <cell r="C65">
            <v>42979</v>
          </cell>
          <cell r="F65" t="str">
            <v>1460247</v>
          </cell>
          <cell r="G65" t="str">
            <v>sorti</v>
          </cell>
          <cell r="H65">
            <v>43190</v>
          </cell>
          <cell r="J65">
            <v>42705</v>
          </cell>
          <cell r="K65">
            <v>43800</v>
          </cell>
          <cell r="L65" t="str">
            <v>clos</v>
          </cell>
          <cell r="M65">
            <v>435</v>
          </cell>
          <cell r="N65">
            <v>3494.4400000000005</v>
          </cell>
          <cell r="O65">
            <v>918.37</v>
          </cell>
          <cell r="P65">
            <v>850</v>
          </cell>
          <cell r="Q65">
            <v>759</v>
          </cell>
          <cell r="R65">
            <v>435</v>
          </cell>
          <cell r="S65">
            <v>4068.8100000000004</v>
          </cell>
          <cell r="T65">
            <v>0</v>
          </cell>
          <cell r="U65">
            <v>4068.8100000000004</v>
          </cell>
          <cell r="V65" t="str">
            <v>vide</v>
          </cell>
          <cell r="W65" t="str">
            <v>PBI</v>
          </cell>
        </row>
      </sheetData>
      <sheetData sheetId="66">
        <row r="65">
          <cell r="C65">
            <v>42979</v>
          </cell>
          <cell r="F65" t="str">
            <v>1480710</v>
          </cell>
          <cell r="G65" t="str">
            <v>sorti</v>
          </cell>
          <cell r="H65">
            <v>43555</v>
          </cell>
          <cell r="J65">
            <v>42686</v>
          </cell>
          <cell r="K65">
            <v>43781</v>
          </cell>
          <cell r="L65" t="str">
            <v>Clos C-GLI</v>
          </cell>
          <cell r="M65">
            <v>630</v>
          </cell>
          <cell r="N65">
            <v>12104.480000000003</v>
          </cell>
          <cell r="O65">
            <v>1112.83</v>
          </cell>
          <cell r="P65">
            <v>850</v>
          </cell>
          <cell r="Q65">
            <v>203.4</v>
          </cell>
          <cell r="R65">
            <v>6356.8</v>
          </cell>
          <cell r="S65">
            <v>7507.1100000000033</v>
          </cell>
          <cell r="T65">
            <v>0</v>
          </cell>
          <cell r="U65">
            <v>7507.1100000000033</v>
          </cell>
          <cell r="V65" t="str">
            <v>vide</v>
          </cell>
          <cell r="W65" t="str">
            <v>PBI</v>
          </cell>
        </row>
      </sheetData>
      <sheetData sheetId="67">
        <row r="76">
          <cell r="C76">
            <v>43009</v>
          </cell>
          <cell r="F76" t="str">
            <v>1478388</v>
          </cell>
          <cell r="G76" t="str">
            <v>sorti</v>
          </cell>
          <cell r="H76">
            <v>43712</v>
          </cell>
          <cell r="J76">
            <v>42618</v>
          </cell>
          <cell r="K76">
            <v>43713</v>
          </cell>
          <cell r="L76" t="str">
            <v>Clos</v>
          </cell>
          <cell r="M76">
            <v>800</v>
          </cell>
          <cell r="N76">
            <v>28371.200000000015</v>
          </cell>
          <cell r="O76">
            <v>969.45</v>
          </cell>
          <cell r="P76">
            <v>850</v>
          </cell>
          <cell r="Q76">
            <v>9359.7099999999991</v>
          </cell>
          <cell r="R76">
            <v>2104</v>
          </cell>
          <cell r="S76">
            <v>18726.940000000017</v>
          </cell>
          <cell r="T76">
            <v>0</v>
          </cell>
          <cell r="U76">
            <v>18726.940000000017</v>
          </cell>
          <cell r="V76" t="str">
            <v>vide</v>
          </cell>
          <cell r="W76" t="str">
            <v>PBI</v>
          </cell>
        </row>
      </sheetData>
      <sheetData sheetId="68">
        <row r="65">
          <cell r="C65">
            <v>43009</v>
          </cell>
          <cell r="F65" t="str">
            <v>1474898</v>
          </cell>
          <cell r="G65" t="str">
            <v>sorti</v>
          </cell>
          <cell r="H65">
            <v>43138</v>
          </cell>
          <cell r="J65">
            <v>42684</v>
          </cell>
          <cell r="K65">
            <v>43779</v>
          </cell>
          <cell r="L65" t="str">
            <v>clos</v>
          </cell>
          <cell r="M65">
            <v>564.96</v>
          </cell>
          <cell r="N65">
            <v>3122.71</v>
          </cell>
          <cell r="O65">
            <v>96</v>
          </cell>
          <cell r="P65">
            <v>0</v>
          </cell>
          <cell r="Q65">
            <v>0</v>
          </cell>
          <cell r="R65">
            <v>650</v>
          </cell>
          <cell r="S65">
            <v>2568.71</v>
          </cell>
          <cell r="T65">
            <v>0</v>
          </cell>
          <cell r="U65">
            <v>2568.71</v>
          </cell>
          <cell r="V65" t="str">
            <v>vide</v>
          </cell>
          <cell r="W65" t="str">
            <v>PBI</v>
          </cell>
        </row>
      </sheetData>
      <sheetData sheetId="69">
        <row r="65">
          <cell r="C65">
            <v>43040</v>
          </cell>
          <cell r="F65" t="str">
            <v>419249</v>
          </cell>
          <cell r="G65" t="str">
            <v>en place</v>
          </cell>
          <cell r="H65">
            <v>0</v>
          </cell>
          <cell r="J65">
            <v>42655</v>
          </cell>
          <cell r="K65">
            <v>43750</v>
          </cell>
          <cell r="L65" t="str">
            <v>Clos CDT soldé</v>
          </cell>
          <cell r="M65">
            <v>435</v>
          </cell>
          <cell r="N65">
            <v>5689.09</v>
          </cell>
          <cell r="O65">
            <v>738.03</v>
          </cell>
          <cell r="P65">
            <v>0</v>
          </cell>
          <cell r="Q65">
            <v>0</v>
          </cell>
          <cell r="R65">
            <v>5689.09</v>
          </cell>
          <cell r="S65">
            <v>738.02999999999975</v>
          </cell>
          <cell r="T65">
            <v>0</v>
          </cell>
          <cell r="U65">
            <v>738.02999999999975</v>
          </cell>
          <cell r="V65" t="str">
            <v>vide</v>
          </cell>
          <cell r="W65" t="str">
            <v>ADB</v>
          </cell>
        </row>
      </sheetData>
      <sheetData sheetId="70">
        <row r="65">
          <cell r="C65">
            <v>43101</v>
          </cell>
          <cell r="F65" t="str">
            <v>1487563</v>
          </cell>
          <cell r="G65" t="str">
            <v>sorti</v>
          </cell>
          <cell r="H65">
            <v>43271</v>
          </cell>
          <cell r="J65">
            <v>42657</v>
          </cell>
          <cell r="K65">
            <v>43752</v>
          </cell>
          <cell r="L65" t="str">
            <v>clos</v>
          </cell>
          <cell r="M65">
            <v>258</v>
          </cell>
          <cell r="N65">
            <v>3286.4499999999989</v>
          </cell>
          <cell r="O65">
            <v>982.44</v>
          </cell>
          <cell r="P65">
            <v>0</v>
          </cell>
          <cell r="Q65">
            <v>0</v>
          </cell>
          <cell r="R65">
            <v>1816.23</v>
          </cell>
          <cell r="S65">
            <v>2452.6599999999994</v>
          </cell>
          <cell r="T65">
            <v>0</v>
          </cell>
          <cell r="U65">
            <v>2452.6599999999994</v>
          </cell>
          <cell r="V65" t="str">
            <v>vide</v>
          </cell>
          <cell r="W65" t="str">
            <v>ADB</v>
          </cell>
        </row>
      </sheetData>
      <sheetData sheetId="71">
        <row r="75">
          <cell r="C75">
            <v>43070</v>
          </cell>
          <cell r="F75" t="str">
            <v>1480263</v>
          </cell>
          <cell r="G75" t="str">
            <v>sorti</v>
          </cell>
          <cell r="H75">
            <v>43457</v>
          </cell>
          <cell r="J75">
            <v>42650</v>
          </cell>
          <cell r="K75">
            <v>43745</v>
          </cell>
          <cell r="L75" t="str">
            <v>clos</v>
          </cell>
          <cell r="M75">
            <v>880</v>
          </cell>
          <cell r="N75">
            <v>23868.19999999999</v>
          </cell>
          <cell r="O75">
            <v>1003.7</v>
          </cell>
          <cell r="P75">
            <v>850</v>
          </cell>
          <cell r="Q75">
            <v>754</v>
          </cell>
          <cell r="R75">
            <v>17384.72</v>
          </cell>
          <cell r="S75">
            <v>7583.1799999999894</v>
          </cell>
          <cell r="T75">
            <v>0</v>
          </cell>
          <cell r="U75">
            <v>7583.1799999999894</v>
          </cell>
          <cell r="V75" t="str">
            <v>meublé</v>
          </cell>
          <cell r="W75" t="str">
            <v>PBI</v>
          </cell>
        </row>
      </sheetData>
      <sheetData sheetId="72">
        <row r="83">
          <cell r="C83">
            <v>43101</v>
          </cell>
          <cell r="F83" t="str">
            <v>357090</v>
          </cell>
          <cell r="G83" t="str">
            <v>sorti</v>
          </cell>
          <cell r="H83">
            <v>43754</v>
          </cell>
          <cell r="J83">
            <v>42613</v>
          </cell>
          <cell r="K83">
            <v>43708</v>
          </cell>
          <cell r="L83" t="str">
            <v>Fin de garantie</v>
          </cell>
          <cell r="M83">
            <v>900</v>
          </cell>
          <cell r="N83">
            <v>32727.199999999983</v>
          </cell>
          <cell r="O83">
            <v>3095.29</v>
          </cell>
          <cell r="P83">
            <v>850</v>
          </cell>
          <cell r="Q83">
            <v>11582</v>
          </cell>
          <cell r="R83">
            <v>8222</v>
          </cell>
          <cell r="S83">
            <v>16868.489999999983</v>
          </cell>
          <cell r="T83">
            <v>0</v>
          </cell>
          <cell r="U83">
            <v>16868.489999999983</v>
          </cell>
          <cell r="V83" t="str">
            <v>vide</v>
          </cell>
          <cell r="W83" t="str">
            <v>PBI</v>
          </cell>
        </row>
      </sheetData>
      <sheetData sheetId="73">
        <row r="78">
          <cell r="C78">
            <v>43132</v>
          </cell>
          <cell r="F78" t="str">
            <v>1292049</v>
          </cell>
          <cell r="G78" t="str">
            <v>en place</v>
          </cell>
          <cell r="H78">
            <v>43742</v>
          </cell>
          <cell r="J78">
            <v>42648</v>
          </cell>
          <cell r="K78">
            <v>43743</v>
          </cell>
          <cell r="L78" t="str">
            <v>Fin de garantie</v>
          </cell>
          <cell r="M78">
            <v>855</v>
          </cell>
          <cell r="N78">
            <v>26799.46999999999</v>
          </cell>
          <cell r="O78">
            <v>1279.21</v>
          </cell>
          <cell r="P78">
            <v>850</v>
          </cell>
          <cell r="Q78">
            <v>9208.86</v>
          </cell>
          <cell r="R78">
            <v>10919.91</v>
          </cell>
          <cell r="S78">
            <v>8799.9099999999889</v>
          </cell>
          <cell r="T78">
            <v>0</v>
          </cell>
          <cell r="U78">
            <v>8799.9099999999889</v>
          </cell>
          <cell r="V78" t="str">
            <v>vide</v>
          </cell>
          <cell r="W78" t="str">
            <v>ADB</v>
          </cell>
        </row>
      </sheetData>
      <sheetData sheetId="74">
        <row r="71">
          <cell r="C71">
            <v>43132</v>
          </cell>
          <cell r="F71" t="str">
            <v>1485332</v>
          </cell>
          <cell r="G71" t="str">
            <v>en place</v>
          </cell>
          <cell r="H71">
            <v>0</v>
          </cell>
          <cell r="J71">
            <v>42676</v>
          </cell>
          <cell r="K71">
            <v>43771</v>
          </cell>
          <cell r="L71" t="str">
            <v>Fin de garantie</v>
          </cell>
          <cell r="M71">
            <v>482</v>
          </cell>
          <cell r="N71">
            <v>15136.599999999995</v>
          </cell>
          <cell r="O71">
            <v>1663.04</v>
          </cell>
          <cell r="P71">
            <v>850</v>
          </cell>
          <cell r="Q71">
            <v>2434</v>
          </cell>
          <cell r="R71">
            <v>7201</v>
          </cell>
          <cell r="S71">
            <v>8014.6399999999958</v>
          </cell>
          <cell r="T71">
            <v>0</v>
          </cell>
          <cell r="U71">
            <v>8014.6399999999958</v>
          </cell>
          <cell r="V71" t="str">
            <v>vide</v>
          </cell>
          <cell r="W71" t="str">
            <v>ADB</v>
          </cell>
        </row>
      </sheetData>
      <sheetData sheetId="75">
        <row r="79">
          <cell r="C79">
            <v>43040</v>
          </cell>
          <cell r="F79" t="str">
            <v>V1340869</v>
          </cell>
          <cell r="G79" t="str">
            <v>sorti</v>
          </cell>
          <cell r="H79">
            <v>43733</v>
          </cell>
          <cell r="J79">
            <v>42639</v>
          </cell>
          <cell r="K79">
            <v>43734</v>
          </cell>
          <cell r="L79" t="str">
            <v>Fin de garantie</v>
          </cell>
          <cell r="M79">
            <v>586</v>
          </cell>
          <cell r="N79">
            <v>21269.380000000008</v>
          </cell>
          <cell r="O79">
            <v>513.52000000000021</v>
          </cell>
          <cell r="P79">
            <v>850</v>
          </cell>
          <cell r="Q79">
            <v>0</v>
          </cell>
          <cell r="R79">
            <v>8834.67</v>
          </cell>
          <cell r="S79">
            <v>13798.230000000009</v>
          </cell>
          <cell r="T79">
            <v>0</v>
          </cell>
          <cell r="U79">
            <v>13798.230000000009</v>
          </cell>
          <cell r="V79" t="str">
            <v>vide</v>
          </cell>
          <cell r="W79" t="str">
            <v>ADB</v>
          </cell>
        </row>
      </sheetData>
      <sheetData sheetId="76">
        <row r="83">
          <cell r="C83">
            <v>43191</v>
          </cell>
          <cell r="F83" t="str">
            <v>1005327</v>
          </cell>
          <cell r="G83" t="str">
            <v>sorti</v>
          </cell>
          <cell r="H83">
            <v>43563</v>
          </cell>
          <cell r="J83">
            <v>42616</v>
          </cell>
          <cell r="K83">
            <v>43711</v>
          </cell>
          <cell r="L83" t="str">
            <v>Clos C- GLI</v>
          </cell>
          <cell r="M83">
            <v>760</v>
          </cell>
          <cell r="N83">
            <v>24492.169999999995</v>
          </cell>
          <cell r="O83">
            <v>859.29999999999984</v>
          </cell>
          <cell r="P83">
            <v>850</v>
          </cell>
          <cell r="Q83">
            <v>333</v>
          </cell>
          <cell r="R83">
            <v>21693.47</v>
          </cell>
          <cell r="S83">
            <v>4174.9999999999927</v>
          </cell>
          <cell r="T83">
            <v>0</v>
          </cell>
          <cell r="U83">
            <v>4174.9999999999927</v>
          </cell>
          <cell r="V83" t="str">
            <v>vide</v>
          </cell>
          <cell r="W83" t="str">
            <v>PBI</v>
          </cell>
        </row>
      </sheetData>
      <sheetData sheetId="77">
        <row r="65">
          <cell r="C65">
            <v>43160</v>
          </cell>
          <cell r="F65" t="str">
            <v>1496858</v>
          </cell>
          <cell r="G65" t="str">
            <v>sorti</v>
          </cell>
          <cell r="H65">
            <v>43749</v>
          </cell>
          <cell r="J65">
            <v>42699</v>
          </cell>
          <cell r="K65">
            <v>43794</v>
          </cell>
          <cell r="L65" t="str">
            <v>Clos</v>
          </cell>
          <cell r="M65">
            <v>700</v>
          </cell>
          <cell r="N65">
            <v>16612.969999999998</v>
          </cell>
          <cell r="O65">
            <v>1886.39</v>
          </cell>
          <cell r="P65">
            <v>850</v>
          </cell>
          <cell r="Q65">
            <v>0</v>
          </cell>
          <cell r="R65">
            <v>5644.17</v>
          </cell>
          <cell r="S65">
            <v>13705.189999999997</v>
          </cell>
          <cell r="T65">
            <v>0</v>
          </cell>
          <cell r="U65">
            <v>13705.189999999997</v>
          </cell>
          <cell r="V65" t="str">
            <v>vide</v>
          </cell>
          <cell r="W65" t="str">
            <v>PBI</v>
          </cell>
        </row>
      </sheetData>
      <sheetData sheetId="78">
        <row r="65">
          <cell r="C65">
            <v>43160</v>
          </cell>
          <cell r="F65" t="str">
            <v>1511510</v>
          </cell>
          <cell r="G65" t="str">
            <v>sorti</v>
          </cell>
          <cell r="H65">
            <v>43562</v>
          </cell>
          <cell r="J65">
            <v>42721</v>
          </cell>
          <cell r="K65">
            <v>43816</v>
          </cell>
          <cell r="L65" t="str">
            <v>Clos</v>
          </cell>
          <cell r="M65">
            <v>481.25</v>
          </cell>
          <cell r="N65">
            <v>9828.8699999999953</v>
          </cell>
          <cell r="O65">
            <v>736.4</v>
          </cell>
          <cell r="P65">
            <v>850</v>
          </cell>
          <cell r="Q65">
            <v>1103</v>
          </cell>
          <cell r="R65">
            <v>5240.93</v>
          </cell>
          <cell r="S65">
            <v>5071.3399999999947</v>
          </cell>
          <cell r="T65">
            <v>0</v>
          </cell>
          <cell r="U65">
            <v>5071.3399999999947</v>
          </cell>
          <cell r="V65" t="str">
            <v>vide</v>
          </cell>
          <cell r="W65" t="str">
            <v>PBI</v>
          </cell>
        </row>
      </sheetData>
      <sheetData sheetId="79">
        <row r="75">
          <cell r="C75">
            <v>43221</v>
          </cell>
          <cell r="F75" t="str">
            <v>1426521</v>
          </cell>
          <cell r="G75" t="str">
            <v>en place</v>
          </cell>
          <cell r="H75">
            <v>43818</v>
          </cell>
          <cell r="J75">
            <v>42724</v>
          </cell>
          <cell r="K75">
            <v>43819</v>
          </cell>
          <cell r="L75" t="str">
            <v>en cours</v>
          </cell>
          <cell r="M75">
            <v>550</v>
          </cell>
          <cell r="N75">
            <v>19818.929999999989</v>
          </cell>
          <cell r="O75">
            <v>616.29</v>
          </cell>
          <cell r="P75">
            <v>850</v>
          </cell>
          <cell r="Q75">
            <v>0</v>
          </cell>
          <cell r="R75">
            <v>19660</v>
          </cell>
          <cell r="S75">
            <v>1625.2199999999903</v>
          </cell>
          <cell r="T75">
            <v>550</v>
          </cell>
          <cell r="U75">
            <v>2175.2199999999903</v>
          </cell>
          <cell r="V75" t="str">
            <v>vide</v>
          </cell>
          <cell r="W75" t="str">
            <v>PBI</v>
          </cell>
          <cell r="Y75">
            <v>0</v>
          </cell>
        </row>
      </sheetData>
      <sheetData sheetId="80">
        <row r="74">
          <cell r="C74">
            <v>43221</v>
          </cell>
          <cell r="F74" t="str">
            <v>1397809</v>
          </cell>
          <cell r="G74" t="str">
            <v>sorti</v>
          </cell>
          <cell r="H74">
            <v>43441</v>
          </cell>
          <cell r="J74">
            <v>42665</v>
          </cell>
          <cell r="K74">
            <v>43760</v>
          </cell>
          <cell r="L74" t="str">
            <v>clos</v>
          </cell>
          <cell r="M74">
            <v>580</v>
          </cell>
          <cell r="N74">
            <v>14717.469999999998</v>
          </cell>
          <cell r="O74">
            <v>1001.99</v>
          </cell>
          <cell r="P74">
            <v>850</v>
          </cell>
          <cell r="Q74">
            <v>4420</v>
          </cell>
          <cell r="R74">
            <v>7909.23</v>
          </cell>
          <cell r="S74">
            <v>4240.2299999999996</v>
          </cell>
          <cell r="T74">
            <v>0</v>
          </cell>
          <cell r="U74">
            <v>4240.2299999999996</v>
          </cell>
          <cell r="V74" t="str">
            <v>vide</v>
          </cell>
          <cell r="W74" t="str">
            <v>PBI</v>
          </cell>
        </row>
      </sheetData>
      <sheetData sheetId="81">
        <row r="68">
          <cell r="C68">
            <v>43252</v>
          </cell>
          <cell r="F68" t="str">
            <v>1348186</v>
          </cell>
          <cell r="G68" t="str">
            <v>sorti</v>
          </cell>
          <cell r="H68">
            <v>43453</v>
          </cell>
          <cell r="J68">
            <v>42599</v>
          </cell>
          <cell r="K68">
            <v>43694</v>
          </cell>
          <cell r="L68" t="str">
            <v>clos</v>
          </cell>
          <cell r="M68">
            <v>664</v>
          </cell>
          <cell r="N68">
            <v>18334.96</v>
          </cell>
          <cell r="O68">
            <v>882.93000000000006</v>
          </cell>
          <cell r="P68">
            <v>850</v>
          </cell>
          <cell r="Q68">
            <v>0</v>
          </cell>
          <cell r="R68">
            <v>15571</v>
          </cell>
          <cell r="S68">
            <v>4496.8899999999994</v>
          </cell>
          <cell r="T68">
            <v>0</v>
          </cell>
          <cell r="U68">
            <v>4496.8899999999994</v>
          </cell>
          <cell r="V68" t="str">
            <v>vide</v>
          </cell>
          <cell r="W68" t="str">
            <v>PBI</v>
          </cell>
          <cell r="Y68" t="str">
            <v>avec préavis</v>
          </cell>
        </row>
      </sheetData>
      <sheetData sheetId="82">
        <row r="67">
          <cell r="C67">
            <v>43221</v>
          </cell>
          <cell r="F67" t="str">
            <v>419249</v>
          </cell>
          <cell r="G67" t="str">
            <v>en place</v>
          </cell>
          <cell r="H67">
            <v>0</v>
          </cell>
          <cell r="J67">
            <v>42655</v>
          </cell>
          <cell r="K67">
            <v>43750</v>
          </cell>
          <cell r="L67" t="str">
            <v>Fin de garantie</v>
          </cell>
          <cell r="M67">
            <v>435</v>
          </cell>
          <cell r="N67">
            <v>11242.850000000004</v>
          </cell>
          <cell r="O67">
            <v>560.09</v>
          </cell>
          <cell r="P67">
            <v>850</v>
          </cell>
          <cell r="Q67">
            <v>0</v>
          </cell>
          <cell r="R67">
            <v>8842.93</v>
          </cell>
          <cell r="S67">
            <v>3810.0100000000039</v>
          </cell>
          <cell r="T67">
            <v>0</v>
          </cell>
          <cell r="U67">
            <v>3810.0100000000039</v>
          </cell>
          <cell r="V67" t="str">
            <v>vide</v>
          </cell>
          <cell r="W67" t="str">
            <v>ADB</v>
          </cell>
          <cell r="Y67">
            <v>0</v>
          </cell>
        </row>
      </sheetData>
      <sheetData sheetId="83">
        <row r="65">
          <cell r="C65">
            <v>43282</v>
          </cell>
          <cell r="F65" t="str">
            <v>1444599</v>
          </cell>
          <cell r="G65" t="str">
            <v>en place</v>
          </cell>
          <cell r="H65">
            <v>0</v>
          </cell>
          <cell r="J65">
            <v>42627</v>
          </cell>
          <cell r="K65">
            <v>43722</v>
          </cell>
          <cell r="L65" t="str">
            <v>Fin de garantie</v>
          </cell>
          <cell r="M65">
            <v>760</v>
          </cell>
          <cell r="N65">
            <v>14230.089999999995</v>
          </cell>
          <cell r="O65">
            <v>581.13</v>
          </cell>
          <cell r="P65">
            <v>850</v>
          </cell>
          <cell r="Q65">
            <v>0</v>
          </cell>
          <cell r="R65">
            <v>12338.579999999998</v>
          </cell>
          <cell r="S65">
            <v>3322.6399999999958</v>
          </cell>
          <cell r="T65">
            <v>0</v>
          </cell>
          <cell r="U65">
            <v>3322.6399999999958</v>
          </cell>
          <cell r="V65" t="str">
            <v>vide</v>
          </cell>
          <cell r="W65" t="str">
            <v>PBI</v>
          </cell>
          <cell r="Y65">
            <v>0</v>
          </cell>
        </row>
      </sheetData>
      <sheetData sheetId="84">
        <row r="80">
          <cell r="C80">
            <v>43282</v>
          </cell>
          <cell r="F80" t="str">
            <v>1456804</v>
          </cell>
          <cell r="G80" t="str">
            <v>sorti</v>
          </cell>
          <cell r="H80">
            <v>43648</v>
          </cell>
          <cell r="J80">
            <v>42688</v>
          </cell>
          <cell r="K80">
            <v>43783</v>
          </cell>
          <cell r="L80" t="str">
            <v>Clos</v>
          </cell>
          <cell r="M80">
            <v>430</v>
          </cell>
          <cell r="N80">
            <v>13712.02999999999</v>
          </cell>
          <cell r="O80">
            <v>616.77</v>
          </cell>
          <cell r="P80">
            <v>850</v>
          </cell>
          <cell r="Q80">
            <v>5380</v>
          </cell>
          <cell r="R80">
            <v>6995.88</v>
          </cell>
          <cell r="S80">
            <v>2802.9199999999901</v>
          </cell>
          <cell r="T80">
            <v>0</v>
          </cell>
          <cell r="U80">
            <v>2802.9199999999901</v>
          </cell>
          <cell r="V80" t="str">
            <v>vide</v>
          </cell>
          <cell r="W80" t="str">
            <v>PBI</v>
          </cell>
          <cell r="Y80">
            <v>0</v>
          </cell>
        </row>
      </sheetData>
      <sheetData sheetId="85">
        <row r="67">
          <cell r="C67">
            <v>43313</v>
          </cell>
          <cell r="F67" t="str">
            <v>1449141</v>
          </cell>
          <cell r="G67" t="str">
            <v>en place</v>
          </cell>
          <cell r="H67">
            <v>0</v>
          </cell>
          <cell r="J67">
            <v>42648</v>
          </cell>
          <cell r="K67">
            <v>43743</v>
          </cell>
          <cell r="L67" t="str">
            <v>Clos CDT soldé</v>
          </cell>
          <cell r="M67">
            <v>444</v>
          </cell>
          <cell r="N67">
            <v>11604.159999999998</v>
          </cell>
          <cell r="O67">
            <v>641.11999999999989</v>
          </cell>
          <cell r="P67">
            <v>0</v>
          </cell>
          <cell r="Q67">
            <v>0</v>
          </cell>
          <cell r="R67">
            <v>11604.16</v>
          </cell>
          <cell r="S67">
            <v>641.11999999999898</v>
          </cell>
          <cell r="T67">
            <v>0</v>
          </cell>
          <cell r="U67">
            <v>641.11999999999898</v>
          </cell>
          <cell r="V67" t="str">
            <v>vide</v>
          </cell>
          <cell r="W67" t="str">
            <v>PBI</v>
          </cell>
          <cell r="Y67">
            <v>0</v>
          </cell>
        </row>
      </sheetData>
      <sheetData sheetId="86">
        <row r="65">
          <cell r="C65">
            <v>43282</v>
          </cell>
          <cell r="F65" t="str">
            <v>1510700</v>
          </cell>
          <cell r="G65" t="str">
            <v>sorti</v>
          </cell>
          <cell r="H65">
            <v>43435</v>
          </cell>
          <cell r="J65">
            <v>42705</v>
          </cell>
          <cell r="K65">
            <v>43800</v>
          </cell>
          <cell r="L65" t="str">
            <v>clos</v>
          </cell>
          <cell r="M65">
            <v>685</v>
          </cell>
          <cell r="N65">
            <v>5551.6299999999992</v>
          </cell>
          <cell r="O65">
            <v>296.81</v>
          </cell>
          <cell r="P65">
            <v>0</v>
          </cell>
          <cell r="Q65">
            <v>351</v>
          </cell>
          <cell r="R65">
            <v>2773.58</v>
          </cell>
          <cell r="S65">
            <v>2723.8599999999997</v>
          </cell>
          <cell r="T65">
            <v>0</v>
          </cell>
          <cell r="U65">
            <v>2723.8599999999997</v>
          </cell>
          <cell r="V65" t="str">
            <v>vide</v>
          </cell>
          <cell r="W65" t="str">
            <v>PBI</v>
          </cell>
          <cell r="Y65" t="str">
            <v>avec préavis</v>
          </cell>
        </row>
      </sheetData>
      <sheetData sheetId="87">
        <row r="65">
          <cell r="C65">
            <v>43466</v>
          </cell>
          <cell r="F65" t="str">
            <v>1487032</v>
          </cell>
          <cell r="G65" t="str">
            <v>en place</v>
          </cell>
          <cell r="H65">
            <v>0</v>
          </cell>
          <cell r="J65">
            <v>42649</v>
          </cell>
          <cell r="K65">
            <v>43744</v>
          </cell>
          <cell r="L65" t="str">
            <v>Clos CDT soldé</v>
          </cell>
          <cell r="M65">
            <v>850</v>
          </cell>
          <cell r="N65">
            <v>21133.579999999987</v>
          </cell>
          <cell r="O65">
            <v>865.31</v>
          </cell>
          <cell r="P65">
            <v>0</v>
          </cell>
          <cell r="Q65">
            <v>1878</v>
          </cell>
          <cell r="R65">
            <v>19255.580000000002</v>
          </cell>
          <cell r="S65">
            <v>865.30999999998676</v>
          </cell>
          <cell r="T65">
            <v>0</v>
          </cell>
          <cell r="U65">
            <v>865.30999999998676</v>
          </cell>
          <cell r="V65" t="str">
            <v>vide</v>
          </cell>
          <cell r="W65" t="str">
            <v>PBI</v>
          </cell>
          <cell r="Y65">
            <v>0</v>
          </cell>
        </row>
      </sheetData>
      <sheetData sheetId="88">
        <row r="65">
          <cell r="C65">
            <v>43497</v>
          </cell>
          <cell r="F65" t="str">
            <v>1509334</v>
          </cell>
          <cell r="G65" t="str">
            <v>sorti</v>
          </cell>
          <cell r="H65">
            <v>43744</v>
          </cell>
          <cell r="J65">
            <v>42705</v>
          </cell>
          <cell r="K65">
            <v>43800</v>
          </cell>
          <cell r="L65" t="str">
            <v>Clos</v>
          </cell>
          <cell r="M65">
            <v>372</v>
          </cell>
          <cell r="N65">
            <v>4048.7100000000009</v>
          </cell>
          <cell r="O65">
            <v>359.13</v>
          </cell>
          <cell r="P65">
            <v>850</v>
          </cell>
          <cell r="Q65">
            <v>1398</v>
          </cell>
          <cell r="R65">
            <v>686.97</v>
          </cell>
          <cell r="S65">
            <v>3172.8700000000008</v>
          </cell>
          <cell r="T65">
            <v>0</v>
          </cell>
          <cell r="U65">
            <v>3172.8700000000008</v>
          </cell>
          <cell r="V65" t="str">
            <v>vide</v>
          </cell>
          <cell r="W65" t="str">
            <v>PBI</v>
          </cell>
          <cell r="Y65">
            <v>0</v>
          </cell>
        </row>
      </sheetData>
      <sheetData sheetId="89">
        <row r="65">
          <cell r="C65">
            <v>43525</v>
          </cell>
          <cell r="F65" t="str">
            <v>1505279</v>
          </cell>
          <cell r="G65" t="str">
            <v>sorti</v>
          </cell>
          <cell r="H65">
            <v>43812</v>
          </cell>
          <cell r="J65">
            <v>42718</v>
          </cell>
          <cell r="K65">
            <v>43813</v>
          </cell>
          <cell r="L65" t="str">
            <v>en cours</v>
          </cell>
          <cell r="M65">
            <v>350</v>
          </cell>
          <cell r="N65">
            <v>4807.6900000000014</v>
          </cell>
          <cell r="O65">
            <v>256.24</v>
          </cell>
          <cell r="P65">
            <v>850</v>
          </cell>
          <cell r="Q65">
            <v>2085</v>
          </cell>
          <cell r="R65">
            <v>774.7600000000001</v>
          </cell>
          <cell r="S65">
            <v>3054.170000000001</v>
          </cell>
          <cell r="T65">
            <v>0</v>
          </cell>
          <cell r="U65">
            <v>3054.170000000001</v>
          </cell>
          <cell r="V65" t="str">
            <v>meublé</v>
          </cell>
          <cell r="W65" t="str">
            <v>PBI</v>
          </cell>
          <cell r="Y65">
            <v>0</v>
          </cell>
        </row>
      </sheetData>
      <sheetData sheetId="90">
        <row r="67">
          <cell r="C67">
            <v>43466</v>
          </cell>
          <cell r="F67" t="str">
            <v>1465392</v>
          </cell>
          <cell r="G67" t="str">
            <v>en place</v>
          </cell>
          <cell r="H67">
            <v>43708</v>
          </cell>
          <cell r="J67">
            <v>42595</v>
          </cell>
          <cell r="K67">
            <v>43690</v>
          </cell>
          <cell r="L67" t="str">
            <v>Fin de garantie</v>
          </cell>
          <cell r="M67">
            <v>650</v>
          </cell>
          <cell r="N67">
            <v>15823.37</v>
          </cell>
          <cell r="O67">
            <v>336.33000000000004</v>
          </cell>
          <cell r="P67">
            <v>561.66999999999996</v>
          </cell>
          <cell r="Q67">
            <v>0</v>
          </cell>
          <cell r="R67">
            <v>13235.489999999996</v>
          </cell>
          <cell r="S67">
            <v>3485.8800000000028</v>
          </cell>
          <cell r="T67">
            <v>0</v>
          </cell>
          <cell r="U67">
            <v>3485.8800000000028</v>
          </cell>
          <cell r="V67" t="str">
            <v>vide</v>
          </cell>
          <cell r="W67" t="str">
            <v>ADB</v>
          </cell>
          <cell r="Y67">
            <v>0</v>
          </cell>
        </row>
      </sheetData>
      <sheetData sheetId="91">
        <row r="65">
          <cell r="C65">
            <v>43497</v>
          </cell>
          <cell r="F65" t="str">
            <v>318587</v>
          </cell>
          <cell r="G65" t="str">
            <v>sorti</v>
          </cell>
          <cell r="H65">
            <v>43677</v>
          </cell>
          <cell r="J65">
            <v>42644</v>
          </cell>
          <cell r="K65">
            <v>43739</v>
          </cell>
          <cell r="L65" t="str">
            <v>Clos</v>
          </cell>
          <cell r="M65">
            <v>520</v>
          </cell>
          <cell r="N65">
            <v>6343.7999999999993</v>
          </cell>
          <cell r="O65">
            <v>522.49</v>
          </cell>
          <cell r="P65">
            <v>850</v>
          </cell>
          <cell r="Q65">
            <v>1435.81</v>
          </cell>
          <cell r="R65">
            <v>3712.84</v>
          </cell>
          <cell r="S65">
            <v>2567.6399999999994</v>
          </cell>
          <cell r="T65">
            <v>0</v>
          </cell>
          <cell r="U65">
            <v>2567.6399999999994</v>
          </cell>
          <cell r="V65" t="str">
            <v>vide</v>
          </cell>
          <cell r="W65" t="str">
            <v>PBI</v>
          </cell>
          <cell r="Y65">
            <v>0</v>
          </cell>
        </row>
      </sheetData>
      <sheetData sheetId="92">
        <row r="68">
          <cell r="C68">
            <v>43497</v>
          </cell>
          <cell r="F68" t="str">
            <v>1475558</v>
          </cell>
          <cell r="G68" t="str">
            <v>en place</v>
          </cell>
          <cell r="H68">
            <v>0</v>
          </cell>
          <cell r="J68">
            <v>42705</v>
          </cell>
          <cell r="K68">
            <v>43800</v>
          </cell>
          <cell r="L68" t="str">
            <v>Clos CDT soldé</v>
          </cell>
          <cell r="M68">
            <v>500</v>
          </cell>
          <cell r="N68">
            <v>13123.660000000003</v>
          </cell>
          <cell r="O68">
            <v>646.90000000000009</v>
          </cell>
          <cell r="P68">
            <v>0</v>
          </cell>
          <cell r="Q68">
            <v>761</v>
          </cell>
          <cell r="R68">
            <v>12362.660000000003</v>
          </cell>
          <cell r="S68">
            <v>646.89999999999964</v>
          </cell>
          <cell r="T68">
            <v>0</v>
          </cell>
          <cell r="U68">
            <v>646.89999999999964</v>
          </cell>
          <cell r="V68" t="str">
            <v>vide</v>
          </cell>
          <cell r="W68" t="str">
            <v>PBI</v>
          </cell>
          <cell r="Y68">
            <v>0</v>
          </cell>
        </row>
      </sheetData>
      <sheetData sheetId="93">
        <row r="66">
          <cell r="C66">
            <v>43497</v>
          </cell>
          <cell r="F66" t="str">
            <v>1489643</v>
          </cell>
          <cell r="G66" t="str">
            <v>sorti</v>
          </cell>
          <cell r="H66">
            <v>43798</v>
          </cell>
          <cell r="J66">
            <v>42705</v>
          </cell>
          <cell r="K66">
            <v>43800</v>
          </cell>
          <cell r="L66" t="str">
            <v>Clos - CGLI</v>
          </cell>
          <cell r="M66">
            <v>380</v>
          </cell>
          <cell r="N66">
            <v>4666.0800000000008</v>
          </cell>
          <cell r="O66">
            <v>243.38</v>
          </cell>
          <cell r="P66">
            <v>850</v>
          </cell>
          <cell r="Q66">
            <v>0</v>
          </cell>
          <cell r="R66">
            <v>1152.6799999999998</v>
          </cell>
          <cell r="S66">
            <v>4606.7800000000007</v>
          </cell>
          <cell r="T66">
            <v>0</v>
          </cell>
          <cell r="U66">
            <v>4606.7800000000007</v>
          </cell>
          <cell r="V66" t="str">
            <v>vide</v>
          </cell>
          <cell r="W66" t="str">
            <v>PBI</v>
          </cell>
          <cell r="Y66">
            <v>0</v>
          </cell>
        </row>
      </sheetData>
      <sheetData sheetId="94">
        <row r="65">
          <cell r="C65">
            <v>43556</v>
          </cell>
          <cell r="F65" t="str">
            <v>1499448</v>
          </cell>
          <cell r="G65" t="str">
            <v>en place</v>
          </cell>
          <cell r="H65">
            <v>0</v>
          </cell>
          <cell r="J65">
            <v>42719</v>
          </cell>
          <cell r="K65">
            <v>43814</v>
          </cell>
          <cell r="L65" t="str">
            <v>Clos CDT soldé</v>
          </cell>
          <cell r="M65">
            <v>720</v>
          </cell>
          <cell r="N65">
            <v>4417.9800000000005</v>
          </cell>
          <cell r="O65">
            <v>550.42999999999995</v>
          </cell>
          <cell r="P65">
            <v>0</v>
          </cell>
          <cell r="Q65">
            <v>0</v>
          </cell>
          <cell r="R65">
            <v>4417.9799999999996</v>
          </cell>
          <cell r="S65">
            <v>550.4300000000012</v>
          </cell>
          <cell r="T65">
            <v>0</v>
          </cell>
          <cell r="U65">
            <v>550.4300000000012</v>
          </cell>
          <cell r="V65" t="str">
            <v>vide</v>
          </cell>
          <cell r="W65" t="str">
            <v>ADB</v>
          </cell>
          <cell r="Y65">
            <v>0</v>
          </cell>
        </row>
      </sheetData>
      <sheetData sheetId="95">
        <row r="65">
          <cell r="C65">
            <v>43556</v>
          </cell>
          <cell r="F65" t="str">
            <v>1469882</v>
          </cell>
          <cell r="G65" t="str">
            <v>en place</v>
          </cell>
          <cell r="H65">
            <v>0</v>
          </cell>
          <cell r="J65">
            <v>42587</v>
          </cell>
          <cell r="K65">
            <v>43682</v>
          </cell>
          <cell r="L65" t="str">
            <v>Clos CDT soldé</v>
          </cell>
          <cell r="M65">
            <v>600</v>
          </cell>
          <cell r="N65">
            <v>6094.4699999999993</v>
          </cell>
          <cell r="O65">
            <v>234.28</v>
          </cell>
          <cell r="P65">
            <v>0</v>
          </cell>
          <cell r="Q65">
            <v>1461.83</v>
          </cell>
          <cell r="R65">
            <v>4632.6400000000003</v>
          </cell>
          <cell r="S65">
            <v>234.27999999999884</v>
          </cell>
          <cell r="T65">
            <v>0</v>
          </cell>
          <cell r="U65">
            <v>234.27999999999884</v>
          </cell>
          <cell r="V65" t="str">
            <v>meublé</v>
          </cell>
          <cell r="W65" t="str">
            <v>PBI</v>
          </cell>
          <cell r="Y65">
            <v>0</v>
          </cell>
        </row>
      </sheetData>
      <sheetData sheetId="96">
        <row r="65">
          <cell r="C65">
            <v>43556</v>
          </cell>
          <cell r="F65" t="str">
            <v>1485367</v>
          </cell>
          <cell r="G65" t="str">
            <v>en place</v>
          </cell>
          <cell r="H65">
            <v>0</v>
          </cell>
          <cell r="J65">
            <v>42689</v>
          </cell>
          <cell r="K65">
            <v>43784</v>
          </cell>
          <cell r="L65" t="str">
            <v>Clos CDT soldé</v>
          </cell>
          <cell r="M65">
            <v>645</v>
          </cell>
          <cell r="N65">
            <v>5269.52</v>
          </cell>
          <cell r="O65">
            <v>599.43000000000006</v>
          </cell>
          <cell r="P65">
            <v>0</v>
          </cell>
          <cell r="Q65">
            <v>0</v>
          </cell>
          <cell r="R65">
            <v>5269.52</v>
          </cell>
          <cell r="S65">
            <v>599.43000000000029</v>
          </cell>
          <cell r="T65">
            <v>0</v>
          </cell>
          <cell r="U65">
            <v>599.43000000000029</v>
          </cell>
          <cell r="V65" t="str">
            <v>vide</v>
          </cell>
          <cell r="W65" t="str">
            <v>PBI</v>
          </cell>
          <cell r="Y65">
            <v>0</v>
          </cell>
        </row>
      </sheetData>
      <sheetData sheetId="97">
        <row r="65">
          <cell r="C65">
            <v>43647</v>
          </cell>
          <cell r="F65" t="str">
            <v>1245452</v>
          </cell>
          <cell r="G65" t="str">
            <v>en place</v>
          </cell>
          <cell r="H65">
            <v>43821</v>
          </cell>
          <cell r="J65">
            <v>42727</v>
          </cell>
          <cell r="K65">
            <v>43822</v>
          </cell>
          <cell r="L65" t="str">
            <v>en cours</v>
          </cell>
          <cell r="M65">
            <v>950</v>
          </cell>
          <cell r="N65">
            <v>22868.719999999998</v>
          </cell>
          <cell r="O65">
            <v>282.56</v>
          </cell>
          <cell r="P65">
            <v>0</v>
          </cell>
          <cell r="Q65">
            <v>0</v>
          </cell>
          <cell r="R65">
            <v>21623.699999999997</v>
          </cell>
          <cell r="S65">
            <v>1527.5800000000017</v>
          </cell>
          <cell r="T65">
            <v>950</v>
          </cell>
          <cell r="U65">
            <v>2477.5800000000017</v>
          </cell>
          <cell r="V65" t="str">
            <v>vide</v>
          </cell>
          <cell r="W65" t="str">
            <v>PBI</v>
          </cell>
          <cell r="Y65">
            <v>0</v>
          </cell>
        </row>
      </sheetData>
      <sheetData sheetId="98">
        <row r="65">
          <cell r="C65">
            <v>43678</v>
          </cell>
          <cell r="F65" t="str">
            <v>1499448</v>
          </cell>
          <cell r="G65" t="str">
            <v>en place</v>
          </cell>
          <cell r="H65">
            <v>43813</v>
          </cell>
          <cell r="J65">
            <v>42719</v>
          </cell>
          <cell r="K65">
            <v>43814</v>
          </cell>
          <cell r="L65" t="str">
            <v>en cours</v>
          </cell>
          <cell r="M65">
            <v>720</v>
          </cell>
          <cell r="N65">
            <v>3288.94</v>
          </cell>
          <cell r="O65">
            <v>183.21</v>
          </cell>
          <cell r="P65">
            <v>0</v>
          </cell>
          <cell r="Q65">
            <v>0</v>
          </cell>
          <cell r="R65">
            <v>3288.9400000000005</v>
          </cell>
          <cell r="S65">
            <v>183.20999999999958</v>
          </cell>
          <cell r="T65">
            <v>736.33</v>
          </cell>
          <cell r="U65">
            <v>919.53999999999905</v>
          </cell>
          <cell r="V65" t="str">
            <v>vide</v>
          </cell>
          <cell r="W65" t="str">
            <v>ADB</v>
          </cell>
          <cell r="Y65">
            <v>0</v>
          </cell>
        </row>
      </sheetData>
      <sheetData sheetId="9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 filterMode="1"/>
  <dimension ref="A1:AA222"/>
  <sheetViews>
    <sheetView tabSelected="1" topLeftCell="N78" zoomScale="85" zoomScaleNormal="85" workbookViewId="0">
      <selection activeCell="Y125" sqref="Y125"/>
    </sheetView>
  </sheetViews>
  <sheetFormatPr baseColWidth="10" defaultRowHeight="14.25" x14ac:dyDescent="0.2"/>
  <cols>
    <col min="1" max="1" width="9.375" customWidth="1"/>
    <col min="2" max="2" width="12.125" customWidth="1"/>
    <col min="3" max="3" width="13.125" customWidth="1"/>
    <col min="4" max="4" width="16.75" customWidth="1"/>
    <col min="5" max="5" width="9.75" customWidth="1"/>
    <col min="6" max="6" width="10.625" customWidth="1"/>
    <col min="7" max="7" width="15.5" customWidth="1"/>
    <col min="8" max="8" width="12" customWidth="1"/>
    <col min="9" max="9" width="16.875" customWidth="1"/>
    <col min="10" max="10" width="15.125" customWidth="1"/>
    <col min="11" max="11" width="16.25" customWidth="1"/>
    <col min="12" max="12" width="11.375" customWidth="1"/>
    <col min="13" max="13" width="18.875" customWidth="1"/>
    <col min="14" max="14" width="12.5" customWidth="1"/>
    <col min="15" max="15" width="16.125" customWidth="1"/>
    <col min="16" max="16" width="17.5" customWidth="1"/>
    <col min="17" max="17" width="15.5" customWidth="1"/>
    <col min="18" max="19" width="17.5" customWidth="1"/>
    <col min="20" max="21" width="13.125" customWidth="1"/>
    <col min="22" max="22" width="16.625" customWidth="1"/>
    <col min="23" max="23" width="14.5" customWidth="1"/>
    <col min="24" max="24" width="10.5" customWidth="1"/>
    <col min="25" max="25" width="17.5" customWidth="1"/>
    <col min="26" max="26" width="18.25" customWidth="1"/>
    <col min="27" max="27" width="13.125" customWidth="1"/>
  </cols>
  <sheetData>
    <row r="1" spans="1:23" s="1" customFormat="1" ht="45.75" thickBot="1" x14ac:dyDescent="0.25">
      <c r="A1" s="2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4" t="s">
        <v>16</v>
      </c>
      <c r="R1" s="4" t="s">
        <v>17</v>
      </c>
      <c r="S1" s="5" t="s">
        <v>18</v>
      </c>
      <c r="T1" s="6" t="s">
        <v>19</v>
      </c>
      <c r="U1" s="7" t="s">
        <v>20</v>
      </c>
      <c r="V1" s="7" t="s">
        <v>21</v>
      </c>
      <c r="W1" s="7" t="s">
        <v>22</v>
      </c>
    </row>
    <row r="2" spans="1:23" hidden="1" x14ac:dyDescent="0.2">
      <c r="A2" s="8">
        <f>'[1]COILLIER (CLOS)'!C65</f>
        <v>42583</v>
      </c>
      <c r="B2" s="9">
        <f>'[1]COILLIER (CLOS)'!F65</f>
        <v>1469847</v>
      </c>
      <c r="C2" s="8" t="str">
        <f>'[1]COILLIER (CLOS)'!G65</f>
        <v>Sorti</v>
      </c>
      <c r="D2" s="8">
        <f>'[1]COILLIER (CLOS)'!H65</f>
        <v>42798</v>
      </c>
      <c r="E2" s="8">
        <f>'[1]COILLIER (CLOS)'!J65</f>
        <v>42583</v>
      </c>
      <c r="F2" s="8">
        <f>'[1]COILLIER (CLOS)'!K65</f>
        <v>43678</v>
      </c>
      <c r="G2" s="8" t="str">
        <f>'[1]COILLIER (CLOS)'!L65</f>
        <v>clos</v>
      </c>
      <c r="H2" s="10">
        <f>'[1]COILLIER (CLOS)'!M65</f>
        <v>500</v>
      </c>
      <c r="I2" s="10">
        <f>'[1]COILLIER (CLOS)'!N65</f>
        <v>3596.67</v>
      </c>
      <c r="J2" s="10">
        <f>'[1]COILLIER (CLOS)'!O65</f>
        <v>999.47</v>
      </c>
      <c r="K2" s="10">
        <f>'[1]COILLIER (CLOS)'!P65</f>
        <v>0</v>
      </c>
      <c r="L2" s="10">
        <f>'[1]COILLIER (CLOS)'!Q65</f>
        <v>0</v>
      </c>
      <c r="M2" s="10">
        <f>'[1]COILLIER (CLOS)'!R65</f>
        <v>1850</v>
      </c>
      <c r="N2" s="10">
        <f>'[1]COILLIER (CLOS)'!S65</f>
        <v>2746.1400000000003</v>
      </c>
      <c r="O2" s="10">
        <f>'[1]COILLIER (CLOS)'!T65</f>
        <v>0</v>
      </c>
      <c r="P2" s="10">
        <f>'[1]COILLIER (CLOS)'!U65</f>
        <v>2746.1400000000003</v>
      </c>
      <c r="Q2" s="10" t="str">
        <f>'[1]COILLIER (CLOS)'!V65</f>
        <v>Meublé</v>
      </c>
      <c r="R2" s="10" t="str">
        <f>'[1]COILLIER (CLOS)'!W65</f>
        <v>PBI</v>
      </c>
      <c r="S2" s="11">
        <f>'[1]COILLIER (CLOS)'!Y65</f>
        <v>0</v>
      </c>
      <c r="T2" s="12">
        <f t="shared" ref="T2:T33" si="0">U2/H2</f>
        <v>3.4933400000000003</v>
      </c>
      <c r="U2" s="13">
        <f t="shared" ref="U2:U33" si="1">I2-(L2+M2)</f>
        <v>1746.67</v>
      </c>
      <c r="V2" s="14" t="str">
        <f t="shared" ref="V2:V33" si="2">IF(P2=(O2+N2),"OK","NOK")</f>
        <v>OK</v>
      </c>
      <c r="W2" s="14">
        <f t="shared" ref="W2:W33" si="3">A2-E2</f>
        <v>0</v>
      </c>
    </row>
    <row r="3" spans="1:23" x14ac:dyDescent="0.2">
      <c r="A3" s="15">
        <f>'[1]GRIMOIRE -CARLE (CLOS)'!C65</f>
        <v>42604</v>
      </c>
      <c r="B3" s="15" t="str">
        <f>'[1]GRIMOIRE -CARLE (CLOS)'!F65</f>
        <v>357090</v>
      </c>
      <c r="C3" s="15" t="str">
        <f>'[1]GRIMOIRE -CARLE (CLOS)'!G65</f>
        <v>En place</v>
      </c>
      <c r="D3" s="15">
        <f>'[1]GRIMOIRE -CARLE (CLOS)'!H65</f>
        <v>0</v>
      </c>
      <c r="E3" s="15">
        <f>'[1]GRIMOIRE -CARLE (CLOS)'!J65</f>
        <v>42604</v>
      </c>
      <c r="F3" s="15">
        <f>'[1]GRIMOIRE -CARLE (CLOS)'!K65</f>
        <v>43699</v>
      </c>
      <c r="G3" s="15" t="str">
        <f>'[1]GRIMOIRE -CARLE (CLOS)'!L65</f>
        <v>Clos (cpte 0 €)</v>
      </c>
      <c r="H3" s="16">
        <f>'[1]GRIMOIRE -CARLE (CLOS)'!M65</f>
        <v>900</v>
      </c>
      <c r="I3" s="16">
        <f>'[1]GRIMOIRE -CARLE (CLOS)'!N65</f>
        <v>10230</v>
      </c>
      <c r="J3" s="16">
        <f>'[1]GRIMOIRE -CARLE (CLOS)'!O65</f>
        <v>747.6</v>
      </c>
      <c r="K3" s="16">
        <f>'[1]GRIMOIRE -CARLE (CLOS)'!P65</f>
        <v>0</v>
      </c>
      <c r="L3" s="16">
        <f>'[1]GRIMOIRE -CARLE (CLOS)'!Q65</f>
        <v>5112</v>
      </c>
      <c r="M3" s="16">
        <f>'[1]GRIMOIRE -CARLE (CLOS)'!R65</f>
        <v>5118</v>
      </c>
      <c r="N3" s="16">
        <f>'[1]GRIMOIRE -CARLE (CLOS)'!S65</f>
        <v>747.60000000000036</v>
      </c>
      <c r="O3" s="16">
        <f>'[1]GRIMOIRE -CARLE (CLOS)'!T65</f>
        <v>0</v>
      </c>
      <c r="P3" s="16">
        <f>'[1]GRIMOIRE -CARLE (CLOS)'!U65</f>
        <v>747.60000000000036</v>
      </c>
      <c r="Q3" s="16" t="str">
        <f>'[1]GRIMOIRE -CARLE (CLOS)'!V65</f>
        <v>Vide</v>
      </c>
      <c r="R3" s="16" t="str">
        <f>'[1]GRIMOIRE -CARLE (CLOS)'!W65</f>
        <v>PBI</v>
      </c>
      <c r="S3" s="17"/>
      <c r="T3" s="12">
        <f t="shared" si="0"/>
        <v>0</v>
      </c>
      <c r="U3" s="13">
        <f t="shared" si="1"/>
        <v>0</v>
      </c>
      <c r="V3" s="14" t="str">
        <f t="shared" si="2"/>
        <v>OK</v>
      </c>
      <c r="W3" s="14">
        <f t="shared" si="3"/>
        <v>0</v>
      </c>
    </row>
    <row r="4" spans="1:23" x14ac:dyDescent="0.2">
      <c r="A4" s="15">
        <f>'[1]DELATTRE LOVELL (CLOS)'!C65</f>
        <v>42587</v>
      </c>
      <c r="B4" s="15" t="str">
        <f>'[1]DELATTRE LOVELL (CLOS)'!F65</f>
        <v>1469882</v>
      </c>
      <c r="C4" s="15" t="str">
        <f>'[1]DELATTRE LOVELL (CLOS)'!G65</f>
        <v>En place</v>
      </c>
      <c r="D4" s="15">
        <f>'[1]DELATTRE LOVELL (CLOS)'!H65</f>
        <v>0</v>
      </c>
      <c r="E4" s="15">
        <f>'[1]DELATTRE LOVELL (CLOS)'!J65</f>
        <v>42587</v>
      </c>
      <c r="F4" s="15">
        <f>'[1]DELATTRE LOVELL (CLOS)'!K65</f>
        <v>43682</v>
      </c>
      <c r="G4" s="15" t="str">
        <f>'[1]DELATTRE LOVELL (CLOS)'!L65</f>
        <v>Clos (cpte 0 €)</v>
      </c>
      <c r="H4" s="16">
        <f>'[1]DELATTRE LOVELL (CLOS)'!M65</f>
        <v>600</v>
      </c>
      <c r="I4" s="16">
        <f>'[1]DELATTRE LOVELL (CLOS)'!N65</f>
        <v>2920</v>
      </c>
      <c r="J4" s="16">
        <f>'[1]DELATTRE LOVELL (CLOS)'!O65</f>
        <v>0</v>
      </c>
      <c r="K4" s="16">
        <f>'[1]DELATTRE LOVELL (CLOS)'!P65</f>
        <v>0</v>
      </c>
      <c r="L4" s="16">
        <f>'[1]DELATTRE LOVELL (CLOS)'!Q65</f>
        <v>0</v>
      </c>
      <c r="M4" s="16">
        <f>'[1]DELATTRE LOVELL (CLOS)'!R65</f>
        <v>2920</v>
      </c>
      <c r="N4" s="16">
        <f>'[1]DELATTRE LOVELL (CLOS)'!S65</f>
        <v>0</v>
      </c>
      <c r="O4" s="16">
        <f>'[1]DELATTRE LOVELL (CLOS)'!T65</f>
        <v>0</v>
      </c>
      <c r="P4" s="16">
        <f>'[1]DELATTRE LOVELL (CLOS)'!U65</f>
        <v>0</v>
      </c>
      <c r="Q4" s="16" t="str">
        <f>'[1]DELATTRE LOVELL (CLOS)'!V65</f>
        <v>Vide</v>
      </c>
      <c r="R4" s="16" t="str">
        <f>'[1]DELATTRE LOVELL (CLOS)'!W65</f>
        <v>PBI</v>
      </c>
      <c r="S4" s="17"/>
      <c r="T4" s="12">
        <f t="shared" si="0"/>
        <v>0</v>
      </c>
      <c r="U4" s="13">
        <f t="shared" si="1"/>
        <v>0</v>
      </c>
      <c r="V4" s="14" t="str">
        <f t="shared" si="2"/>
        <v>OK</v>
      </c>
      <c r="W4" s="14">
        <f t="shared" si="3"/>
        <v>0</v>
      </c>
    </row>
    <row r="5" spans="1:23" x14ac:dyDescent="0.2">
      <c r="A5" s="15">
        <f>'[1]DELATTRE LOVELL (2è) (CLOS)'!C65</f>
        <v>42767</v>
      </c>
      <c r="B5" s="15" t="str">
        <f>'[1]DELATTRE LOVELL (2è) (CLOS)'!F65</f>
        <v>1469882</v>
      </c>
      <c r="C5" s="15" t="str">
        <f>'[1]DELATTRE LOVELL (2è) (CLOS)'!G65</f>
        <v>En place</v>
      </c>
      <c r="D5" s="15">
        <f>'[1]DELATTRE LOVELL (2è) (CLOS)'!H65</f>
        <v>0</v>
      </c>
      <c r="E5" s="15">
        <f>'[1]DELATTRE LOVELL (2è) (CLOS)'!J65</f>
        <v>42587</v>
      </c>
      <c r="F5" s="15">
        <f>'[1]DELATTRE LOVELL (2è) (CLOS)'!K65</f>
        <v>43682</v>
      </c>
      <c r="G5" s="15" t="str">
        <f>'[1]DELATTRE LOVELL (2è) (CLOS)'!L65</f>
        <v>Clos (cpte 0 €)</v>
      </c>
      <c r="H5" s="16">
        <f>'[1]DELATTRE LOVELL (2è) (CLOS)'!M65</f>
        <v>600</v>
      </c>
      <c r="I5" s="16">
        <f>'[1]DELATTRE LOVELL (2è) (CLOS)'!N65</f>
        <v>7606</v>
      </c>
      <c r="J5" s="16">
        <f>'[1]DELATTRE LOVELL (2è) (CLOS)'!O65</f>
        <v>700.84</v>
      </c>
      <c r="K5" s="16">
        <f>'[1]DELATTRE LOVELL (2è) (CLOS)'!P65</f>
        <v>0</v>
      </c>
      <c r="L5" s="16">
        <f>'[1]DELATTRE LOVELL (2è) (CLOS)'!Q65</f>
        <v>352</v>
      </c>
      <c r="M5" s="16">
        <f>'[1]DELATTRE LOVELL (2è) (CLOS)'!R65</f>
        <v>7254</v>
      </c>
      <c r="N5" s="16">
        <f>'[1]DELATTRE LOVELL (2è) (CLOS)'!S65</f>
        <v>700.84000000000015</v>
      </c>
      <c r="O5" s="16">
        <f>'[1]DELATTRE LOVELL (2è) (CLOS)'!T65</f>
        <v>0</v>
      </c>
      <c r="P5" s="16">
        <f>'[1]DELATTRE LOVELL (2è) (CLOS)'!U65</f>
        <v>700.84000000000015</v>
      </c>
      <c r="Q5" s="16" t="str">
        <f>'[1]DELATTRE LOVELL (2è) (CLOS)'!V65</f>
        <v>Vide</v>
      </c>
      <c r="R5" s="16" t="str">
        <f>'[1]DELATTRE LOVELL (2è) (CLOS)'!W65</f>
        <v>PBI</v>
      </c>
      <c r="S5" s="17"/>
      <c r="T5" s="12">
        <f t="shared" si="0"/>
        <v>0</v>
      </c>
      <c r="U5" s="13">
        <f t="shared" si="1"/>
        <v>0</v>
      </c>
      <c r="V5" s="14" t="str">
        <f t="shared" si="2"/>
        <v>OK</v>
      </c>
      <c r="W5" s="14">
        <f t="shared" si="3"/>
        <v>180</v>
      </c>
    </row>
    <row r="6" spans="1:23" hidden="1" x14ac:dyDescent="0.2">
      <c r="A6" s="15">
        <f>'[1]KARNICHI (CLOS)'!C70</f>
        <v>42795</v>
      </c>
      <c r="B6" s="15" t="str">
        <f>'[1]KARNICHI (CLOS)'!F70</f>
        <v>1353230</v>
      </c>
      <c r="C6" s="15" t="str">
        <f>'[1]KARNICHI (CLOS)'!G70</f>
        <v>Sorti</v>
      </c>
      <c r="D6" s="15">
        <f>'[1]KARNICHI (CLOS)'!H70</f>
        <v>43315</v>
      </c>
      <c r="E6" s="15">
        <f>'[1]KARNICHI (CLOS)'!J70</f>
        <v>42674</v>
      </c>
      <c r="F6" s="15">
        <f>'[1]KARNICHI (CLOS)'!K70</f>
        <v>43769</v>
      </c>
      <c r="G6" s="15" t="str">
        <f>'[1]KARNICHI (CLOS)'!L70</f>
        <v>clos</v>
      </c>
      <c r="H6" s="16">
        <f>'[1]KARNICHI (CLOS)'!M70</f>
        <v>330</v>
      </c>
      <c r="I6" s="16">
        <f>'[1]KARNICHI (CLOS)'!N70</f>
        <v>7297.1399999999976</v>
      </c>
      <c r="J6" s="16">
        <f>'[1]KARNICHI (CLOS)'!O70</f>
        <v>1073.3799999999999</v>
      </c>
      <c r="K6" s="16">
        <f>'[1]KARNICHI (CLOS)'!P70</f>
        <v>850</v>
      </c>
      <c r="L6" s="16">
        <f>'[1]KARNICHI (CLOS)'!Q70</f>
        <v>1309</v>
      </c>
      <c r="M6" s="16">
        <f>'[1]KARNICHI (CLOS)'!R70</f>
        <v>2512</v>
      </c>
      <c r="N6" s="16">
        <f>'[1]KARNICHI (CLOS)'!S70</f>
        <v>5399.5199999999968</v>
      </c>
      <c r="O6" s="16">
        <f>'[1]KARNICHI (CLOS)'!T70</f>
        <v>0</v>
      </c>
      <c r="P6" s="16">
        <f>'[1]KARNICHI (CLOS)'!U70</f>
        <v>5399.5199999999968</v>
      </c>
      <c r="Q6" s="16" t="str">
        <f>'[1]KARNICHI (CLOS)'!V70</f>
        <v>Vide</v>
      </c>
      <c r="R6" s="16" t="str">
        <f>'[1]KARNICHI (CLOS)'!W70</f>
        <v>ADB</v>
      </c>
      <c r="S6" s="17"/>
      <c r="T6" s="12">
        <f t="shared" si="0"/>
        <v>10.533757575757569</v>
      </c>
      <c r="U6" s="13">
        <f t="shared" si="1"/>
        <v>3476.1399999999976</v>
      </c>
      <c r="V6" s="14" t="str">
        <f t="shared" si="2"/>
        <v>OK</v>
      </c>
      <c r="W6" s="14">
        <f t="shared" si="3"/>
        <v>121</v>
      </c>
    </row>
    <row r="7" spans="1:23" hidden="1" x14ac:dyDescent="0.2">
      <c r="A7" s="15">
        <f>'[1]GRADOS (CLOS)'!C74</f>
        <v>42826</v>
      </c>
      <c r="B7" s="15" t="str">
        <f>'[1]GRADOS (CLOS)'!F74</f>
        <v>1437096</v>
      </c>
      <c r="C7" s="15" t="str">
        <f>'[1]GRADOS (CLOS)'!G74</f>
        <v>Sorti</v>
      </c>
      <c r="D7" s="15">
        <f>'[1]GRADOS (CLOS)'!H74</f>
        <v>43259</v>
      </c>
      <c r="E7" s="15">
        <f>'[1]GRADOS (CLOS)'!J74</f>
        <v>42602</v>
      </c>
      <c r="F7" s="15">
        <f>'[1]GRADOS (CLOS)'!K74</f>
        <v>43697</v>
      </c>
      <c r="G7" s="15" t="str">
        <f>'[1]GRADOS (CLOS)'!L74</f>
        <v>clos</v>
      </c>
      <c r="H7" s="16">
        <f>'[1]GRADOS (CLOS)'!M74</f>
        <v>870</v>
      </c>
      <c r="I7" s="16">
        <f>'[1]GRADOS (CLOS)'!N74</f>
        <v>18882.429999999997</v>
      </c>
      <c r="J7" s="16">
        <f>'[1]GRADOS (CLOS)'!O74</f>
        <v>3508.8499999999995</v>
      </c>
      <c r="K7" s="16">
        <f>'[1]GRADOS (CLOS)'!P74</f>
        <v>1150</v>
      </c>
      <c r="L7" s="16">
        <f>'[1]GRADOS (CLOS)'!Q74</f>
        <v>4334</v>
      </c>
      <c r="M7" s="16">
        <f>'[1]GRADOS (CLOS)'!R74</f>
        <v>4014</v>
      </c>
      <c r="N7" s="16">
        <f>'[1]GRADOS (CLOS)'!S74</f>
        <v>15193.279999999995</v>
      </c>
      <c r="O7" s="16">
        <f>'[1]GRADOS (CLOS)'!T74</f>
        <v>0</v>
      </c>
      <c r="P7" s="16">
        <f>'[1]GRADOS (CLOS)'!U74</f>
        <v>15193.279999999995</v>
      </c>
      <c r="Q7" s="16" t="str">
        <f>'[1]GRADOS (CLOS)'!V74</f>
        <v>Vide</v>
      </c>
      <c r="R7" s="16" t="str">
        <f>'[1]GRADOS (CLOS)'!W74</f>
        <v>PBI</v>
      </c>
      <c r="S7" s="17"/>
      <c r="T7" s="12">
        <f t="shared" si="0"/>
        <v>12.108540229885053</v>
      </c>
      <c r="U7" s="13">
        <f t="shared" si="1"/>
        <v>10534.429999999997</v>
      </c>
      <c r="V7" s="14" t="str">
        <f t="shared" si="2"/>
        <v>OK</v>
      </c>
      <c r="W7" s="14">
        <f t="shared" si="3"/>
        <v>224</v>
      </c>
    </row>
    <row r="8" spans="1:23" hidden="1" x14ac:dyDescent="0.2">
      <c r="A8" s="15">
        <f>'[1]PENET (CLOS)'!C82</f>
        <v>42662</v>
      </c>
      <c r="B8" s="15" t="str">
        <f>'[1]PENET (CLOS)'!F82</f>
        <v>1036083</v>
      </c>
      <c r="C8" s="15" t="str">
        <f>'[1]PENET (CLOS)'!G82</f>
        <v>Sorti</v>
      </c>
      <c r="D8" s="15">
        <f>'[1]PENET (CLOS)'!H82</f>
        <v>43563</v>
      </c>
      <c r="E8" s="15">
        <f>'[1]PENET (CLOS)'!J82</f>
        <v>42662</v>
      </c>
      <c r="F8" s="15">
        <f>'[1]PENET (CLOS)'!K82</f>
        <v>43757</v>
      </c>
      <c r="G8" s="15" t="str">
        <f>'[1]PENET (CLOS)'!L82</f>
        <v>Clos C-GLI</v>
      </c>
      <c r="H8" s="16">
        <f>'[1]PENET (CLOS)'!M82</f>
        <v>600</v>
      </c>
      <c r="I8" s="16">
        <f>'[1]PENET (CLOS)'!N82</f>
        <v>18991.899999999998</v>
      </c>
      <c r="J8" s="16">
        <f>'[1]PENET (CLOS)'!O82</f>
        <v>1185.46</v>
      </c>
      <c r="K8" s="16">
        <f>'[1]PENET (CLOS)'!P82</f>
        <v>850</v>
      </c>
      <c r="L8" s="16">
        <f>'[1]PENET (CLOS)'!Q82</f>
        <v>6813</v>
      </c>
      <c r="M8" s="16">
        <f>'[1]PENET (CLOS)'!R82</f>
        <v>7260</v>
      </c>
      <c r="N8" s="16">
        <f>'[1]PENET (CLOS)'!S82</f>
        <v>6954.3599999999969</v>
      </c>
      <c r="O8" s="16">
        <f>'[1]PENET (CLOS)'!T82</f>
        <v>0</v>
      </c>
      <c r="P8" s="16">
        <f>'[1]PENET (CLOS)'!U82</f>
        <v>6954.3599999999969</v>
      </c>
      <c r="Q8" s="16" t="str">
        <f>'[1]PENET (CLOS)'!V82</f>
        <v>Vide</v>
      </c>
      <c r="R8" s="16" t="str">
        <f>'[1]PENET (CLOS)'!W82</f>
        <v>ADB</v>
      </c>
      <c r="S8" s="17"/>
      <c r="T8" s="12">
        <f t="shared" si="0"/>
        <v>8.1981666666666637</v>
      </c>
      <c r="U8" s="13">
        <f t="shared" si="1"/>
        <v>4918.8999999999978</v>
      </c>
      <c r="V8" s="14" t="str">
        <f t="shared" si="2"/>
        <v>OK</v>
      </c>
      <c r="W8" s="14">
        <f t="shared" si="3"/>
        <v>0</v>
      </c>
    </row>
    <row r="9" spans="1:23" hidden="1" x14ac:dyDescent="0.2">
      <c r="A9" s="15">
        <f>'[1]MOUNDANGA - SAMBA (CLOS)'!C65</f>
        <v>42656</v>
      </c>
      <c r="B9" s="15" t="str">
        <f>'[1]MOUNDANGA - SAMBA (CLOS)'!F65</f>
        <v>1473141</v>
      </c>
      <c r="C9" s="15" t="str">
        <f>'[1]MOUNDANGA - SAMBA (CLOS)'!G65</f>
        <v>Sorti</v>
      </c>
      <c r="D9" s="15">
        <f>'[1]MOUNDANGA - SAMBA (CLOS)'!H65</f>
        <v>42926</v>
      </c>
      <c r="E9" s="15">
        <f>'[1]MOUNDANGA - SAMBA (CLOS)'!J65</f>
        <v>42656</v>
      </c>
      <c r="F9" s="15">
        <f>'[1]MOUNDANGA - SAMBA (CLOS)'!K65</f>
        <v>43751</v>
      </c>
      <c r="G9" s="15" t="str">
        <f>'[1]MOUNDANGA - SAMBA (CLOS)'!L65</f>
        <v>clos</v>
      </c>
      <c r="H9" s="16">
        <f>'[1]MOUNDANGA - SAMBA (CLOS)'!M65</f>
        <v>857</v>
      </c>
      <c r="I9" s="16">
        <f>'[1]MOUNDANGA - SAMBA (CLOS)'!N65</f>
        <v>7713.79</v>
      </c>
      <c r="J9" s="16">
        <f>'[1]MOUNDANGA - SAMBA (CLOS)'!O65</f>
        <v>1812.5700000000002</v>
      </c>
      <c r="K9" s="16">
        <f>'[1]MOUNDANGA - SAMBA (CLOS)'!P65</f>
        <v>0</v>
      </c>
      <c r="L9" s="16">
        <f>'[1]MOUNDANGA - SAMBA (CLOS)'!Q65</f>
        <v>0</v>
      </c>
      <c r="M9" s="16">
        <f>'[1]MOUNDANGA - SAMBA (CLOS)'!R65</f>
        <v>6240.6</v>
      </c>
      <c r="N9" s="16">
        <f>'[1]MOUNDANGA - SAMBA (CLOS)'!S65</f>
        <v>3285.76</v>
      </c>
      <c r="O9" s="16">
        <f>'[1]MOUNDANGA - SAMBA (CLOS)'!T65</f>
        <v>0</v>
      </c>
      <c r="P9" s="16">
        <f>'[1]MOUNDANGA - SAMBA (CLOS)'!U65</f>
        <v>3285.76</v>
      </c>
      <c r="Q9" s="16" t="str">
        <f>'[1]MOUNDANGA - SAMBA (CLOS)'!V65</f>
        <v>Vide</v>
      </c>
      <c r="R9" s="16" t="str">
        <f>'[1]MOUNDANGA - SAMBA (CLOS)'!W65</f>
        <v>ADB</v>
      </c>
      <c r="S9" s="17"/>
      <c r="T9" s="12">
        <f t="shared" si="0"/>
        <v>1.7190081680280043</v>
      </c>
      <c r="U9" s="13">
        <f t="shared" si="1"/>
        <v>1473.1899999999996</v>
      </c>
      <c r="V9" s="14" t="str">
        <f t="shared" si="2"/>
        <v>OK</v>
      </c>
      <c r="W9" s="14">
        <f t="shared" si="3"/>
        <v>0</v>
      </c>
    </row>
    <row r="10" spans="1:23" x14ac:dyDescent="0.2">
      <c r="A10" s="15">
        <f>'[1]BOULANGER TURPIN (CLOS)'!C65</f>
        <v>42675</v>
      </c>
      <c r="B10" s="15" t="str">
        <f>'[1]BOULANGER TURPIN (CLOS)'!F65</f>
        <v>1471701</v>
      </c>
      <c r="C10" s="15" t="str">
        <f>'[1]BOULANGER TURPIN (CLOS)'!G65</f>
        <v>En place</v>
      </c>
      <c r="D10" s="15">
        <f>'[1]BOULANGER TURPIN (CLOS)'!H65</f>
        <v>0</v>
      </c>
      <c r="E10" s="15">
        <f>'[1]BOULANGER TURPIN (CLOS)'!J65</f>
        <v>42644</v>
      </c>
      <c r="F10" s="15">
        <f>'[1]BOULANGER TURPIN (CLOS)'!K65</f>
        <v>43739</v>
      </c>
      <c r="G10" s="15" t="str">
        <f>'[1]BOULANGER TURPIN (CLOS)'!L65</f>
        <v>Clos (cpte 0 €)</v>
      </c>
      <c r="H10" s="16">
        <f>'[1]BOULANGER TURPIN (CLOS)'!M65</f>
        <v>500</v>
      </c>
      <c r="I10" s="16">
        <f>'[1]BOULANGER TURPIN (CLOS)'!N65</f>
        <v>3300</v>
      </c>
      <c r="J10" s="16">
        <f>'[1]BOULANGER TURPIN (CLOS)'!O65</f>
        <v>617.99</v>
      </c>
      <c r="K10" s="16">
        <f>'[1]BOULANGER TURPIN (CLOS)'!P65</f>
        <v>0</v>
      </c>
      <c r="L10" s="16">
        <f>'[1]BOULANGER TURPIN (CLOS)'!Q65</f>
        <v>0</v>
      </c>
      <c r="M10" s="16">
        <f>'[1]BOULANGER TURPIN (CLOS)'!R65</f>
        <v>3300</v>
      </c>
      <c r="N10" s="16">
        <f>'[1]BOULANGER TURPIN (CLOS)'!S65</f>
        <v>617.98999999999978</v>
      </c>
      <c r="O10" s="16">
        <f>'[1]BOULANGER TURPIN (CLOS)'!T65</f>
        <v>0</v>
      </c>
      <c r="P10" s="16">
        <f>'[1]BOULANGER TURPIN (CLOS)'!U65</f>
        <v>617.98999999999978</v>
      </c>
      <c r="Q10" s="16" t="str">
        <f>'[1]BOULANGER TURPIN (CLOS)'!V65</f>
        <v>Vide</v>
      </c>
      <c r="R10" s="16" t="str">
        <f>'[1]BOULANGER TURPIN (CLOS)'!W65</f>
        <v>PBI</v>
      </c>
      <c r="S10" s="17"/>
      <c r="T10" s="12">
        <f t="shared" si="0"/>
        <v>0</v>
      </c>
      <c r="U10" s="13">
        <f t="shared" si="1"/>
        <v>0</v>
      </c>
      <c r="V10" s="14" t="str">
        <f t="shared" si="2"/>
        <v>OK</v>
      </c>
      <c r="W10" s="14">
        <f t="shared" si="3"/>
        <v>31</v>
      </c>
    </row>
    <row r="11" spans="1:23" x14ac:dyDescent="0.2">
      <c r="A11" s="15">
        <f>'[1]BOULANGER TURPIN (2è) (CLOS)'!C65</f>
        <v>42826</v>
      </c>
      <c r="B11" s="15" t="str">
        <f>'[1]BOULANGER TURPIN (2è) (CLOS)'!F65</f>
        <v>1471701</v>
      </c>
      <c r="C11" s="15" t="str">
        <f>'[1]BOULANGER TURPIN (2è) (CLOS)'!G65</f>
        <v>En place</v>
      </c>
      <c r="D11" s="15">
        <f>'[1]BOULANGER TURPIN (2è) (CLOS)'!H65</f>
        <v>0</v>
      </c>
      <c r="E11" s="15">
        <f>'[1]BOULANGER TURPIN (2è) (CLOS)'!J65</f>
        <v>42644</v>
      </c>
      <c r="F11" s="15">
        <f>'[1]BOULANGER TURPIN (2è) (CLOS)'!K65</f>
        <v>43739</v>
      </c>
      <c r="G11" s="15" t="str">
        <f>'[1]BOULANGER TURPIN (2è) (CLOS)'!L65</f>
        <v>Clos (cpte 0 €)</v>
      </c>
      <c r="H11" s="16">
        <f>'[1]BOULANGER TURPIN (2è) (CLOS)'!M65</f>
        <v>550</v>
      </c>
      <c r="I11" s="16">
        <f>'[1]BOULANGER TURPIN (2è) (CLOS)'!N65</f>
        <v>1674.12</v>
      </c>
      <c r="J11" s="16">
        <f>'[1]BOULANGER TURPIN (2è) (CLOS)'!O65</f>
        <v>171.73</v>
      </c>
      <c r="K11" s="16">
        <f>'[1]BOULANGER TURPIN (2è) (CLOS)'!P65</f>
        <v>0</v>
      </c>
      <c r="L11" s="16">
        <f>'[1]BOULANGER TURPIN (2è) (CLOS)'!Q65</f>
        <v>1510.9</v>
      </c>
      <c r="M11" s="16">
        <f>'[1]BOULANGER TURPIN (2è) (CLOS)'!R65</f>
        <v>163.22</v>
      </c>
      <c r="N11" s="16">
        <f>'[1]BOULANGER TURPIN (2è) (CLOS)'!S65</f>
        <v>171.72999999999982</v>
      </c>
      <c r="O11" s="16">
        <f>'[1]BOULANGER TURPIN (2è) (CLOS)'!T65</f>
        <v>0</v>
      </c>
      <c r="P11" s="16">
        <f>'[1]BOULANGER TURPIN (2è) (CLOS)'!U65</f>
        <v>171.72999999999982</v>
      </c>
      <c r="Q11" s="16" t="str">
        <f>'[1]BOULANGER TURPIN (2è) (CLOS)'!V65</f>
        <v>Vide</v>
      </c>
      <c r="R11" s="16" t="str">
        <f>'[1]BOULANGER TURPIN (2è) (CLOS)'!W65</f>
        <v>PBI</v>
      </c>
      <c r="S11" s="17"/>
      <c r="T11" s="12">
        <f t="shared" si="0"/>
        <v>0</v>
      </c>
      <c r="U11" s="13">
        <f t="shared" si="1"/>
        <v>0</v>
      </c>
      <c r="V11" s="14" t="str">
        <f t="shared" si="2"/>
        <v>OK</v>
      </c>
      <c r="W11" s="14">
        <f t="shared" si="3"/>
        <v>182</v>
      </c>
    </row>
    <row r="12" spans="1:23" hidden="1" x14ac:dyDescent="0.2">
      <c r="A12" s="15">
        <f>'[1]DI CARLO (CLOS)'!C65</f>
        <v>42675</v>
      </c>
      <c r="B12" s="15" t="str">
        <f>'[1]DI CARLO (CLOS)'!F65</f>
        <v>1493626</v>
      </c>
      <c r="C12" s="15" t="str">
        <f>'[1]DI CARLO (CLOS)'!G65</f>
        <v>Sorti</v>
      </c>
      <c r="D12" s="15">
        <f>'[1]DI CARLO (CLOS)'!H65</f>
        <v>42916</v>
      </c>
      <c r="E12" s="15">
        <f>'[1]DI CARLO (CLOS)'!J65</f>
        <v>42658</v>
      </c>
      <c r="F12" s="15">
        <f>'[1]DI CARLO (CLOS)'!K65</f>
        <v>43753</v>
      </c>
      <c r="G12" s="15" t="str">
        <f>'[1]DI CARLO (CLOS)'!L65</f>
        <v>clos</v>
      </c>
      <c r="H12" s="16">
        <f>'[1]DI CARLO (CLOS)'!M65</f>
        <v>390</v>
      </c>
      <c r="I12" s="16">
        <f>'[1]DI CARLO (CLOS)'!N65</f>
        <v>3328</v>
      </c>
      <c r="J12" s="16">
        <f>'[1]DI CARLO (CLOS)'!O65</f>
        <v>354.56</v>
      </c>
      <c r="K12" s="16">
        <f>'[1]DI CARLO (CLOS)'!P65</f>
        <v>0</v>
      </c>
      <c r="L12" s="16">
        <f>'[1]DI CARLO (CLOS)'!Q65</f>
        <v>328</v>
      </c>
      <c r="M12" s="16">
        <f>'[1]DI CARLO (CLOS)'!R65</f>
        <v>1808</v>
      </c>
      <c r="N12" s="16">
        <f>'[1]DI CARLO (CLOS)'!S65</f>
        <v>1546.56</v>
      </c>
      <c r="O12" s="16">
        <f>'[1]DI CARLO (CLOS)'!T65</f>
        <v>0</v>
      </c>
      <c r="P12" s="16">
        <f>'[1]DI CARLO (CLOS)'!U65</f>
        <v>1546.56</v>
      </c>
      <c r="Q12" s="16" t="str">
        <f>'[1]DI CARLO (CLOS)'!V65</f>
        <v>Vide</v>
      </c>
      <c r="R12" s="16" t="str">
        <f>'[1]DI CARLO (CLOS)'!W65</f>
        <v>PBI</v>
      </c>
      <c r="S12" s="17"/>
      <c r="T12" s="12">
        <f t="shared" si="0"/>
        <v>3.0564102564102562</v>
      </c>
      <c r="U12" s="13">
        <f t="shared" si="1"/>
        <v>1192</v>
      </c>
      <c r="V12" s="14" t="str">
        <f t="shared" si="2"/>
        <v>OK</v>
      </c>
      <c r="W12" s="14">
        <f t="shared" si="3"/>
        <v>17</v>
      </c>
    </row>
    <row r="13" spans="1:23" x14ac:dyDescent="0.2">
      <c r="A13" s="15">
        <f>'[1]DE CASTRO SIMOES (CLOS)'!C65</f>
        <v>42675</v>
      </c>
      <c r="B13" s="15" t="str">
        <f>'[1]DE CASTRO SIMOES (CLOS)'!F65</f>
        <v>1472385</v>
      </c>
      <c r="C13" s="15" t="str">
        <f>'[1]DE CASTRO SIMOES (CLOS)'!G65</f>
        <v>En place</v>
      </c>
      <c r="D13" s="15">
        <f>'[1]DE CASTRO SIMOES (CLOS)'!H65</f>
        <v>0</v>
      </c>
      <c r="E13" s="15">
        <f>'[1]DE CASTRO SIMOES (CLOS)'!J65</f>
        <v>42651</v>
      </c>
      <c r="F13" s="15">
        <f>'[1]DE CASTRO SIMOES (CLOS)'!K65</f>
        <v>43746</v>
      </c>
      <c r="G13" s="15" t="str">
        <f>'[1]DE CASTRO SIMOES (CLOS)'!L65</f>
        <v>Clos (cpte 0 €)</v>
      </c>
      <c r="H13" s="16">
        <f>'[1]DE CASTRO SIMOES (CLOS)'!M65</f>
        <v>380</v>
      </c>
      <c r="I13" s="16">
        <f>'[1]DE CASTRO SIMOES (CLOS)'!N65</f>
        <v>1434.2</v>
      </c>
      <c r="J13" s="16">
        <f>'[1]DE CASTRO SIMOES (CLOS)'!O65</f>
        <v>0</v>
      </c>
      <c r="K13" s="16">
        <f>'[1]DE CASTRO SIMOES (CLOS)'!P65</f>
        <v>0</v>
      </c>
      <c r="L13" s="16">
        <f>'[1]DE CASTRO SIMOES (CLOS)'!Q65</f>
        <v>0</v>
      </c>
      <c r="M13" s="16">
        <f>'[1]DE CASTRO SIMOES (CLOS)'!R65</f>
        <v>1434.2</v>
      </c>
      <c r="N13" s="16">
        <f>'[1]DE CASTRO SIMOES (CLOS)'!S65</f>
        <v>0</v>
      </c>
      <c r="O13" s="16">
        <f>'[1]DE CASTRO SIMOES (CLOS)'!T65</f>
        <v>0</v>
      </c>
      <c r="P13" s="16">
        <f>'[1]DE CASTRO SIMOES (CLOS)'!U65</f>
        <v>0</v>
      </c>
      <c r="Q13" s="16" t="str">
        <f>'[1]DE CASTRO SIMOES (CLOS)'!V65</f>
        <v>Vide</v>
      </c>
      <c r="R13" s="16" t="str">
        <f>'[1]DE CASTRO SIMOES (CLOS)'!W65</f>
        <v>ADB</v>
      </c>
      <c r="S13" s="17"/>
      <c r="T13" s="12">
        <f t="shared" si="0"/>
        <v>0</v>
      </c>
      <c r="U13" s="13">
        <f t="shared" si="1"/>
        <v>0</v>
      </c>
      <c r="V13" s="14" t="str">
        <f t="shared" si="2"/>
        <v>OK</v>
      </c>
      <c r="W13" s="14">
        <f t="shared" si="3"/>
        <v>24</v>
      </c>
    </row>
    <row r="14" spans="1:23" x14ac:dyDescent="0.2">
      <c r="A14" s="15">
        <f>'[1]DE CASTRO SIMOES (2è) (CLOS)'!C65</f>
        <v>42767</v>
      </c>
      <c r="B14" s="15" t="str">
        <f>'[1]DE CASTRO SIMOES (2è) (CLOS)'!F65</f>
        <v>1472385</v>
      </c>
      <c r="C14" s="15" t="str">
        <f>'[1]DE CASTRO SIMOES (2è) (CLOS)'!G65</f>
        <v>En place</v>
      </c>
      <c r="D14" s="15">
        <f>'[1]DE CASTRO SIMOES (2è) (CLOS)'!H65</f>
        <v>0</v>
      </c>
      <c r="E14" s="15">
        <f>'[1]DE CASTRO SIMOES (2è) (CLOS)'!J65</f>
        <v>42651</v>
      </c>
      <c r="F14" s="15">
        <f>'[1]DE CASTRO SIMOES (2è) (CLOS)'!K65</f>
        <v>43746</v>
      </c>
      <c r="G14" s="15" t="str">
        <f>'[1]DE CASTRO SIMOES (2è) (CLOS)'!L65</f>
        <v>Clos (cpte 0 €)</v>
      </c>
      <c r="H14" s="16">
        <f>'[1]DE CASTRO SIMOES (2è) (CLOS)'!M65</f>
        <v>380</v>
      </c>
      <c r="I14" s="16">
        <f>'[1]DE CASTRO SIMOES (2è) (CLOS)'!N65</f>
        <v>6100.9699999999993</v>
      </c>
      <c r="J14" s="16">
        <f>'[1]DE CASTRO SIMOES (2è) (CLOS)'!O65</f>
        <v>687.7600000000001</v>
      </c>
      <c r="K14" s="16">
        <f>'[1]DE CASTRO SIMOES (2è) (CLOS)'!P65</f>
        <v>850</v>
      </c>
      <c r="L14" s="16">
        <f>'[1]DE CASTRO SIMOES (2è) (CLOS)'!Q65</f>
        <v>1723</v>
      </c>
      <c r="M14" s="16">
        <f>'[1]DE CASTRO SIMOES (2è) (CLOS)'!R65</f>
        <v>4377.9699999999993</v>
      </c>
      <c r="N14" s="16">
        <f>'[1]DE CASTRO SIMOES (2è) (CLOS)'!S65</f>
        <v>1537.7600000000002</v>
      </c>
      <c r="O14" s="16">
        <f>'[1]DE CASTRO SIMOES (2è) (CLOS)'!T65</f>
        <v>0</v>
      </c>
      <c r="P14" s="16">
        <f>'[1]DE CASTRO SIMOES (2è) (CLOS)'!U65</f>
        <v>1537.7600000000002</v>
      </c>
      <c r="Q14" s="16" t="str">
        <f>'[1]DE CASTRO SIMOES (2è) (CLOS)'!V65</f>
        <v>Vide</v>
      </c>
      <c r="R14" s="16" t="str">
        <f>'[1]DE CASTRO SIMOES (2è) (CLOS)'!W65</f>
        <v>ADB</v>
      </c>
      <c r="S14" s="17"/>
      <c r="T14" s="12">
        <f t="shared" si="0"/>
        <v>0</v>
      </c>
      <c r="U14" s="13">
        <f t="shared" si="1"/>
        <v>0</v>
      </c>
      <c r="V14" s="14" t="str">
        <f t="shared" si="2"/>
        <v>OK</v>
      </c>
      <c r="W14" s="14">
        <f t="shared" si="3"/>
        <v>116</v>
      </c>
    </row>
    <row r="15" spans="1:23" hidden="1" x14ac:dyDescent="0.2">
      <c r="A15" s="15">
        <f>'[1]PINCHON - GELOT (ABANDON)'!C65</f>
        <v>42675</v>
      </c>
      <c r="B15" s="15" t="str">
        <f>'[1]PINCHON - GELOT (ABANDON)'!F65</f>
        <v>1488929</v>
      </c>
      <c r="C15" s="15" t="str">
        <f>'[1]PINCHON - GELOT (ABANDON)'!G65</f>
        <v>Sorti</v>
      </c>
      <c r="D15" s="15">
        <f>'[1]PINCHON - GELOT (ABANDON)'!H65</f>
        <v>42865</v>
      </c>
      <c r="E15" s="15">
        <f>'[1]PINCHON - GELOT (ABANDON)'!J65</f>
        <v>42656</v>
      </c>
      <c r="F15" s="15">
        <f>'[1]PINCHON - GELOT (ABANDON)'!K65</f>
        <v>43751</v>
      </c>
      <c r="G15" s="15" t="str">
        <f>'[1]PINCHON - GELOT (ABANDON)'!L65</f>
        <v>Clos abandon</v>
      </c>
      <c r="H15" s="16">
        <f>'[1]PINCHON - GELOT (ABANDON)'!M65</f>
        <v>695</v>
      </c>
      <c r="I15" s="16">
        <f>'[1]PINCHON - GELOT (ABANDON)'!N65</f>
        <v>4811.6899999999996</v>
      </c>
      <c r="J15" s="16">
        <f>'[1]PINCHON - GELOT (ABANDON)'!O65</f>
        <v>72</v>
      </c>
      <c r="K15" s="16">
        <f>'[1]PINCHON - GELOT (ABANDON)'!P65</f>
        <v>0</v>
      </c>
      <c r="L15" s="16">
        <f>'[1]PINCHON - GELOT (ABANDON)'!Q65</f>
        <v>0</v>
      </c>
      <c r="M15" s="16">
        <f>'[1]PINCHON - GELOT (ABANDON)'!R65</f>
        <v>1680.17</v>
      </c>
      <c r="N15" s="16">
        <f>'[1]PINCHON - GELOT (ABANDON)'!S65</f>
        <v>3203.5199999999995</v>
      </c>
      <c r="O15" s="16">
        <f>'[1]PINCHON - GELOT (ABANDON)'!T65</f>
        <v>0</v>
      </c>
      <c r="P15" s="16">
        <f>'[1]PINCHON - GELOT (ABANDON)'!U65</f>
        <v>3203.5199999999995</v>
      </c>
      <c r="Q15" s="16" t="str">
        <f>'[1]PINCHON - GELOT (ABANDON)'!V65</f>
        <v>Vide</v>
      </c>
      <c r="R15" s="16" t="str">
        <f>'[1]PINCHON - GELOT (ABANDON)'!W65</f>
        <v>ADB</v>
      </c>
      <c r="S15" s="17"/>
      <c r="T15" s="12">
        <f t="shared" si="0"/>
        <v>4.5057841726618699</v>
      </c>
      <c r="U15" s="13">
        <f t="shared" si="1"/>
        <v>3131.5199999999995</v>
      </c>
      <c r="V15" s="14" t="str">
        <f t="shared" si="2"/>
        <v>OK</v>
      </c>
      <c r="W15" s="14">
        <f t="shared" si="3"/>
        <v>19</v>
      </c>
    </row>
    <row r="16" spans="1:23" hidden="1" x14ac:dyDescent="0.2">
      <c r="A16" s="15">
        <f>'[1]POSIER (CLOS) '!C71</f>
        <v>42644</v>
      </c>
      <c r="B16" s="15" t="str">
        <f>'[1]POSIER (CLOS) '!F71</f>
        <v>1351997</v>
      </c>
      <c r="C16" s="15" t="str">
        <f>'[1]POSIER (CLOS) '!G71</f>
        <v>Sorti</v>
      </c>
      <c r="D16" s="15">
        <f>'[1]POSIER (CLOS) '!H71</f>
        <v>43235</v>
      </c>
      <c r="E16" s="15">
        <f>'[1]POSIER (CLOS) '!J71</f>
        <v>42644</v>
      </c>
      <c r="F16" s="15">
        <f>'[1]POSIER (CLOS) '!K71</f>
        <v>43739</v>
      </c>
      <c r="G16" s="15" t="str">
        <f>'[1]POSIER (CLOS) '!L71</f>
        <v>clos</v>
      </c>
      <c r="H16" s="16">
        <f>'[1]POSIER (CLOS) '!M71</f>
        <v>460</v>
      </c>
      <c r="I16" s="16">
        <f>'[1]POSIER (CLOS) '!N71</f>
        <v>8906.16</v>
      </c>
      <c r="J16" s="16">
        <f>'[1]POSIER (CLOS) '!O71</f>
        <v>1053.2</v>
      </c>
      <c r="K16" s="16">
        <f>'[1]POSIER (CLOS) '!P71</f>
        <v>850</v>
      </c>
      <c r="L16" s="16">
        <f>'[1]POSIER (CLOS) '!Q71</f>
        <v>0</v>
      </c>
      <c r="M16" s="16">
        <f>'[1]POSIER (CLOS) '!R71</f>
        <v>4751.7299999999996</v>
      </c>
      <c r="N16" s="16">
        <f>'[1]POSIER (CLOS) '!S71</f>
        <v>6057.630000000001</v>
      </c>
      <c r="O16" s="16">
        <f>'[1]POSIER (CLOS) '!T71</f>
        <v>0</v>
      </c>
      <c r="P16" s="16">
        <f>'[1]POSIER (CLOS) '!U71</f>
        <v>6057.630000000001</v>
      </c>
      <c r="Q16" s="16" t="str">
        <f>'[1]POSIER (CLOS) '!V71</f>
        <v>Vide</v>
      </c>
      <c r="R16" s="16" t="str">
        <f>'[1]POSIER (CLOS) '!W71</f>
        <v>ADB</v>
      </c>
      <c r="S16" s="17"/>
      <c r="T16" s="12">
        <f t="shared" si="0"/>
        <v>9.0313695652173926</v>
      </c>
      <c r="U16" s="13">
        <f t="shared" si="1"/>
        <v>4154.43</v>
      </c>
      <c r="V16" s="14" t="str">
        <f t="shared" si="2"/>
        <v>OK</v>
      </c>
      <c r="W16" s="14">
        <f t="shared" si="3"/>
        <v>0</v>
      </c>
    </row>
    <row r="17" spans="1:23" hidden="1" x14ac:dyDescent="0.2">
      <c r="A17" s="15">
        <f>'[1]GAUBE - MUTTI (CLOS) '!C71</f>
        <v>42632</v>
      </c>
      <c r="B17" s="15" t="str">
        <f>'[1]GAUBE - MUTTI (CLOS) '!F71</f>
        <v>1304310</v>
      </c>
      <c r="C17" s="15" t="str">
        <f>'[1]GAUBE - MUTTI (CLOS) '!G71</f>
        <v>Sorti</v>
      </c>
      <c r="D17" s="15">
        <f>'[1]GAUBE - MUTTI (CLOS) '!H71</f>
        <v>43307</v>
      </c>
      <c r="E17" s="15">
        <f>'[1]GAUBE - MUTTI (CLOS) '!J71</f>
        <v>42632</v>
      </c>
      <c r="F17" s="15">
        <f>'[1]GAUBE - MUTTI (CLOS) '!K71</f>
        <v>43727</v>
      </c>
      <c r="G17" s="15" t="str">
        <f>'[1]GAUBE - MUTTI (CLOS) '!L71</f>
        <v>Clos abandon</v>
      </c>
      <c r="H17" s="16">
        <f>'[1]GAUBE - MUTTI (CLOS) '!M71</f>
        <v>545</v>
      </c>
      <c r="I17" s="16">
        <f>'[1]GAUBE - MUTTI (CLOS) '!N71</f>
        <v>12223.239999999996</v>
      </c>
      <c r="J17" s="16">
        <f>'[1]GAUBE - MUTTI (CLOS) '!O71</f>
        <v>990.3599999999999</v>
      </c>
      <c r="K17" s="16">
        <f>'[1]GAUBE - MUTTI (CLOS) '!P71</f>
        <v>850</v>
      </c>
      <c r="L17" s="16">
        <f>'[1]GAUBE - MUTTI (CLOS) '!Q71</f>
        <v>5310.64</v>
      </c>
      <c r="M17" s="16">
        <f>'[1]GAUBE - MUTTI (CLOS) '!R71</f>
        <v>530</v>
      </c>
      <c r="N17" s="16">
        <f>'[1]GAUBE - MUTTI (CLOS) '!S71</f>
        <v>8222.9599999999955</v>
      </c>
      <c r="O17" s="16">
        <f>'[1]GAUBE - MUTTI (CLOS) '!T71</f>
        <v>0</v>
      </c>
      <c r="P17" s="16">
        <f>'[1]GAUBE - MUTTI (CLOS) '!U71</f>
        <v>8222.9599999999955</v>
      </c>
      <c r="Q17" s="16" t="str">
        <f>'[1]GAUBE - MUTTI (CLOS) '!V71</f>
        <v>Vide</v>
      </c>
      <c r="R17" s="16" t="str">
        <f>'[1]GAUBE - MUTTI (CLOS) '!W71</f>
        <v>PBI</v>
      </c>
      <c r="S17" s="17"/>
      <c r="T17" s="12">
        <f t="shared" si="0"/>
        <v>11.71119266055045</v>
      </c>
      <c r="U17" s="13">
        <f t="shared" si="1"/>
        <v>6382.5999999999958</v>
      </c>
      <c r="V17" s="14" t="str">
        <f t="shared" si="2"/>
        <v>OK</v>
      </c>
      <c r="W17" s="14">
        <f t="shared" si="3"/>
        <v>0</v>
      </c>
    </row>
    <row r="18" spans="1:23" hidden="1" x14ac:dyDescent="0.2">
      <c r="A18" s="15">
        <f>'[1]ARRAD (CLOS) '!C78</f>
        <v>42718</v>
      </c>
      <c r="B18" s="15" t="str">
        <f>'[1]ARRAD (CLOS) '!F78</f>
        <v>335407</v>
      </c>
      <c r="C18" s="15" t="str">
        <f>'[1]ARRAD (CLOS) '!G78</f>
        <v>Sorti</v>
      </c>
      <c r="D18" s="15">
        <f>'[1]ARRAD (CLOS) '!H78</f>
        <v>43540</v>
      </c>
      <c r="E18" s="15">
        <f>'[1]ARRAD (CLOS) '!J78</f>
        <v>42718</v>
      </c>
      <c r="F18" s="15">
        <f>'[1]ARRAD (CLOS) '!K78</f>
        <v>43813</v>
      </c>
      <c r="G18" s="15" t="str">
        <f>'[1]ARRAD (CLOS) '!L78</f>
        <v>clos</v>
      </c>
      <c r="H18" s="16">
        <f>'[1]ARRAD (CLOS) '!M78</f>
        <v>772</v>
      </c>
      <c r="I18" s="16">
        <f>'[1]ARRAD (CLOS) '!N78</f>
        <v>21398.219999999998</v>
      </c>
      <c r="J18" s="16">
        <f>'[1]ARRAD (CLOS) '!O78</f>
        <v>986.36</v>
      </c>
      <c r="K18" s="16">
        <f>'[1]ARRAD (CLOS) '!P78</f>
        <v>850</v>
      </c>
      <c r="L18" s="16">
        <f>'[1]ARRAD (CLOS) '!Q78</f>
        <v>9812</v>
      </c>
      <c r="M18" s="16">
        <f>'[1]ARRAD (CLOS) '!R78</f>
        <v>6552.94</v>
      </c>
      <c r="N18" s="16">
        <f>'[1]ARRAD (CLOS) '!S78</f>
        <v>6869.6399999999985</v>
      </c>
      <c r="O18" s="16">
        <f>'[1]ARRAD (CLOS) '!T78</f>
        <v>0</v>
      </c>
      <c r="P18" s="16">
        <f>'[1]ARRAD (CLOS) '!U78</f>
        <v>6869.6399999999985</v>
      </c>
      <c r="Q18" s="16" t="str">
        <f>'[1]ARRAD (CLOS) '!V78</f>
        <v>Vide</v>
      </c>
      <c r="R18" s="16" t="str">
        <f>'[1]ARRAD (CLOS) '!W78</f>
        <v>PBI</v>
      </c>
      <c r="S18" s="17"/>
      <c r="T18" s="12">
        <f t="shared" si="0"/>
        <v>6.5197927461139882</v>
      </c>
      <c r="U18" s="13">
        <f t="shared" si="1"/>
        <v>5033.2799999999988</v>
      </c>
      <c r="V18" s="14" t="str">
        <f t="shared" si="2"/>
        <v>OK</v>
      </c>
      <c r="W18" s="14">
        <f t="shared" si="3"/>
        <v>0</v>
      </c>
    </row>
    <row r="19" spans="1:23" hidden="1" x14ac:dyDescent="0.2">
      <c r="A19" s="15">
        <f>'[1]TOUABI - BOUKEDJAR (CLOS) '!C67</f>
        <v>42709</v>
      </c>
      <c r="B19" s="15" t="str">
        <f>'[1]TOUABI - BOUKEDJAR (CLOS) '!F67</f>
        <v>1484170</v>
      </c>
      <c r="C19" s="15" t="str">
        <f>'[1]TOUABI - BOUKEDJAR (CLOS) '!G67</f>
        <v>Sorti</v>
      </c>
      <c r="D19" s="15">
        <f>'[1]TOUABI - BOUKEDJAR (CLOS) '!H67</f>
        <v>43284</v>
      </c>
      <c r="E19" s="15">
        <f>'[1]TOUABI - BOUKEDJAR (CLOS) '!J67</f>
        <v>42709</v>
      </c>
      <c r="F19" s="15">
        <f>'[1]TOUABI - BOUKEDJAR (CLOS) '!K67</f>
        <v>43804</v>
      </c>
      <c r="G19" s="15" t="str">
        <f>'[1]TOUABI - BOUKEDJAR (CLOS) '!L67</f>
        <v>clos</v>
      </c>
      <c r="H19" s="16">
        <f>'[1]TOUABI - BOUKEDJAR (CLOS) '!M67</f>
        <v>690</v>
      </c>
      <c r="I19" s="16">
        <f>'[1]TOUABI - BOUKEDJAR (CLOS) '!N67</f>
        <v>13758.559999999998</v>
      </c>
      <c r="J19" s="16">
        <f>'[1]TOUABI - BOUKEDJAR (CLOS) '!O67</f>
        <v>1488.78</v>
      </c>
      <c r="K19" s="16">
        <f>'[1]TOUABI - BOUKEDJAR (CLOS) '!P67</f>
        <v>850</v>
      </c>
      <c r="L19" s="16">
        <f>'[1]TOUABI - BOUKEDJAR (CLOS) '!Q67</f>
        <v>2265</v>
      </c>
      <c r="M19" s="16">
        <f>'[1]TOUABI - BOUKEDJAR (CLOS) '!R67</f>
        <v>628.70000000000005</v>
      </c>
      <c r="N19" s="16">
        <f>'[1]TOUABI - BOUKEDJAR (CLOS) '!S67</f>
        <v>13203.639999999998</v>
      </c>
      <c r="O19" s="16">
        <f>'[1]TOUABI - BOUKEDJAR (CLOS) '!T67</f>
        <v>0</v>
      </c>
      <c r="P19" s="16">
        <f>'[1]TOUABI - BOUKEDJAR (CLOS) '!U67</f>
        <v>13203.639999999998</v>
      </c>
      <c r="Q19" s="16" t="str">
        <f>'[1]TOUABI - BOUKEDJAR (CLOS) '!V67</f>
        <v>Vide</v>
      </c>
      <c r="R19" s="16" t="str">
        <f>'[1]TOUABI - BOUKEDJAR (CLOS) '!W67</f>
        <v>PBI</v>
      </c>
      <c r="S19" s="17"/>
      <c r="T19" s="12">
        <f t="shared" si="0"/>
        <v>15.746173913043474</v>
      </c>
      <c r="U19" s="13">
        <f t="shared" si="1"/>
        <v>10864.859999999997</v>
      </c>
      <c r="V19" s="14" t="str">
        <f t="shared" si="2"/>
        <v>OK</v>
      </c>
      <c r="W19" s="14">
        <f t="shared" si="3"/>
        <v>0</v>
      </c>
    </row>
    <row r="20" spans="1:23" hidden="1" x14ac:dyDescent="0.2">
      <c r="A20" s="15">
        <f>'[1]BRABANT - BLANC (CLOS)'!C66</f>
        <v>42705</v>
      </c>
      <c r="B20" s="15" t="str">
        <f>'[1]BRABANT - BLANC (CLOS)'!F66</f>
        <v>1488662</v>
      </c>
      <c r="C20" s="15" t="str">
        <f>'[1]BRABANT - BLANC (CLOS)'!G66</f>
        <v>Sorti</v>
      </c>
      <c r="D20" s="15">
        <f>'[1]BRABANT - BLANC (CLOS)'!H66</f>
        <v>42896</v>
      </c>
      <c r="E20" s="15">
        <f>'[1]BRABANT - BLANC (CLOS)'!J66</f>
        <v>42705</v>
      </c>
      <c r="F20" s="15">
        <f>'[1]BRABANT - BLANC (CLOS)'!K66</f>
        <v>43800</v>
      </c>
      <c r="G20" s="15" t="str">
        <f>'[1]BRABANT - BLANC (CLOS)'!L66</f>
        <v>clos</v>
      </c>
      <c r="H20" s="16">
        <f>'[1]BRABANT - BLANC (CLOS)'!M66</f>
        <v>665</v>
      </c>
      <c r="I20" s="16">
        <f>'[1]BRABANT - BLANC (CLOS)'!N66</f>
        <v>4211.67</v>
      </c>
      <c r="J20" s="16">
        <f>'[1]BRABANT - BLANC (CLOS)'!O66</f>
        <v>214.65</v>
      </c>
      <c r="K20" s="16">
        <f>'[1]BRABANT - BLANC (CLOS)'!P66</f>
        <v>0</v>
      </c>
      <c r="L20" s="16">
        <f>'[1]BRABANT - BLANC (CLOS)'!Q66</f>
        <v>0</v>
      </c>
      <c r="M20" s="16">
        <f>'[1]BRABANT - BLANC (CLOS)'!R66</f>
        <v>886.66</v>
      </c>
      <c r="N20" s="16">
        <f>'[1]BRABANT - BLANC (CLOS)'!S66</f>
        <v>3539.66</v>
      </c>
      <c r="O20" s="16">
        <f>'[1]BRABANT - BLANC (CLOS)'!T66</f>
        <v>0</v>
      </c>
      <c r="P20" s="16">
        <f>'[1]BRABANT - BLANC (CLOS)'!U66</f>
        <v>3539.66</v>
      </c>
      <c r="Q20" s="16" t="str">
        <f>'[1]BRABANT - BLANC (CLOS)'!V66</f>
        <v>Vide</v>
      </c>
      <c r="R20" s="16" t="str">
        <f>'[1]BRABANT - BLANC (CLOS)'!W66</f>
        <v>PBI</v>
      </c>
      <c r="S20" s="17"/>
      <c r="T20" s="12">
        <f t="shared" si="0"/>
        <v>5.0000150375939851</v>
      </c>
      <c r="U20" s="13">
        <f t="shared" si="1"/>
        <v>3325.01</v>
      </c>
      <c r="V20" s="14" t="str">
        <f t="shared" si="2"/>
        <v>OK</v>
      </c>
      <c r="W20" s="14">
        <f t="shared" si="3"/>
        <v>0</v>
      </c>
    </row>
    <row r="21" spans="1:23" hidden="1" x14ac:dyDescent="0.2">
      <c r="A21" s="15">
        <f>'[1]RYNGEVAL (CLOS)'!C65</f>
        <v>42705</v>
      </c>
      <c r="B21" s="15" t="str">
        <f>'[1]RYNGEVAL (CLOS)'!F65</f>
        <v>1482491</v>
      </c>
      <c r="C21" s="15" t="str">
        <f>'[1]RYNGEVAL (CLOS)'!G65</f>
        <v>Sorti</v>
      </c>
      <c r="D21" s="15">
        <f>'[1]RYNGEVAL (CLOS)'!H65</f>
        <v>42885</v>
      </c>
      <c r="E21" s="15">
        <f>'[1]RYNGEVAL (CLOS)'!J65</f>
        <v>42682</v>
      </c>
      <c r="F21" s="15">
        <f>'[1]RYNGEVAL (CLOS)'!K65</f>
        <v>43777</v>
      </c>
      <c r="G21" s="15" t="str">
        <f>'[1]RYNGEVAL (CLOS)'!L65</f>
        <v>clos</v>
      </c>
      <c r="H21" s="16">
        <f>'[1]RYNGEVAL (CLOS)'!M65</f>
        <v>410</v>
      </c>
      <c r="I21" s="16">
        <f>'[1]RYNGEVAL (CLOS)'!N65</f>
        <v>2774.3199999999997</v>
      </c>
      <c r="J21" s="16">
        <f>'[1]RYNGEVAL (CLOS)'!O65</f>
        <v>183.37</v>
      </c>
      <c r="K21" s="16">
        <f>'[1]RYNGEVAL (CLOS)'!P65</f>
        <v>0</v>
      </c>
      <c r="L21" s="16">
        <f>'[1]RYNGEVAL (CLOS)'!Q65</f>
        <v>0</v>
      </c>
      <c r="M21" s="16">
        <f>'[1]RYNGEVAL (CLOS)'!R65</f>
        <v>314.33999999999997</v>
      </c>
      <c r="N21" s="16">
        <f>'[1]RYNGEVAL (CLOS)'!S65</f>
        <v>2643.3499999999995</v>
      </c>
      <c r="O21" s="16">
        <f>'[1]RYNGEVAL (CLOS)'!T65</f>
        <v>0</v>
      </c>
      <c r="P21" s="16">
        <f>'[1]RYNGEVAL (CLOS)'!U65</f>
        <v>2643.3499999999995</v>
      </c>
      <c r="Q21" s="16" t="str">
        <f>'[1]RYNGEVAL (CLOS)'!V65</f>
        <v>Vide</v>
      </c>
      <c r="R21" s="16" t="str">
        <f>'[1]RYNGEVAL (CLOS)'!W65</f>
        <v>PBI</v>
      </c>
      <c r="S21" s="17"/>
      <c r="T21" s="12">
        <f t="shared" si="0"/>
        <v>5.9999512195121945</v>
      </c>
      <c r="U21" s="13">
        <f t="shared" si="1"/>
        <v>2459.9799999999996</v>
      </c>
      <c r="V21" s="14" t="str">
        <f t="shared" si="2"/>
        <v>OK</v>
      </c>
      <c r="W21" s="14">
        <f t="shared" si="3"/>
        <v>23</v>
      </c>
    </row>
    <row r="22" spans="1:23" hidden="1" x14ac:dyDescent="0.2">
      <c r="A22" s="15">
        <f>'[1]BOSCHER (CLOS) '!C65</f>
        <v>42719</v>
      </c>
      <c r="B22" s="15" t="str">
        <f>'[1]BOSCHER (CLOS) '!F65</f>
        <v>1493909</v>
      </c>
      <c r="C22" s="15" t="str">
        <f>'[1]BOSCHER (CLOS) '!G65</f>
        <v>Sorti</v>
      </c>
      <c r="D22" s="15">
        <f>'[1]BOSCHER (CLOS) '!H65</f>
        <v>43242</v>
      </c>
      <c r="E22" s="15">
        <f>'[1]BOSCHER (CLOS) '!J65</f>
        <v>42719</v>
      </c>
      <c r="F22" s="15">
        <f>'[1]BOSCHER (CLOS) '!K65</f>
        <v>43814</v>
      </c>
      <c r="G22" s="15" t="str">
        <f>'[1]BOSCHER (CLOS) '!L65</f>
        <v>clos</v>
      </c>
      <c r="H22" s="16">
        <f>'[1]BOSCHER (CLOS) '!M65</f>
        <v>522</v>
      </c>
      <c r="I22" s="16">
        <f>'[1]BOSCHER (CLOS) '!N65</f>
        <v>9033.41</v>
      </c>
      <c r="J22" s="16">
        <f>'[1]BOSCHER (CLOS) '!O65</f>
        <v>1133.94</v>
      </c>
      <c r="K22" s="16">
        <f>'[1]BOSCHER (CLOS) '!P65</f>
        <v>954.38</v>
      </c>
      <c r="L22" s="16">
        <f>'[1]BOSCHER (CLOS) '!Q65</f>
        <v>0</v>
      </c>
      <c r="M22" s="16">
        <f>'[1]BOSCHER (CLOS) '!R65</f>
        <v>522</v>
      </c>
      <c r="N22" s="16">
        <f>'[1]BOSCHER (CLOS) '!S65</f>
        <v>10599.73</v>
      </c>
      <c r="O22" s="16">
        <f>'[1]BOSCHER (CLOS) '!T65</f>
        <v>0</v>
      </c>
      <c r="P22" s="16">
        <f>'[1]BOSCHER (CLOS) '!U65</f>
        <v>10599.73</v>
      </c>
      <c r="Q22" s="16" t="str">
        <f>'[1]BOSCHER (CLOS) '!V65</f>
        <v>Vide</v>
      </c>
      <c r="R22" s="16" t="str">
        <f>'[1]BOSCHER (CLOS) '!W65</f>
        <v>ADB</v>
      </c>
      <c r="S22" s="17"/>
      <c r="T22" s="12">
        <f t="shared" si="0"/>
        <v>16.305383141762452</v>
      </c>
      <c r="U22" s="13">
        <f t="shared" si="1"/>
        <v>8511.41</v>
      </c>
      <c r="V22" s="14" t="str">
        <f t="shared" si="2"/>
        <v>OK</v>
      </c>
      <c r="W22" s="14">
        <f t="shared" si="3"/>
        <v>0</v>
      </c>
    </row>
    <row r="23" spans="1:23" hidden="1" x14ac:dyDescent="0.2">
      <c r="A23" s="15">
        <f>'[1]BLAVIER (CLOS) '!C65</f>
        <v>42719</v>
      </c>
      <c r="B23" s="15" t="str">
        <f>'[1]BLAVIER (CLOS) '!F65</f>
        <v>1000759</v>
      </c>
      <c r="C23" s="15" t="str">
        <f>'[1]BLAVIER (CLOS) '!G65</f>
        <v>Sorti</v>
      </c>
      <c r="D23" s="15">
        <f>'[1]BLAVIER (CLOS) '!H65</f>
        <v>43174</v>
      </c>
      <c r="E23" s="15">
        <f>'[1]BLAVIER (CLOS) '!J65</f>
        <v>42719</v>
      </c>
      <c r="F23" s="15">
        <f>'[1]BLAVIER (CLOS) '!K65</f>
        <v>43814</v>
      </c>
      <c r="G23" s="15" t="str">
        <f>'[1]BLAVIER (CLOS) '!L65</f>
        <v>clos</v>
      </c>
      <c r="H23" s="16">
        <f>'[1]BLAVIER (CLOS) '!M65</f>
        <v>535</v>
      </c>
      <c r="I23" s="16">
        <f>'[1]BLAVIER (CLOS) '!N65</f>
        <v>8181.7799999999988</v>
      </c>
      <c r="J23" s="16">
        <f>'[1]BLAVIER (CLOS) '!O65</f>
        <v>965.62</v>
      </c>
      <c r="K23" s="16">
        <f>'[1]BLAVIER (CLOS) '!P65</f>
        <v>850</v>
      </c>
      <c r="L23" s="16">
        <f>'[1]BLAVIER (CLOS) '!Q65</f>
        <v>0</v>
      </c>
      <c r="M23" s="16">
        <f>'[1]BLAVIER (CLOS) '!R65</f>
        <v>1898.3899999999999</v>
      </c>
      <c r="N23" s="16">
        <f>'[1]BLAVIER (CLOS) '!S65</f>
        <v>8099.01</v>
      </c>
      <c r="O23" s="16">
        <f>'[1]BLAVIER (CLOS) '!T65</f>
        <v>0</v>
      </c>
      <c r="P23" s="16">
        <f>'[1]BLAVIER (CLOS) '!U65</f>
        <v>8099.01</v>
      </c>
      <c r="Q23" s="16" t="str">
        <f>'[1]BLAVIER (CLOS) '!V65</f>
        <v>Vide</v>
      </c>
      <c r="R23" s="16" t="str">
        <f>'[1]BLAVIER (CLOS) '!W65</f>
        <v>PBI</v>
      </c>
      <c r="S23" s="17"/>
      <c r="T23" s="12">
        <f t="shared" si="0"/>
        <v>11.744654205607475</v>
      </c>
      <c r="U23" s="13">
        <f t="shared" si="1"/>
        <v>6283.3899999999994</v>
      </c>
      <c r="V23" s="14" t="str">
        <f t="shared" si="2"/>
        <v>OK</v>
      </c>
      <c r="W23" s="14">
        <f t="shared" si="3"/>
        <v>0</v>
      </c>
    </row>
    <row r="24" spans="1:23" hidden="1" x14ac:dyDescent="0.2">
      <c r="A24" s="15">
        <f>'[1]ABDOU- HOUMADI (CLOS)'!C65</f>
        <v>42724</v>
      </c>
      <c r="B24" s="15" t="str">
        <f>'[1]ABDOU- HOUMADI (CLOS)'!F65</f>
        <v>1510157</v>
      </c>
      <c r="C24" s="15" t="str">
        <f>'[1]ABDOU- HOUMADI (CLOS)'!G65</f>
        <v>Sorti</v>
      </c>
      <c r="D24" s="15">
        <f>'[1]ABDOU- HOUMADI (CLOS)'!H65</f>
        <v>43465</v>
      </c>
      <c r="E24" s="15">
        <f>'[1]ABDOU- HOUMADI (CLOS)'!J65</f>
        <v>42724</v>
      </c>
      <c r="F24" s="15">
        <f>'[1]ABDOU- HOUMADI (CLOS)'!K65</f>
        <v>43819</v>
      </c>
      <c r="G24" s="15" t="str">
        <f>'[1]ABDOU- HOUMADI (CLOS)'!L65</f>
        <v>Clos CDT soldé</v>
      </c>
      <c r="H24" s="16">
        <f>'[1]ABDOU- HOUMADI (CLOS)'!M65</f>
        <v>280</v>
      </c>
      <c r="I24" s="16">
        <f>'[1]ABDOU- HOUMADI (CLOS)'!N65</f>
        <v>1508.3899999999999</v>
      </c>
      <c r="J24" s="16">
        <f>'[1]ABDOU- HOUMADI (CLOS)'!O65</f>
        <v>24</v>
      </c>
      <c r="K24" s="16">
        <f>'[1]ABDOU- HOUMADI (CLOS)'!P65</f>
        <v>0</v>
      </c>
      <c r="L24" s="16">
        <f>'[1]ABDOU- HOUMADI (CLOS)'!Q65</f>
        <v>0</v>
      </c>
      <c r="M24" s="16">
        <f>'[1]ABDOU- HOUMADI (CLOS)'!R65</f>
        <v>1508.3899999999999</v>
      </c>
      <c r="N24" s="16">
        <f>'[1]ABDOU- HOUMADI (CLOS)'!S65</f>
        <v>24</v>
      </c>
      <c r="O24" s="16">
        <f>'[1]ABDOU- HOUMADI (CLOS)'!T65</f>
        <v>0</v>
      </c>
      <c r="P24" s="16">
        <f>'[1]ABDOU- HOUMADI (CLOS)'!U65</f>
        <v>24</v>
      </c>
      <c r="Q24" s="16" t="str">
        <f>'[1]ABDOU- HOUMADI (CLOS)'!V65</f>
        <v>Vide</v>
      </c>
      <c r="R24" s="16" t="str">
        <f>'[1]ABDOU- HOUMADI (CLOS)'!W65</f>
        <v>PBI</v>
      </c>
      <c r="S24" s="17"/>
      <c r="T24" s="12">
        <f t="shared" si="0"/>
        <v>0</v>
      </c>
      <c r="U24" s="13">
        <f t="shared" si="1"/>
        <v>0</v>
      </c>
      <c r="V24" s="14" t="str">
        <f t="shared" si="2"/>
        <v>OK</v>
      </c>
      <c r="W24" s="14">
        <f t="shared" si="3"/>
        <v>0</v>
      </c>
    </row>
    <row r="25" spans="1:23" hidden="1" x14ac:dyDescent="0.2">
      <c r="A25" s="15">
        <f>'[1]BENFATAH (CLOS)'!C74</f>
        <v>42736</v>
      </c>
      <c r="B25" s="15" t="str">
        <f>'[1]BENFATAH (CLOS)'!F74</f>
        <v>1490912</v>
      </c>
      <c r="C25" s="15" t="str">
        <f>'[1]BENFATAH (CLOS)'!G74</f>
        <v>Sorti</v>
      </c>
      <c r="D25" s="15">
        <f>'[1]BENFATAH (CLOS)'!H74</f>
        <v>43438</v>
      </c>
      <c r="E25" s="15">
        <f>'[1]BENFATAH (CLOS)'!J74</f>
        <v>42705</v>
      </c>
      <c r="F25" s="15">
        <f>'[1]BENFATAH (CLOS)'!K74</f>
        <v>43800</v>
      </c>
      <c r="G25" s="15" t="str">
        <f>'[1]BENFATAH (CLOS)'!L74</f>
        <v>clos</v>
      </c>
      <c r="H25" s="16">
        <f>'[1]BENFATAH (CLOS)'!M74</f>
        <v>330</v>
      </c>
      <c r="I25" s="16">
        <f>'[1]BENFATAH (CLOS)'!N74</f>
        <v>7996.8999999999978</v>
      </c>
      <c r="J25" s="16">
        <f>'[1]BENFATAH (CLOS)'!O74</f>
        <v>1814.3300000000002</v>
      </c>
      <c r="K25" s="16">
        <f>'[1]BENFATAH (CLOS)'!P74</f>
        <v>850</v>
      </c>
      <c r="L25" s="16">
        <f>'[1]BENFATAH (CLOS)'!Q74</f>
        <v>3060</v>
      </c>
      <c r="M25" s="16">
        <f>'[1]BENFATAH (CLOS)'!R74</f>
        <v>530</v>
      </c>
      <c r="N25" s="16">
        <f>'[1]BENFATAH (CLOS)'!S74</f>
        <v>7071.2299999999977</v>
      </c>
      <c r="O25" s="16">
        <f>'[1]BENFATAH (CLOS)'!T74</f>
        <v>0</v>
      </c>
      <c r="P25" s="16">
        <f>'[1]BENFATAH (CLOS)'!U74</f>
        <v>7071.2299999999977</v>
      </c>
      <c r="Q25" s="16" t="str">
        <f>'[1]BENFATAH (CLOS)'!V74</f>
        <v>Vide</v>
      </c>
      <c r="R25" s="16" t="str">
        <f>'[1]BENFATAH (CLOS)'!W74</f>
        <v>PBI</v>
      </c>
      <c r="S25" s="17"/>
      <c r="T25" s="12">
        <f t="shared" si="0"/>
        <v>13.354242424242418</v>
      </c>
      <c r="U25" s="13">
        <f t="shared" si="1"/>
        <v>4406.8999999999978</v>
      </c>
      <c r="V25" s="14" t="str">
        <f t="shared" si="2"/>
        <v>OK</v>
      </c>
      <c r="W25" s="14">
        <f t="shared" si="3"/>
        <v>31</v>
      </c>
    </row>
    <row r="26" spans="1:23" x14ac:dyDescent="0.2">
      <c r="A26" s="15">
        <f>'[1]BUCHET (CLOS)'!C65</f>
        <v>42856</v>
      </c>
      <c r="B26" s="15" t="str">
        <f>'[1]BUCHET (CLOS)'!F65</f>
        <v>1486000</v>
      </c>
      <c r="C26" s="15" t="str">
        <f>'[1]BUCHET (CLOS)'!G65</f>
        <v>En place</v>
      </c>
      <c r="D26" s="15">
        <f>'[1]BUCHET (CLOS)'!H65</f>
        <v>0</v>
      </c>
      <c r="E26" s="15">
        <f>'[1]BUCHET (CLOS)'!J65</f>
        <v>42663</v>
      </c>
      <c r="F26" s="15">
        <f>'[1]BUCHET (CLOS)'!K65</f>
        <v>43758</v>
      </c>
      <c r="G26" s="15" t="str">
        <f>'[1]BUCHET (CLOS)'!L65</f>
        <v>Clos CDT soldé</v>
      </c>
      <c r="H26" s="16">
        <f>'[1]BUCHET (CLOS)'!M65</f>
        <v>435</v>
      </c>
      <c r="I26" s="16">
        <f>'[1]BUCHET (CLOS)'!N65</f>
        <v>8100.6500000000005</v>
      </c>
      <c r="J26" s="16">
        <f>'[1]BUCHET (CLOS)'!O65</f>
        <v>1197.71</v>
      </c>
      <c r="K26" s="16">
        <f>'[1]BUCHET (CLOS)'!P65</f>
        <v>850</v>
      </c>
      <c r="L26" s="16">
        <f>'[1]BUCHET (CLOS)'!Q65</f>
        <v>2172</v>
      </c>
      <c r="M26" s="16">
        <f>'[1]BUCHET (CLOS)'!R65</f>
        <v>5928.65</v>
      </c>
      <c r="N26" s="16">
        <f>'[1]BUCHET (CLOS)'!S65</f>
        <v>2047.7100000000009</v>
      </c>
      <c r="O26" s="16">
        <f>'[1]BUCHET (CLOS)'!T65</f>
        <v>0</v>
      </c>
      <c r="P26" s="16">
        <f>'[1]BUCHET (CLOS)'!U65</f>
        <v>2047.7100000000009</v>
      </c>
      <c r="Q26" s="16" t="str">
        <f>'[1]BUCHET (CLOS)'!V65</f>
        <v>Vide</v>
      </c>
      <c r="R26" s="16" t="str">
        <f>'[1]BUCHET (CLOS)'!W65</f>
        <v>PBI</v>
      </c>
      <c r="S26" s="17"/>
      <c r="T26" s="12">
        <f t="shared" si="0"/>
        <v>0</v>
      </c>
      <c r="U26" s="13">
        <f t="shared" si="1"/>
        <v>0</v>
      </c>
      <c r="V26" s="14" t="str">
        <f t="shared" si="2"/>
        <v>OK</v>
      </c>
      <c r="W26" s="14">
        <f t="shared" si="3"/>
        <v>193</v>
      </c>
    </row>
    <row r="27" spans="1:23" hidden="1" x14ac:dyDescent="0.2">
      <c r="A27" s="15">
        <f>'[1]DOUILLARD - ROCHER (CLOS)'!C68</f>
        <v>42736</v>
      </c>
      <c r="B27" s="15" t="str">
        <f>'[1]DOUILLARD - ROCHER (CLOS)'!F68</f>
        <v>1280980</v>
      </c>
      <c r="C27" s="15" t="str">
        <f>'[1]DOUILLARD - ROCHER (CLOS)'!G68</f>
        <v>Sorti</v>
      </c>
      <c r="D27" s="15">
        <f>'[1]DOUILLARD - ROCHER (CLOS)'!H68</f>
        <v>43269</v>
      </c>
      <c r="E27" s="15">
        <f>'[1]DOUILLARD - ROCHER (CLOS)'!J68</f>
        <v>42705</v>
      </c>
      <c r="F27" s="15">
        <f>'[1]DOUILLARD - ROCHER (CLOS)'!K68</f>
        <v>43800</v>
      </c>
      <c r="G27" s="15" t="str">
        <f>'[1]DOUILLARD - ROCHER (CLOS)'!L68</f>
        <v>clos</v>
      </c>
      <c r="H27" s="16">
        <f>'[1]DOUILLARD - ROCHER (CLOS)'!M68</f>
        <v>675</v>
      </c>
      <c r="I27" s="16">
        <f>'[1]DOUILLARD - ROCHER (CLOS)'!N68</f>
        <v>12592.490000000002</v>
      </c>
      <c r="J27" s="16">
        <f>'[1]DOUILLARD - ROCHER (CLOS)'!O68</f>
        <v>589.82999999999993</v>
      </c>
      <c r="K27" s="16">
        <f>'[1]DOUILLARD - ROCHER (CLOS)'!P68</f>
        <v>850</v>
      </c>
      <c r="L27" s="16">
        <f>'[1]DOUILLARD - ROCHER (CLOS)'!Q68</f>
        <v>1526</v>
      </c>
      <c r="M27" s="16">
        <f>'[1]DOUILLARD - ROCHER (CLOS)'!R68</f>
        <v>675</v>
      </c>
      <c r="N27" s="16">
        <f>'[1]DOUILLARD - ROCHER (CLOS)'!S68</f>
        <v>11831.320000000002</v>
      </c>
      <c r="O27" s="16">
        <f>'[1]DOUILLARD - ROCHER (CLOS)'!T68</f>
        <v>0</v>
      </c>
      <c r="P27" s="16">
        <f>'[1]DOUILLARD - ROCHER (CLOS)'!U68</f>
        <v>11831.320000000002</v>
      </c>
      <c r="Q27" s="16" t="str">
        <f>'[1]DOUILLARD - ROCHER (CLOS)'!V68</f>
        <v>Vide</v>
      </c>
      <c r="R27" s="16" t="str">
        <f>'[1]DOUILLARD - ROCHER (CLOS)'!W68</f>
        <v>PBI</v>
      </c>
      <c r="S27" s="17"/>
      <c r="T27" s="12">
        <f t="shared" si="0"/>
        <v>15.394800000000002</v>
      </c>
      <c r="U27" s="13">
        <f t="shared" si="1"/>
        <v>10391.490000000002</v>
      </c>
      <c r="V27" s="14" t="str">
        <f t="shared" si="2"/>
        <v>OK</v>
      </c>
      <c r="W27" s="14">
        <f t="shared" si="3"/>
        <v>31</v>
      </c>
    </row>
    <row r="28" spans="1:23" x14ac:dyDescent="0.2">
      <c r="A28" s="15">
        <f>'[1]LEPREVOST (CLOS)'!C65</f>
        <v>42705</v>
      </c>
      <c r="B28" s="15" t="str">
        <f>'[1]LEPREVOST (CLOS)'!F65</f>
        <v>1348186</v>
      </c>
      <c r="C28" s="15" t="str">
        <f>'[1]LEPREVOST (CLOS)'!G65</f>
        <v>En place</v>
      </c>
      <c r="D28" s="15">
        <f>'[1]LEPREVOST (CLOS)'!H65</f>
        <v>0</v>
      </c>
      <c r="E28" s="15">
        <f>'[1]LEPREVOST (CLOS)'!J65</f>
        <v>42599</v>
      </c>
      <c r="F28" s="15">
        <f>'[1]LEPREVOST (CLOS)'!K65</f>
        <v>43694</v>
      </c>
      <c r="G28" s="15" t="str">
        <f>'[1]LEPREVOST (CLOS)'!L65</f>
        <v>Clos CDT soldé</v>
      </c>
      <c r="H28" s="16">
        <f>'[1]LEPREVOST (CLOS)'!M65</f>
        <v>664</v>
      </c>
      <c r="I28" s="16">
        <f>'[1]LEPREVOST (CLOS)'!N65</f>
        <v>4957.87</v>
      </c>
      <c r="J28" s="16">
        <f>'[1]LEPREVOST (CLOS)'!O65</f>
        <v>500.14</v>
      </c>
      <c r="K28" s="16">
        <f>'[1]LEPREVOST (CLOS)'!P65</f>
        <v>0</v>
      </c>
      <c r="L28" s="16">
        <f>'[1]LEPREVOST (CLOS)'!Q65</f>
        <v>0</v>
      </c>
      <c r="M28" s="16">
        <f>'[1]LEPREVOST (CLOS)'!R65</f>
        <v>4957.87</v>
      </c>
      <c r="N28" s="16">
        <f>'[1]LEPREVOST (CLOS)'!S65</f>
        <v>500.14000000000033</v>
      </c>
      <c r="O28" s="16">
        <f>'[1]LEPREVOST (CLOS)'!T65</f>
        <v>0</v>
      </c>
      <c r="P28" s="16">
        <f>'[1]LEPREVOST (CLOS)'!U65</f>
        <v>500.14000000000033</v>
      </c>
      <c r="Q28" s="16" t="str">
        <f>'[1]LEPREVOST (CLOS)'!V65</f>
        <v>Vide</v>
      </c>
      <c r="R28" s="16" t="str">
        <f>'[1]LEPREVOST (CLOS)'!W65</f>
        <v>PBI</v>
      </c>
      <c r="S28" s="17"/>
      <c r="T28" s="12">
        <f t="shared" si="0"/>
        <v>0</v>
      </c>
      <c r="U28" s="13">
        <f t="shared" si="1"/>
        <v>0</v>
      </c>
      <c r="V28" s="14" t="str">
        <f t="shared" si="2"/>
        <v>OK</v>
      </c>
      <c r="W28" s="14">
        <f t="shared" si="3"/>
        <v>106</v>
      </c>
    </row>
    <row r="29" spans="1:23" hidden="1" x14ac:dyDescent="0.2">
      <c r="A29" s="15">
        <f>'[1]NGIADULU NGILA (CLOS)'!C68</f>
        <v>42917</v>
      </c>
      <c r="B29" s="15" t="str">
        <f>'[1]NGIADULU NGILA (CLOS)'!F68</f>
        <v>1510326</v>
      </c>
      <c r="C29" s="15" t="str">
        <f>'[1]NGIADULU NGILA (CLOS)'!G68</f>
        <v>Sorti</v>
      </c>
      <c r="D29" s="15">
        <f>'[1]NGIADULU NGILA (CLOS)'!H68</f>
        <v>43340</v>
      </c>
      <c r="E29" s="15">
        <f>'[1]NGIADULU NGILA (CLOS)'!J68</f>
        <v>42719</v>
      </c>
      <c r="F29" s="15">
        <f>'[1]NGIADULU NGILA (CLOS)'!K68</f>
        <v>43814</v>
      </c>
      <c r="G29" s="15" t="str">
        <f>'[1]NGIADULU NGILA (CLOS)'!L68</f>
        <v>clos</v>
      </c>
      <c r="H29" s="16">
        <f>'[1]NGIADULU NGILA (CLOS)'!M68</f>
        <v>500</v>
      </c>
      <c r="I29" s="16">
        <f>'[1]NGIADULU NGILA (CLOS)'!N68</f>
        <v>10305.010000000002</v>
      </c>
      <c r="J29" s="16">
        <f>'[1]NGIADULU NGILA (CLOS)'!O68</f>
        <v>1326.2900000000002</v>
      </c>
      <c r="K29" s="16">
        <f>'[1]NGIADULU NGILA (CLOS)'!P68</f>
        <v>850</v>
      </c>
      <c r="L29" s="16">
        <f>'[1]NGIADULU NGILA (CLOS)'!Q68</f>
        <v>3186.79</v>
      </c>
      <c r="M29" s="16">
        <f>'[1]NGIADULU NGILA (CLOS)'!R68</f>
        <v>5064.9399999999996</v>
      </c>
      <c r="N29" s="16">
        <f>'[1]NGIADULU NGILA (CLOS)'!S68</f>
        <v>4229.5700000000024</v>
      </c>
      <c r="O29" s="16">
        <f>'[1]NGIADULU NGILA (CLOS)'!T68</f>
        <v>0</v>
      </c>
      <c r="P29" s="16">
        <f>'[1]NGIADULU NGILA (CLOS)'!U68</f>
        <v>4229.5700000000024</v>
      </c>
      <c r="Q29" s="16" t="str">
        <f>'[1]NGIADULU NGILA (CLOS)'!V68</f>
        <v>Vide</v>
      </c>
      <c r="R29" s="16" t="str">
        <f>'[1]NGIADULU NGILA (CLOS)'!W68</f>
        <v>ADB</v>
      </c>
      <c r="S29" s="17"/>
      <c r="T29" s="12">
        <f t="shared" si="0"/>
        <v>4.1065600000000053</v>
      </c>
      <c r="U29" s="13">
        <f t="shared" si="1"/>
        <v>2053.2800000000025</v>
      </c>
      <c r="V29" s="14" t="str">
        <f t="shared" si="2"/>
        <v>OK</v>
      </c>
      <c r="W29" s="14">
        <f t="shared" si="3"/>
        <v>198</v>
      </c>
    </row>
    <row r="30" spans="1:23" x14ac:dyDescent="0.2">
      <c r="A30" s="15">
        <f>'[1]OUDEBHI (CLOS)'!C65</f>
        <v>42736</v>
      </c>
      <c r="B30" s="15" t="str">
        <f>'[1]OUDEBHI (CLOS)'!F65</f>
        <v>1502543</v>
      </c>
      <c r="C30" s="15" t="str">
        <f>'[1]OUDEBHI (CLOS)'!G65</f>
        <v>En place</v>
      </c>
      <c r="D30" s="15">
        <f>'[1]OUDEBHI (CLOS)'!H65</f>
        <v>0</v>
      </c>
      <c r="E30" s="15">
        <f>'[1]OUDEBHI (CLOS)'!J65</f>
        <v>42705</v>
      </c>
      <c r="F30" s="15">
        <f>'[1]OUDEBHI (CLOS)'!K65</f>
        <v>43800</v>
      </c>
      <c r="G30" s="15" t="str">
        <f>'[1]OUDEBHI (CLOS)'!L65</f>
        <v>Clos CDT soldé</v>
      </c>
      <c r="H30" s="16">
        <f>'[1]OUDEBHI (CLOS)'!M65</f>
        <v>550</v>
      </c>
      <c r="I30" s="16">
        <f>'[1]OUDEBHI (CLOS)'!N65</f>
        <v>2200</v>
      </c>
      <c r="J30" s="16">
        <f>'[1]OUDEBHI (CLOS)'!O65</f>
        <v>391.92</v>
      </c>
      <c r="K30" s="16">
        <f>'[1]OUDEBHI (CLOS)'!P65</f>
        <v>0</v>
      </c>
      <c r="L30" s="16">
        <f>'[1]OUDEBHI (CLOS)'!Q65</f>
        <v>640</v>
      </c>
      <c r="M30" s="16">
        <f>'[1]OUDEBHI (CLOS)'!R65</f>
        <v>1560</v>
      </c>
      <c r="N30" s="16">
        <f>'[1]OUDEBHI (CLOS)'!S65</f>
        <v>391.92000000000007</v>
      </c>
      <c r="O30" s="16">
        <f>'[1]OUDEBHI (CLOS)'!T65</f>
        <v>0</v>
      </c>
      <c r="P30" s="16">
        <f>'[1]OUDEBHI (CLOS)'!U65</f>
        <v>391.92000000000007</v>
      </c>
      <c r="Q30" s="16" t="str">
        <f>'[1]OUDEBHI (CLOS)'!V65</f>
        <v>Vide</v>
      </c>
      <c r="R30" s="16" t="str">
        <f>'[1]OUDEBHI (CLOS)'!W65</f>
        <v>ADB</v>
      </c>
      <c r="S30" s="17"/>
      <c r="T30" s="12">
        <f t="shared" si="0"/>
        <v>0</v>
      </c>
      <c r="U30" s="13">
        <f t="shared" si="1"/>
        <v>0</v>
      </c>
      <c r="V30" s="14" t="str">
        <f t="shared" si="2"/>
        <v>OK</v>
      </c>
      <c r="W30" s="14">
        <f t="shared" si="3"/>
        <v>31</v>
      </c>
    </row>
    <row r="31" spans="1:23" hidden="1" x14ac:dyDescent="0.2">
      <c r="A31" s="15">
        <f>'[1]WARTELLE (CLOS)'!C69</f>
        <v>42675</v>
      </c>
      <c r="B31" s="15" t="str">
        <f>'[1]WARTELLE (CLOS)'!F69</f>
        <v>1478325</v>
      </c>
      <c r="C31" s="15" t="str">
        <f>'[1]WARTELLE (CLOS)'!G69</f>
        <v>Sorti</v>
      </c>
      <c r="D31" s="15">
        <f>'[1]WARTELLE (CLOS)'!H69</f>
        <v>42953</v>
      </c>
      <c r="E31" s="15">
        <f>'[1]WARTELLE (CLOS)'!J69</f>
        <v>42616</v>
      </c>
      <c r="F31" s="15">
        <f>'[1]WARTELLE (CLOS)'!K69</f>
        <v>43711</v>
      </c>
      <c r="G31" s="15" t="str">
        <f>'[1]WARTELLE (CLOS)'!L69</f>
        <v>clos</v>
      </c>
      <c r="H31" s="16">
        <f>'[1]WARTELLE (CLOS)'!M69</f>
        <v>715</v>
      </c>
      <c r="I31" s="16">
        <f>'[1]WARTELLE (CLOS)'!N69</f>
        <v>7455.71</v>
      </c>
      <c r="J31" s="16">
        <f>'[1]WARTELLE (CLOS)'!O69</f>
        <v>1053.03</v>
      </c>
      <c r="K31" s="16">
        <f>'[1]WARTELLE (CLOS)'!P69</f>
        <v>850</v>
      </c>
      <c r="L31" s="16">
        <f>'[1]WARTELLE (CLOS)'!Q69</f>
        <v>0</v>
      </c>
      <c r="M31" s="16">
        <f>'[1]WARTELLE (CLOS)'!R69</f>
        <v>3527.33</v>
      </c>
      <c r="N31" s="16">
        <f>'[1]WARTELLE (CLOS)'!S69</f>
        <v>5831.41</v>
      </c>
      <c r="O31" s="16">
        <f>'[1]WARTELLE (CLOS)'!T69</f>
        <v>0</v>
      </c>
      <c r="P31" s="16">
        <f>'[1]WARTELLE (CLOS)'!U69</f>
        <v>5831.41</v>
      </c>
      <c r="Q31" s="16" t="str">
        <f>'[1]WARTELLE (CLOS)'!V69</f>
        <v>Vide</v>
      </c>
      <c r="R31" s="16" t="str">
        <f>'[1]WARTELLE (CLOS)'!W69</f>
        <v>PBI</v>
      </c>
      <c r="S31" s="17"/>
      <c r="T31" s="12">
        <f t="shared" si="0"/>
        <v>5.4942377622377627</v>
      </c>
      <c r="U31" s="13">
        <f t="shared" si="1"/>
        <v>3928.38</v>
      </c>
      <c r="V31" s="14" t="str">
        <f t="shared" si="2"/>
        <v>OK</v>
      </c>
      <c r="W31" s="14">
        <f t="shared" si="3"/>
        <v>59</v>
      </c>
    </row>
    <row r="32" spans="1:23" x14ac:dyDescent="0.2">
      <c r="A32" s="15">
        <f>'[1]ZANNIER (CLOS)'!C65</f>
        <v>42917</v>
      </c>
      <c r="B32" s="15" t="str">
        <f>'[1]ZANNIER (CLOS)'!F65</f>
        <v>1489643</v>
      </c>
      <c r="C32" s="15" t="str">
        <f>'[1]ZANNIER (CLOS)'!G65</f>
        <v>En place</v>
      </c>
      <c r="D32" s="15">
        <f>'[1]ZANNIER (CLOS)'!H65</f>
        <v>0</v>
      </c>
      <c r="E32" s="15">
        <f>'[1]ZANNIER (CLOS)'!J65</f>
        <v>42705</v>
      </c>
      <c r="F32" s="15">
        <f>'[1]ZANNIER (CLOS)'!K65</f>
        <v>43800</v>
      </c>
      <c r="G32" s="15" t="str">
        <f>'[1]ZANNIER (CLOS)'!L65</f>
        <v>Clos CDT soldé</v>
      </c>
      <c r="H32" s="16">
        <f>'[1]ZANNIER (CLOS)'!M65</f>
        <v>380</v>
      </c>
      <c r="I32" s="16">
        <f>'[1]ZANNIER (CLOS)'!N65</f>
        <v>9158.4</v>
      </c>
      <c r="J32" s="16">
        <f>'[1]ZANNIER (CLOS)'!O65</f>
        <v>778.45</v>
      </c>
      <c r="K32" s="16">
        <f>'[1]ZANNIER (CLOS)'!P65</f>
        <v>850</v>
      </c>
      <c r="L32" s="16">
        <f>'[1]ZANNIER (CLOS)'!Q65</f>
        <v>215</v>
      </c>
      <c r="M32" s="16">
        <f>'[1]ZANNIER (CLOS)'!R65</f>
        <v>8943.4</v>
      </c>
      <c r="N32" s="16">
        <f>'[1]ZANNIER (CLOS)'!S65</f>
        <v>1628.4500000000007</v>
      </c>
      <c r="O32" s="16">
        <f>'[1]ZANNIER (CLOS)'!T65</f>
        <v>0</v>
      </c>
      <c r="P32" s="16">
        <f>'[1]ZANNIER (CLOS)'!U65</f>
        <v>1628.4500000000007</v>
      </c>
      <c r="Q32" s="16" t="str">
        <f>'[1]ZANNIER (CLOS)'!V65</f>
        <v>Vide</v>
      </c>
      <c r="R32" s="16" t="str">
        <f>'[1]ZANNIER (CLOS)'!W65</f>
        <v>PBI</v>
      </c>
      <c r="S32" s="17"/>
      <c r="T32" s="12">
        <f t="shared" si="0"/>
        <v>0</v>
      </c>
      <c r="U32" s="13">
        <f t="shared" si="1"/>
        <v>0</v>
      </c>
      <c r="V32" s="14" t="str">
        <f t="shared" si="2"/>
        <v>OK</v>
      </c>
      <c r="W32" s="14">
        <f t="shared" si="3"/>
        <v>212</v>
      </c>
    </row>
    <row r="33" spans="1:23" x14ac:dyDescent="0.2">
      <c r="A33" s="15">
        <f>'[1]ZENASNI (CLOS)'!C65</f>
        <v>42917</v>
      </c>
      <c r="B33" s="15" t="str">
        <f>'[1]ZENASNI (CLOS)'!F65</f>
        <v>1327640</v>
      </c>
      <c r="C33" s="15" t="str">
        <f>'[1]ZENASNI (CLOS)'!G65</f>
        <v>En place</v>
      </c>
      <c r="D33" s="15">
        <f>'[1]ZENASNI (CLOS)'!H65</f>
        <v>0</v>
      </c>
      <c r="E33" s="15">
        <f>'[1]ZENASNI (CLOS)'!J65</f>
        <v>42689</v>
      </c>
      <c r="F33" s="15">
        <f>'[1]ZENASNI (CLOS)'!K65</f>
        <v>43784</v>
      </c>
      <c r="G33" s="15" t="str">
        <f>'[1]ZENASNI (CLOS)'!L65</f>
        <v>Clos CDT soldé</v>
      </c>
      <c r="H33" s="16">
        <f>'[1]ZENASNI (CLOS)'!M65</f>
        <v>495</v>
      </c>
      <c r="I33" s="16">
        <f>'[1]ZENASNI (CLOS)'!N65</f>
        <v>7888.0999999999995</v>
      </c>
      <c r="J33" s="16">
        <f>'[1]ZENASNI (CLOS)'!O65</f>
        <v>636.51</v>
      </c>
      <c r="K33" s="16">
        <f>'[1]ZENASNI (CLOS)'!P65</f>
        <v>0</v>
      </c>
      <c r="L33" s="16">
        <f>'[1]ZENASNI (CLOS)'!Q65</f>
        <v>0</v>
      </c>
      <c r="M33" s="16">
        <f>'[1]ZENASNI (CLOS)'!R65</f>
        <v>7888.1</v>
      </c>
      <c r="N33" s="16">
        <f>'[1]ZENASNI (CLOS)'!S65</f>
        <v>636.5099999999984</v>
      </c>
      <c r="O33" s="16">
        <f>'[1]ZENASNI (CLOS)'!T65</f>
        <v>0</v>
      </c>
      <c r="P33" s="16">
        <f>'[1]ZENASNI (CLOS)'!U65</f>
        <v>636.5099999999984</v>
      </c>
      <c r="Q33" s="16" t="str">
        <f>'[1]ZENASNI (CLOS)'!V65</f>
        <v>Vide</v>
      </c>
      <c r="R33" s="16" t="str">
        <f>'[1]ZENASNI (CLOS)'!W65</f>
        <v>ADB</v>
      </c>
      <c r="S33" s="17"/>
      <c r="T33" s="12">
        <f t="shared" si="0"/>
        <v>0</v>
      </c>
      <c r="U33" s="13">
        <f t="shared" si="1"/>
        <v>0</v>
      </c>
      <c r="V33" s="14" t="str">
        <f t="shared" si="2"/>
        <v>OK</v>
      </c>
      <c r="W33" s="14">
        <f t="shared" si="3"/>
        <v>228</v>
      </c>
    </row>
    <row r="34" spans="1:23" hidden="1" x14ac:dyDescent="0.2">
      <c r="A34" s="15">
        <f>'[1]ROSSET (CLOS)'!C65</f>
        <v>42736</v>
      </c>
      <c r="B34" s="15" t="str">
        <f>'[1]ROSSET (CLOS)'!F65</f>
        <v>1421825</v>
      </c>
      <c r="C34" s="15" t="str">
        <f>'[1]ROSSET (CLOS)'!G65</f>
        <v>Sorti</v>
      </c>
      <c r="D34" s="15">
        <f>'[1]ROSSET (CLOS)'!H65</f>
        <v>42852</v>
      </c>
      <c r="E34" s="15">
        <f>'[1]ROSSET (CLOS)'!J65</f>
        <v>42681</v>
      </c>
      <c r="F34" s="15">
        <f>'[1]ROSSET (CLOS)'!K65</f>
        <v>43776</v>
      </c>
      <c r="G34" s="15" t="str">
        <f>'[1]ROSSET (CLOS)'!L65</f>
        <v>clos</v>
      </c>
      <c r="H34" s="16">
        <f>'[1]ROSSET (CLOS)'!M65</f>
        <v>840</v>
      </c>
      <c r="I34" s="16">
        <f>'[1]ROSSET (CLOS)'!N65</f>
        <v>4788</v>
      </c>
      <c r="J34" s="16">
        <f>'[1]ROSSET (CLOS)'!O65</f>
        <v>850.68</v>
      </c>
      <c r="K34" s="16">
        <f>'[1]ROSSET (CLOS)'!P65</f>
        <v>0</v>
      </c>
      <c r="L34" s="16">
        <f>'[1]ROSSET (CLOS)'!Q65</f>
        <v>0</v>
      </c>
      <c r="M34" s="16">
        <f>'[1]ROSSET (CLOS)'!R65</f>
        <v>1512</v>
      </c>
      <c r="N34" s="16">
        <f>'[1]ROSSET (CLOS)'!S65</f>
        <v>4126.68</v>
      </c>
      <c r="O34" s="16">
        <f>'[1]ROSSET (CLOS)'!T65</f>
        <v>0</v>
      </c>
      <c r="P34" s="16">
        <f>'[1]ROSSET (CLOS)'!U65</f>
        <v>4126.68</v>
      </c>
      <c r="Q34" s="16" t="str">
        <f>'[1]ROSSET (CLOS)'!V65</f>
        <v>Vide</v>
      </c>
      <c r="R34" s="16" t="str">
        <f>'[1]ROSSET (CLOS)'!W65</f>
        <v>PBI</v>
      </c>
      <c r="S34" s="17"/>
      <c r="T34" s="12">
        <f t="shared" ref="T34:T65" si="4">U34/H34</f>
        <v>3.9</v>
      </c>
      <c r="U34" s="13">
        <f t="shared" ref="U34:U65" si="5">I34-(L34+M34)</f>
        <v>3276</v>
      </c>
      <c r="V34" s="14" t="str">
        <f t="shared" ref="V34:V56" si="6">IF(P34=(O34+N34),"OK","NOK")</f>
        <v>OK</v>
      </c>
      <c r="W34" s="14">
        <f t="shared" ref="W34:W65" si="7">A34-E34</f>
        <v>55</v>
      </c>
    </row>
    <row r="35" spans="1:23" hidden="1" x14ac:dyDescent="0.2">
      <c r="A35" s="15">
        <f>'[1]JOIGNEAUX (CLOS)'!C87</f>
        <v>42705</v>
      </c>
      <c r="B35" s="15" t="str">
        <f>'[1]JOIGNEAUX (CLOS)'!F87</f>
        <v>1426050</v>
      </c>
      <c r="C35" s="15" t="str">
        <f>'[1]JOIGNEAUX (CLOS)'!G87</f>
        <v>Sorti</v>
      </c>
      <c r="D35" s="15">
        <f>'[1]JOIGNEAUX (CLOS)'!H87</f>
        <v>43579</v>
      </c>
      <c r="E35" s="15">
        <f>'[1]JOIGNEAUX (CLOS)'!J87</f>
        <v>42674</v>
      </c>
      <c r="F35" s="15">
        <f>'[1]JOIGNEAUX (CLOS)'!K87</f>
        <v>43769</v>
      </c>
      <c r="G35" s="15" t="str">
        <f>'[1]JOIGNEAUX (CLOS)'!L87</f>
        <v>Clos</v>
      </c>
      <c r="H35" s="16">
        <f>'[1]JOIGNEAUX (CLOS)'!M87</f>
        <v>564</v>
      </c>
      <c r="I35" s="16">
        <f>'[1]JOIGNEAUX (CLOS)'!N87</f>
        <v>17028.53</v>
      </c>
      <c r="J35" s="16">
        <f>'[1]JOIGNEAUX (CLOS)'!O87</f>
        <v>2251.29</v>
      </c>
      <c r="K35" s="16">
        <f>'[1]JOIGNEAUX (CLOS)'!P87</f>
        <v>850</v>
      </c>
      <c r="L35" s="16">
        <f>'[1]JOIGNEAUX (CLOS)'!Q87</f>
        <v>707.42</v>
      </c>
      <c r="M35" s="16">
        <f>'[1]JOIGNEAUX (CLOS)'!R87</f>
        <v>5840.0099999999993</v>
      </c>
      <c r="N35" s="16">
        <f>'[1]JOIGNEAUX (CLOS)'!S87</f>
        <v>13582.390000000003</v>
      </c>
      <c r="O35" s="16">
        <f>'[1]JOIGNEAUX (CLOS)'!T87</f>
        <v>0</v>
      </c>
      <c r="P35" s="16">
        <f>'[1]JOIGNEAUX (CLOS)'!U87</f>
        <v>13582.390000000003</v>
      </c>
      <c r="Q35" s="16" t="str">
        <f>'[1]JOIGNEAUX (CLOS)'!V87</f>
        <v>Vide</v>
      </c>
      <c r="R35" s="16" t="str">
        <f>'[1]JOIGNEAUX (CLOS)'!W87</f>
        <v>ADB</v>
      </c>
      <c r="S35" s="17"/>
      <c r="T35" s="12">
        <f t="shared" si="4"/>
        <v>18.58351063829787</v>
      </c>
      <c r="U35" s="13">
        <f t="shared" si="5"/>
        <v>10481.099999999999</v>
      </c>
      <c r="V35" s="14" t="str">
        <f t="shared" si="6"/>
        <v>OK</v>
      </c>
      <c r="W35" s="14">
        <f t="shared" si="7"/>
        <v>31</v>
      </c>
    </row>
    <row r="36" spans="1:23" x14ac:dyDescent="0.2">
      <c r="A36" s="15">
        <f>'[1] CAILLAUD (CLOS)'!C65</f>
        <v>42767</v>
      </c>
      <c r="B36" s="15" t="str">
        <f>'[1] CAILLAUD (CLOS)'!F65</f>
        <v>1109744</v>
      </c>
      <c r="C36" s="15" t="str">
        <f>'[1] CAILLAUD (CLOS)'!G65</f>
        <v>En place</v>
      </c>
      <c r="D36" s="15">
        <f>'[1] CAILLAUD (CLOS)'!H65</f>
        <v>0</v>
      </c>
      <c r="E36" s="15">
        <f>'[1] CAILLAUD (CLOS)'!J65</f>
        <v>42677</v>
      </c>
      <c r="F36" s="15">
        <f>'[1] CAILLAUD (CLOS)'!K65</f>
        <v>43772</v>
      </c>
      <c r="G36" s="15" t="str">
        <f>'[1] CAILLAUD (CLOS)'!L65</f>
        <v>Clos CDT soldé</v>
      </c>
      <c r="H36" s="16">
        <f>'[1] CAILLAUD (CLOS)'!M65</f>
        <v>350</v>
      </c>
      <c r="I36" s="16">
        <f>'[1] CAILLAUD (CLOS)'!N65</f>
        <v>4176.66</v>
      </c>
      <c r="J36" s="16">
        <f>'[1] CAILLAUD (CLOS)'!O65</f>
        <v>408</v>
      </c>
      <c r="K36" s="16">
        <f>'[1] CAILLAUD (CLOS)'!P65</f>
        <v>0</v>
      </c>
      <c r="L36" s="16">
        <f>'[1] CAILLAUD (CLOS)'!Q65</f>
        <v>0</v>
      </c>
      <c r="M36" s="16">
        <f>'[1] CAILLAUD (CLOS)'!R65</f>
        <v>4176.66</v>
      </c>
      <c r="N36" s="16">
        <f>'[1] CAILLAUD (CLOS)'!S65</f>
        <v>408</v>
      </c>
      <c r="O36" s="16">
        <f>'[1] CAILLAUD (CLOS)'!T65</f>
        <v>0</v>
      </c>
      <c r="P36" s="16">
        <f>'[1] CAILLAUD (CLOS)'!U65</f>
        <v>408</v>
      </c>
      <c r="Q36" s="16" t="str">
        <f>'[1] CAILLAUD (CLOS)'!V65</f>
        <v>Vide</v>
      </c>
      <c r="R36" s="16" t="str">
        <f>'[1] CAILLAUD (CLOS)'!W65</f>
        <v>PBI</v>
      </c>
      <c r="S36" s="17"/>
      <c r="T36" s="12">
        <f t="shared" si="4"/>
        <v>0</v>
      </c>
      <c r="U36" s="13">
        <f t="shared" si="5"/>
        <v>0</v>
      </c>
      <c r="V36" s="14" t="str">
        <f t="shared" si="6"/>
        <v>OK</v>
      </c>
      <c r="W36" s="14">
        <f t="shared" si="7"/>
        <v>90</v>
      </c>
    </row>
    <row r="37" spans="1:23" x14ac:dyDescent="0.2">
      <c r="A37" s="15">
        <f>'[1]DUVIVIER (CLOS)'!C65</f>
        <v>42736</v>
      </c>
      <c r="B37" s="15" t="str">
        <f>'[1]DUVIVIER (CLOS)'!F65</f>
        <v>1487563</v>
      </c>
      <c r="C37" s="15" t="str">
        <f>'[1]DUVIVIER (CLOS)'!G65</f>
        <v>En place</v>
      </c>
      <c r="D37" s="15">
        <f>'[1]DUVIVIER (CLOS)'!H65</f>
        <v>0</v>
      </c>
      <c r="E37" s="15">
        <f>'[1]DUVIVIER (CLOS)'!J65</f>
        <v>42657</v>
      </c>
      <c r="F37" s="15">
        <f>'[1]DUVIVIER (CLOS)'!K65</f>
        <v>43752</v>
      </c>
      <c r="G37" s="15" t="str">
        <f>'[1]DUVIVIER (CLOS)'!L65</f>
        <v>Clos CDT soldé</v>
      </c>
      <c r="H37" s="16">
        <f>'[1]DUVIVIER (CLOS)'!M65</f>
        <v>258</v>
      </c>
      <c r="I37" s="16">
        <f>'[1]DUVIVIER (CLOS)'!N65</f>
        <v>1697.8</v>
      </c>
      <c r="J37" s="16">
        <f>'[1]DUVIVIER (CLOS)'!O65</f>
        <v>318.90999999999997</v>
      </c>
      <c r="K37" s="16">
        <f>'[1]DUVIVIER (CLOS)'!P65</f>
        <v>0</v>
      </c>
      <c r="L37" s="16">
        <f>'[1]DUVIVIER (CLOS)'!Q65</f>
        <v>0</v>
      </c>
      <c r="M37" s="16">
        <f>'[1]DUVIVIER (CLOS)'!R65</f>
        <v>1697.8</v>
      </c>
      <c r="N37" s="16">
        <f>'[1]DUVIVIER (CLOS)'!S65</f>
        <v>318.91000000000008</v>
      </c>
      <c r="O37" s="16">
        <f>'[1]DUVIVIER (CLOS)'!T65</f>
        <v>0</v>
      </c>
      <c r="P37" s="16">
        <f>'[1]DUVIVIER (CLOS)'!U65</f>
        <v>318.91000000000008</v>
      </c>
      <c r="Q37" s="16" t="str">
        <f>'[1]DUVIVIER (CLOS)'!V65</f>
        <v>Vide</v>
      </c>
      <c r="R37" s="16" t="str">
        <f>'[1]DUVIVIER (CLOS)'!W65</f>
        <v>ADB</v>
      </c>
      <c r="S37" s="17"/>
      <c r="T37" s="12">
        <f t="shared" si="4"/>
        <v>0</v>
      </c>
      <c r="U37" s="13">
        <f t="shared" si="5"/>
        <v>0</v>
      </c>
      <c r="V37" s="14" t="str">
        <f t="shared" si="6"/>
        <v>OK</v>
      </c>
      <c r="W37" s="14">
        <f t="shared" si="7"/>
        <v>79</v>
      </c>
    </row>
    <row r="38" spans="1:23" hidden="1" x14ac:dyDescent="0.2">
      <c r="A38" s="15">
        <f>'[1]GILBERT (CLOS)'!C67</f>
        <v>42795</v>
      </c>
      <c r="B38" s="15" t="str">
        <f>'[1]GILBERT (CLOS)'!F67</f>
        <v>1476134</v>
      </c>
      <c r="C38" s="15" t="str">
        <f>'[1]GILBERT (CLOS)'!G67</f>
        <v>Sorti</v>
      </c>
      <c r="D38" s="15">
        <f>'[1]GILBERT (CLOS)'!H67</f>
        <v>43196</v>
      </c>
      <c r="E38" s="15">
        <f>'[1]GILBERT (CLOS)'!J67</f>
        <v>42705</v>
      </c>
      <c r="F38" s="15">
        <f>'[1]GILBERT (CLOS)'!K67</f>
        <v>43800</v>
      </c>
      <c r="G38" s="15" t="str">
        <f>'[1]GILBERT (CLOS)'!L67</f>
        <v>clos</v>
      </c>
      <c r="H38" s="16">
        <f>'[1]GILBERT (CLOS)'!M67</f>
        <v>520</v>
      </c>
      <c r="I38" s="16">
        <f>'[1]GILBERT (CLOS)'!N67</f>
        <v>8442.94</v>
      </c>
      <c r="J38" s="16">
        <f>'[1]GILBERT (CLOS)'!O67</f>
        <v>720.42000000000007</v>
      </c>
      <c r="K38" s="16">
        <f>'[1]GILBERT (CLOS)'!P67</f>
        <v>850</v>
      </c>
      <c r="L38" s="16">
        <f>'[1]GILBERT (CLOS)'!Q67</f>
        <v>0</v>
      </c>
      <c r="M38" s="16">
        <f>'[1]GILBERT (CLOS)'!R67</f>
        <v>2080</v>
      </c>
      <c r="N38" s="16">
        <f>'[1]GILBERT (CLOS)'!S67</f>
        <v>7933.3600000000006</v>
      </c>
      <c r="O38" s="16">
        <f>'[1]GILBERT (CLOS)'!T67</f>
        <v>0</v>
      </c>
      <c r="P38" s="16">
        <f>'[1]GILBERT (CLOS)'!U67</f>
        <v>7933.3600000000006</v>
      </c>
      <c r="Q38" s="16" t="str">
        <f>'[1]GILBERT (CLOS)'!V67</f>
        <v>Vide</v>
      </c>
      <c r="R38" s="16" t="str">
        <f>'[1]GILBERT (CLOS)'!W67</f>
        <v>PBI</v>
      </c>
      <c r="S38" s="17"/>
      <c r="T38" s="12">
        <f t="shared" si="4"/>
        <v>12.236423076923078</v>
      </c>
      <c r="U38" s="13">
        <f t="shared" si="5"/>
        <v>6362.9400000000005</v>
      </c>
      <c r="V38" s="14" t="str">
        <f t="shared" si="6"/>
        <v>OK</v>
      </c>
      <c r="W38" s="14">
        <f t="shared" si="7"/>
        <v>90</v>
      </c>
    </row>
    <row r="39" spans="1:23" x14ac:dyDescent="0.2">
      <c r="A39" s="15">
        <f>'[1]HEUANGPRASEUTH (CLOS)'!C65</f>
        <v>42767</v>
      </c>
      <c r="B39" s="15" t="str">
        <f>'[1]HEUANGPRASEUTH (CLOS)'!F65</f>
        <v>1505279</v>
      </c>
      <c r="C39" s="15" t="str">
        <f>'[1]HEUANGPRASEUTH (CLOS)'!G65</f>
        <v>En place</v>
      </c>
      <c r="D39" s="15">
        <f>'[1]HEUANGPRASEUTH (CLOS)'!H65</f>
        <v>0</v>
      </c>
      <c r="E39" s="15">
        <f>'[1]HEUANGPRASEUTH (CLOS)'!J65</f>
        <v>42718</v>
      </c>
      <c r="F39" s="15">
        <f>'[1]HEUANGPRASEUTH (CLOS)'!K65</f>
        <v>43813</v>
      </c>
      <c r="G39" s="15" t="str">
        <f>'[1]HEUANGPRASEUTH (CLOS)'!L65</f>
        <v>Clos CDT soldé</v>
      </c>
      <c r="H39" s="16">
        <f>'[1]HEUANGPRASEUTH (CLOS)'!M65</f>
        <v>350</v>
      </c>
      <c r="I39" s="16">
        <f>'[1]HEUANGPRASEUTH (CLOS)'!N65</f>
        <v>5817.6599999999989</v>
      </c>
      <c r="J39" s="16">
        <f>'[1]HEUANGPRASEUTH (CLOS)'!O65</f>
        <v>960.68999999999994</v>
      </c>
      <c r="K39" s="16">
        <f>'[1]HEUANGPRASEUTH (CLOS)'!P65</f>
        <v>0</v>
      </c>
      <c r="L39" s="16">
        <f>'[1]HEUANGPRASEUTH (CLOS)'!Q65</f>
        <v>964</v>
      </c>
      <c r="M39" s="16">
        <f>'[1]HEUANGPRASEUTH (CLOS)'!R65</f>
        <v>4853.66</v>
      </c>
      <c r="N39" s="16">
        <f>'[1]HEUANGPRASEUTH (CLOS)'!S65</f>
        <v>960.68999999999869</v>
      </c>
      <c r="O39" s="16">
        <f>'[1]HEUANGPRASEUTH (CLOS)'!T65</f>
        <v>0</v>
      </c>
      <c r="P39" s="16">
        <f>'[1]HEUANGPRASEUTH (CLOS)'!U65</f>
        <v>960.68999999999869</v>
      </c>
      <c r="Q39" s="16" t="str">
        <f>'[1]HEUANGPRASEUTH (CLOS)'!V65</f>
        <v>Meublé</v>
      </c>
      <c r="R39" s="16" t="str">
        <f>'[1]HEUANGPRASEUTH (CLOS)'!W65</f>
        <v>PBI</v>
      </c>
      <c r="S39" s="17"/>
      <c r="T39" s="12">
        <f t="shared" si="4"/>
        <v>0</v>
      </c>
      <c r="U39" s="13">
        <f t="shared" si="5"/>
        <v>0</v>
      </c>
      <c r="V39" s="14" t="str">
        <f t="shared" si="6"/>
        <v>OK</v>
      </c>
      <c r="W39" s="14">
        <f t="shared" si="7"/>
        <v>49</v>
      </c>
    </row>
    <row r="40" spans="1:23" hidden="1" x14ac:dyDescent="0.2">
      <c r="A40" s="15">
        <f>'[1]CHATAR LE TOQUIN (CLOS)'!C65</f>
        <v>42767</v>
      </c>
      <c r="B40" s="15" t="str">
        <f>'[1]CHATAR LE TOQUIN (CLOS)'!F65</f>
        <v>1437870</v>
      </c>
      <c r="C40" s="15" t="str">
        <f>'[1]CHATAR LE TOQUIN (CLOS)'!G65</f>
        <v>Sorti</v>
      </c>
      <c r="D40" s="15">
        <f>'[1]CHATAR LE TOQUIN (CLOS)'!H65</f>
        <v>42914</v>
      </c>
      <c r="E40" s="15">
        <f>'[1]CHATAR LE TOQUIN (CLOS)'!J65</f>
        <v>42702</v>
      </c>
      <c r="F40" s="15">
        <f>'[1]CHATAR LE TOQUIN (CLOS)'!K65</f>
        <v>43797</v>
      </c>
      <c r="G40" s="15" t="str">
        <f>'[1]CHATAR LE TOQUIN (CLOS)'!L65</f>
        <v>clos</v>
      </c>
      <c r="H40" s="16">
        <f>'[1]CHATAR LE TOQUIN (CLOS)'!M65</f>
        <v>665</v>
      </c>
      <c r="I40" s="16">
        <f>'[1]CHATAR LE TOQUIN (CLOS)'!N65</f>
        <v>4677.17</v>
      </c>
      <c r="J40" s="16">
        <f>'[1]CHATAR LE TOQUIN (CLOS)'!O65</f>
        <v>242.85</v>
      </c>
      <c r="K40" s="16">
        <f>'[1]CHATAR LE TOQUIN (CLOS)'!P65</f>
        <v>0</v>
      </c>
      <c r="L40" s="16">
        <f>'[1]CHATAR LE TOQUIN (CLOS)'!Q65</f>
        <v>0</v>
      </c>
      <c r="M40" s="16">
        <f>'[1]CHATAR LE TOQUIN (CLOS)'!R65</f>
        <v>1381.5</v>
      </c>
      <c r="N40" s="16">
        <f>'[1]CHATAR LE TOQUIN (CLOS)'!S65</f>
        <v>3538.5200000000004</v>
      </c>
      <c r="O40" s="16">
        <f>'[1]CHATAR LE TOQUIN (CLOS)'!T65</f>
        <v>0</v>
      </c>
      <c r="P40" s="16">
        <f>'[1]CHATAR LE TOQUIN (CLOS)'!U65</f>
        <v>3538.5200000000004</v>
      </c>
      <c r="Q40" s="16" t="str">
        <f>'[1]CHATAR LE TOQUIN (CLOS)'!V65</f>
        <v>Vide</v>
      </c>
      <c r="R40" s="16" t="str">
        <f>'[1]CHATAR LE TOQUIN (CLOS)'!W65</f>
        <v>PBI</v>
      </c>
      <c r="S40" s="17"/>
      <c r="T40" s="12">
        <f t="shared" si="4"/>
        <v>4.9558947368421054</v>
      </c>
      <c r="U40" s="13">
        <f t="shared" si="5"/>
        <v>3295.67</v>
      </c>
      <c r="V40" s="14" t="str">
        <f t="shared" si="6"/>
        <v>OK</v>
      </c>
      <c r="W40" s="14">
        <f t="shared" si="7"/>
        <v>65</v>
      </c>
    </row>
    <row r="41" spans="1:23" hidden="1" x14ac:dyDescent="0.2">
      <c r="A41" s="15">
        <f>'[1]BRAHIM ALLADJABA (CLOS)'!C65</f>
        <v>42767</v>
      </c>
      <c r="B41" s="15" t="str">
        <f>'[1]BRAHIM ALLADJABA (CLOS)'!F65</f>
        <v>1477447</v>
      </c>
      <c r="C41" s="15" t="str">
        <f>'[1]BRAHIM ALLADJABA (CLOS)'!G65</f>
        <v>Sorti</v>
      </c>
      <c r="D41" s="15">
        <f>'[1]BRAHIM ALLADJABA (CLOS)'!H65</f>
        <v>43131</v>
      </c>
      <c r="E41" s="15">
        <f>'[1]BRAHIM ALLADJABA (CLOS)'!J65</f>
        <v>42713</v>
      </c>
      <c r="F41" s="15">
        <f>'[1]BRAHIM ALLADJABA (CLOS)'!K65</f>
        <v>43808</v>
      </c>
      <c r="G41" s="15" t="str">
        <f>'[1]BRAHIM ALLADJABA (CLOS)'!L65</f>
        <v>Clos abandon</v>
      </c>
      <c r="H41" s="16">
        <f>'[1]BRAHIM ALLADJABA (CLOS)'!M65</f>
        <v>735</v>
      </c>
      <c r="I41" s="16">
        <f>'[1]BRAHIM ALLADJABA (CLOS)'!N65</f>
        <v>10110.49</v>
      </c>
      <c r="J41" s="16">
        <f>'[1]BRAHIM ALLADJABA (CLOS)'!O65</f>
        <v>692.66000000000008</v>
      </c>
      <c r="K41" s="16">
        <f>'[1]BRAHIM ALLADJABA (CLOS)'!P65</f>
        <v>850</v>
      </c>
      <c r="L41" s="16">
        <f>'[1]BRAHIM ALLADJABA (CLOS)'!Q65</f>
        <v>0</v>
      </c>
      <c r="M41" s="16">
        <f>'[1]BRAHIM ALLADJABA (CLOS)'!R65</f>
        <v>7478.61</v>
      </c>
      <c r="N41" s="16">
        <f>'[1]BRAHIM ALLADJABA (CLOS)'!S65</f>
        <v>4174.54</v>
      </c>
      <c r="O41" s="16">
        <f>'[1]BRAHIM ALLADJABA (CLOS)'!T65</f>
        <v>0</v>
      </c>
      <c r="P41" s="16">
        <f>'[1]BRAHIM ALLADJABA (CLOS)'!U65</f>
        <v>4174.54</v>
      </c>
      <c r="Q41" s="16" t="str">
        <f>'[1]BRAHIM ALLADJABA (CLOS)'!V65</f>
        <v>Vide</v>
      </c>
      <c r="R41" s="16" t="str">
        <f>'[1]BRAHIM ALLADJABA (CLOS)'!W65</f>
        <v>ADB</v>
      </c>
      <c r="S41" s="17"/>
      <c r="T41" s="12">
        <f t="shared" si="4"/>
        <v>3.5807891156462586</v>
      </c>
      <c r="U41" s="13">
        <f t="shared" si="5"/>
        <v>2631.88</v>
      </c>
      <c r="V41" s="14" t="str">
        <f t="shared" si="6"/>
        <v>OK</v>
      </c>
      <c r="W41" s="14">
        <f t="shared" si="7"/>
        <v>54</v>
      </c>
    </row>
    <row r="42" spans="1:23" hidden="1" x14ac:dyDescent="0.2">
      <c r="A42" s="15">
        <f>'[1]DEPOIX (CLOS)'!C65</f>
        <v>42767</v>
      </c>
      <c r="B42" s="15" t="str">
        <f>'[1]DEPOIX (CLOS)'!F65</f>
        <v>1486697</v>
      </c>
      <c r="C42" s="15" t="str">
        <f>'[1]DEPOIX (CLOS)'!G65</f>
        <v>Sorti</v>
      </c>
      <c r="D42" s="15">
        <f>'[1]DEPOIX (CLOS)'!H65</f>
        <v>43241</v>
      </c>
      <c r="E42" s="15">
        <f>'[1]DEPOIX (CLOS)'!J65</f>
        <v>42724</v>
      </c>
      <c r="F42" s="15">
        <f>'[1]DEPOIX (CLOS)'!K65</f>
        <v>43819</v>
      </c>
      <c r="G42" s="15" t="str">
        <f>'[1]DEPOIX (CLOS)'!L65</f>
        <v>Clos CDT soldé</v>
      </c>
      <c r="H42" s="16">
        <f>'[1]DEPOIX (CLOS)'!M65</f>
        <v>647.70000000000005</v>
      </c>
      <c r="I42" s="16">
        <f>'[1]DEPOIX (CLOS)'!N65</f>
        <v>10845.27</v>
      </c>
      <c r="J42" s="16">
        <f>'[1]DEPOIX (CLOS)'!O65</f>
        <v>1003.5300000000001</v>
      </c>
      <c r="K42" s="16">
        <f>'[1]DEPOIX (CLOS)'!P65</f>
        <v>850</v>
      </c>
      <c r="L42" s="16">
        <f>'[1]DEPOIX (CLOS)'!Q65</f>
        <v>1299</v>
      </c>
      <c r="M42" s="16">
        <f>'[1]DEPOIX (CLOS)'!R65</f>
        <v>9546.2699999999986</v>
      </c>
      <c r="N42" s="16">
        <f>'[1]DEPOIX (CLOS)'!S65</f>
        <v>1853.5300000000025</v>
      </c>
      <c r="O42" s="16">
        <f>'[1]DEPOIX (CLOS)'!T65</f>
        <v>0</v>
      </c>
      <c r="P42" s="16">
        <f>'[1]DEPOIX (CLOS)'!U65</f>
        <v>1853.5300000000025</v>
      </c>
      <c r="Q42" s="16" t="str">
        <f>'[1]DEPOIX (CLOS)'!V65</f>
        <v>Vide</v>
      </c>
      <c r="R42" s="16" t="str">
        <f>'[1]DEPOIX (CLOS)'!W65</f>
        <v>PBI</v>
      </c>
      <c r="S42" s="17"/>
      <c r="T42" s="12">
        <f t="shared" si="4"/>
        <v>0</v>
      </c>
      <c r="U42" s="13">
        <f t="shared" si="5"/>
        <v>0</v>
      </c>
      <c r="V42" s="14" t="str">
        <f t="shared" si="6"/>
        <v>OK</v>
      </c>
      <c r="W42" s="14">
        <f t="shared" si="7"/>
        <v>43</v>
      </c>
    </row>
    <row r="43" spans="1:23" hidden="1" x14ac:dyDescent="0.2">
      <c r="A43" s="15">
        <f>'[1]GUICHARD N (CLOS)'!C66</f>
        <v>42795</v>
      </c>
      <c r="B43" s="15" t="str">
        <f>'[1]GUICHARD N (CLOS)'!F66</f>
        <v>1490316</v>
      </c>
      <c r="C43" s="15" t="str">
        <f>'[1]GUICHARD N (CLOS)'!G66</f>
        <v>Sorti</v>
      </c>
      <c r="D43" s="15">
        <f>'[1]GUICHARD N (CLOS)'!H66</f>
        <v>43417</v>
      </c>
      <c r="E43" s="15">
        <f>'[1]GUICHARD N (CLOS)'!J66</f>
        <v>42675</v>
      </c>
      <c r="F43" s="15">
        <f>'[1]GUICHARD N (CLOS)'!K66</f>
        <v>43770</v>
      </c>
      <c r="G43" s="15" t="str">
        <f>'[1]GUICHARD N (CLOS)'!L66</f>
        <v>clos</v>
      </c>
      <c r="H43" s="16">
        <f>'[1]GUICHARD N (CLOS)'!M66</f>
        <v>490</v>
      </c>
      <c r="I43" s="16">
        <f>'[1]GUICHARD N (CLOS)'!N66</f>
        <v>11821.249999999996</v>
      </c>
      <c r="J43" s="16">
        <f>'[1]GUICHARD N (CLOS)'!O66</f>
        <v>1233.42</v>
      </c>
      <c r="K43" s="16">
        <f>'[1]GUICHARD N (CLOS)'!P66</f>
        <v>850</v>
      </c>
      <c r="L43" s="16">
        <f>'[1]GUICHARD N (CLOS)'!Q66</f>
        <v>0</v>
      </c>
      <c r="M43" s="16">
        <f>'[1]GUICHARD N (CLOS)'!R66</f>
        <v>2450</v>
      </c>
      <c r="N43" s="16">
        <f>'[1]GUICHARD N (CLOS)'!S66</f>
        <v>11454.669999999996</v>
      </c>
      <c r="O43" s="16">
        <f>'[1]GUICHARD N (CLOS)'!T66</f>
        <v>0</v>
      </c>
      <c r="P43" s="16">
        <f>'[1]GUICHARD N (CLOS)'!U66</f>
        <v>11454.669999999996</v>
      </c>
      <c r="Q43" s="16" t="str">
        <f>'[1]GUICHARD N (CLOS)'!V66</f>
        <v>Vide</v>
      </c>
      <c r="R43" s="16" t="str">
        <f>'[1]GUICHARD N (CLOS)'!W66</f>
        <v>PBI</v>
      </c>
      <c r="S43" s="17"/>
      <c r="T43" s="12">
        <f t="shared" si="4"/>
        <v>19.124999999999993</v>
      </c>
      <c r="U43" s="13">
        <f t="shared" si="5"/>
        <v>9371.2499999999964</v>
      </c>
      <c r="V43" s="14" t="str">
        <f t="shared" si="6"/>
        <v>OK</v>
      </c>
      <c r="W43" s="14">
        <f t="shared" si="7"/>
        <v>120</v>
      </c>
    </row>
    <row r="44" spans="1:23" hidden="1" x14ac:dyDescent="0.2">
      <c r="A44" s="15">
        <f>'[1]GUICHARD Y (CLOS)'!C65</f>
        <v>42767</v>
      </c>
      <c r="B44" s="15" t="str">
        <f>'[1]GUICHARD Y (CLOS)'!F65</f>
        <v>1312477</v>
      </c>
      <c r="C44" s="15" t="str">
        <f>'[1]GUICHARD Y (CLOS)'!G65</f>
        <v>Sorti</v>
      </c>
      <c r="D44" s="15">
        <f>'[1]GUICHARD Y (CLOS)'!H65</f>
        <v>42987</v>
      </c>
      <c r="E44" s="15">
        <f>'[1]GUICHARD Y (CLOS)'!J65</f>
        <v>42675</v>
      </c>
      <c r="F44" s="15">
        <f>'[1]GUICHARD Y (CLOS)'!K65</f>
        <v>43770</v>
      </c>
      <c r="G44" s="15" t="str">
        <f>'[1]GUICHARD Y (CLOS)'!L65</f>
        <v>clos</v>
      </c>
      <c r="H44" s="16">
        <f>'[1]GUICHARD Y (CLOS)'!M65</f>
        <v>503.5</v>
      </c>
      <c r="I44" s="16">
        <f>'[1]GUICHARD Y (CLOS)'!N65</f>
        <v>4682.8999999999996</v>
      </c>
      <c r="J44" s="16">
        <f>'[1]GUICHARD Y (CLOS)'!O65</f>
        <v>1106.97</v>
      </c>
      <c r="K44" s="16">
        <f>'[1]GUICHARD Y (CLOS)'!P65</f>
        <v>0</v>
      </c>
      <c r="L44" s="16">
        <f>'[1]GUICHARD Y (CLOS)'!Q65</f>
        <v>0</v>
      </c>
      <c r="M44" s="16">
        <f>'[1]GUICHARD Y (CLOS)'!R65</f>
        <v>2727.7000000000003</v>
      </c>
      <c r="N44" s="16">
        <f>'[1]GUICHARD Y (CLOS)'!S65</f>
        <v>3062.1699999999996</v>
      </c>
      <c r="O44" s="16">
        <f>'[1]GUICHARD Y (CLOS)'!T65</f>
        <v>0</v>
      </c>
      <c r="P44" s="16">
        <f>'[1]GUICHARD Y (CLOS)'!U65</f>
        <v>3062.1699999999996</v>
      </c>
      <c r="Q44" s="16" t="str">
        <f>'[1]GUICHARD Y (CLOS)'!V65</f>
        <v>Vide</v>
      </c>
      <c r="R44" s="16" t="str">
        <f>'[1]GUICHARD Y (CLOS)'!W65</f>
        <v>ADB</v>
      </c>
      <c r="S44" s="17"/>
      <c r="T44" s="12">
        <f t="shared" si="4"/>
        <v>3.8832174776564039</v>
      </c>
      <c r="U44" s="13">
        <f t="shared" si="5"/>
        <v>1955.1999999999994</v>
      </c>
      <c r="V44" s="14" t="str">
        <f t="shared" si="6"/>
        <v>OK</v>
      </c>
      <c r="W44" s="14">
        <f t="shared" si="7"/>
        <v>92</v>
      </c>
    </row>
    <row r="45" spans="1:23" x14ac:dyDescent="0.2">
      <c r="A45" s="15">
        <f>'[1]LE MOEL - SEGUIN (CLOS)'!C65</f>
        <v>42795</v>
      </c>
      <c r="B45" s="15" t="str">
        <f>'[1]LE MOEL - SEGUIN (CLOS)'!F65</f>
        <v>1480710</v>
      </c>
      <c r="C45" s="15" t="str">
        <f>'[1]LE MOEL - SEGUIN (CLOS)'!G65</f>
        <v>En place</v>
      </c>
      <c r="D45" s="15">
        <f>'[1]LE MOEL - SEGUIN (CLOS)'!H65</f>
        <v>0</v>
      </c>
      <c r="E45" s="15">
        <f>'[1]LE MOEL - SEGUIN (CLOS)'!J65</f>
        <v>42686</v>
      </c>
      <c r="F45" s="15">
        <f>'[1]LE MOEL - SEGUIN (CLOS)'!K65</f>
        <v>43781</v>
      </c>
      <c r="G45" s="15" t="str">
        <f>'[1]LE MOEL - SEGUIN (CLOS)'!L65</f>
        <v>Clos CDT soldé</v>
      </c>
      <c r="H45" s="16">
        <f>'[1]LE MOEL - SEGUIN (CLOS)'!M65</f>
        <v>630</v>
      </c>
      <c r="I45" s="16">
        <f>'[1]LE MOEL - SEGUIN (CLOS)'!N65</f>
        <v>4410</v>
      </c>
      <c r="J45" s="16">
        <f>'[1]LE MOEL - SEGUIN (CLOS)'!O65</f>
        <v>741.76</v>
      </c>
      <c r="K45" s="16">
        <f>'[1]LE MOEL - SEGUIN (CLOS)'!P65</f>
        <v>0</v>
      </c>
      <c r="L45" s="16">
        <f>'[1]LE MOEL - SEGUIN (CLOS)'!Q65</f>
        <v>0</v>
      </c>
      <c r="M45" s="16">
        <f>'[1]LE MOEL - SEGUIN (CLOS)'!R65</f>
        <v>4410</v>
      </c>
      <c r="N45" s="16">
        <f>'[1]LE MOEL - SEGUIN (CLOS)'!S65</f>
        <v>741.76000000000022</v>
      </c>
      <c r="O45" s="16">
        <f>'[1]LE MOEL - SEGUIN (CLOS)'!T65</f>
        <v>0</v>
      </c>
      <c r="P45" s="16">
        <f>'[1]LE MOEL - SEGUIN (CLOS)'!U65</f>
        <v>741.76000000000022</v>
      </c>
      <c r="Q45" s="16" t="str">
        <f>'[1]LE MOEL - SEGUIN (CLOS)'!V65</f>
        <v>Vide</v>
      </c>
      <c r="R45" s="16" t="str">
        <f>'[1]LE MOEL - SEGUIN (CLOS)'!W65</f>
        <v>PBI</v>
      </c>
      <c r="S45" s="17"/>
      <c r="T45" s="12">
        <f t="shared" si="4"/>
        <v>0</v>
      </c>
      <c r="U45" s="13">
        <f t="shared" si="5"/>
        <v>0</v>
      </c>
      <c r="V45" s="14" t="str">
        <f t="shared" si="6"/>
        <v>OK</v>
      </c>
      <c r="W45" s="14">
        <f t="shared" si="7"/>
        <v>109</v>
      </c>
    </row>
    <row r="46" spans="1:23" hidden="1" x14ac:dyDescent="0.2">
      <c r="A46" s="15">
        <f>'[1]BENCHRIF (CLOS)'!C65</f>
        <v>42795</v>
      </c>
      <c r="B46" s="15" t="str">
        <f>'[1]BENCHRIF (CLOS)'!F65</f>
        <v>1055962</v>
      </c>
      <c r="C46" s="15" t="str">
        <f>'[1]BENCHRIF (CLOS)'!G65</f>
        <v>Sorti</v>
      </c>
      <c r="D46" s="15">
        <f>'[1]BENCHRIF (CLOS)'!H65</f>
        <v>43333</v>
      </c>
      <c r="E46" s="15">
        <f>'[1]BENCHRIF (CLOS)'!J65</f>
        <v>42688</v>
      </c>
      <c r="F46" s="15">
        <f>'[1]BENCHRIF (CLOS)'!K65</f>
        <v>43783</v>
      </c>
      <c r="G46" s="15" t="str">
        <f>'[1]BENCHRIF (CLOS)'!L65</f>
        <v>clos</v>
      </c>
      <c r="H46" s="16">
        <f>'[1]BENCHRIF (CLOS)'!M65</f>
        <v>890</v>
      </c>
      <c r="I46" s="16">
        <f>'[1]BENCHRIF (CLOS)'!N65</f>
        <v>16091.559999999996</v>
      </c>
      <c r="J46" s="16">
        <f>'[1]BENCHRIF (CLOS)'!O65</f>
        <v>1442.5</v>
      </c>
      <c r="K46" s="16">
        <f>'[1]BENCHRIF (CLOS)'!P65</f>
        <v>850</v>
      </c>
      <c r="L46" s="16">
        <f>'[1]BENCHRIF (CLOS)'!Q65</f>
        <v>0</v>
      </c>
      <c r="M46" s="16">
        <f>'[1]BENCHRIF (CLOS)'!R65</f>
        <v>1360.56</v>
      </c>
      <c r="N46" s="16">
        <f>'[1]BENCHRIF (CLOS)'!S65</f>
        <v>17023.499999999996</v>
      </c>
      <c r="O46" s="16">
        <f>'[1]BENCHRIF (CLOS)'!T65</f>
        <v>0</v>
      </c>
      <c r="P46" s="16">
        <f>'[1]BENCHRIF (CLOS)'!U65</f>
        <v>17023.499999999996</v>
      </c>
      <c r="Q46" s="16" t="str">
        <f>'[1]BENCHRIF (CLOS)'!V65</f>
        <v>Vide</v>
      </c>
      <c r="R46" s="16" t="str">
        <f>'[1]BENCHRIF (CLOS)'!W65</f>
        <v>PBI</v>
      </c>
      <c r="S46" s="17"/>
      <c r="T46" s="12">
        <f t="shared" si="4"/>
        <v>16.551685393258424</v>
      </c>
      <c r="U46" s="13">
        <f t="shared" si="5"/>
        <v>14730.999999999996</v>
      </c>
      <c r="V46" s="14" t="str">
        <f t="shared" si="6"/>
        <v>OK</v>
      </c>
      <c r="W46" s="14">
        <f t="shared" si="7"/>
        <v>107</v>
      </c>
    </row>
    <row r="47" spans="1:23" hidden="1" x14ac:dyDescent="0.2">
      <c r="A47" s="15">
        <f>'[1]VAUZOU (CLOS)'!C65</f>
        <v>42736</v>
      </c>
      <c r="B47" s="15" t="str">
        <f>'[1]VAUZOU (CLOS)'!F65</f>
        <v>1481676</v>
      </c>
      <c r="C47" s="15" t="str">
        <f>'[1]VAUZOU (CLOS)'!G65</f>
        <v>Sorti</v>
      </c>
      <c r="D47" s="15">
        <f>'[1]VAUZOU (CLOS)'!H65</f>
        <v>43038</v>
      </c>
      <c r="E47" s="15">
        <f>'[1]VAUZOU (CLOS)'!J65</f>
        <v>42633</v>
      </c>
      <c r="F47" s="15">
        <f>'[1]VAUZOU (CLOS)'!K65</f>
        <v>43728</v>
      </c>
      <c r="G47" s="15" t="str">
        <f>'[1]VAUZOU (CLOS)'!L65</f>
        <v>Clos CDT soldé</v>
      </c>
      <c r="H47" s="16">
        <f>'[1]VAUZOU (CLOS)'!M65</f>
        <v>751</v>
      </c>
      <c r="I47" s="16">
        <f>'[1]VAUZOU (CLOS)'!N65</f>
        <v>7517.1900000000005</v>
      </c>
      <c r="J47" s="16">
        <f>'[1]VAUZOU (CLOS)'!O65</f>
        <v>1603.74</v>
      </c>
      <c r="K47" s="16">
        <f>'[1]VAUZOU (CLOS)'!P65</f>
        <v>850</v>
      </c>
      <c r="L47" s="16">
        <f>'[1]VAUZOU (CLOS)'!Q65</f>
        <v>0</v>
      </c>
      <c r="M47" s="16">
        <f>'[1]VAUZOU (CLOS)'!R65</f>
        <v>7517.1900000000005</v>
      </c>
      <c r="N47" s="16">
        <f>'[1]VAUZOU (CLOS)'!S65</f>
        <v>2453.7399999999998</v>
      </c>
      <c r="O47" s="16">
        <f>'[1]VAUZOU (CLOS)'!T65</f>
        <v>0</v>
      </c>
      <c r="P47" s="16">
        <f>'[1]VAUZOU (CLOS)'!U65</f>
        <v>2453.7399999999998</v>
      </c>
      <c r="Q47" s="16" t="str">
        <f>'[1]VAUZOU (CLOS)'!V65</f>
        <v>Vide</v>
      </c>
      <c r="R47" s="16" t="str">
        <f>'[1]VAUZOU (CLOS)'!W65</f>
        <v>ADB</v>
      </c>
      <c r="S47" s="17"/>
      <c r="T47" s="12">
        <f t="shared" si="4"/>
        <v>0</v>
      </c>
      <c r="U47" s="13">
        <f t="shared" si="5"/>
        <v>0</v>
      </c>
      <c r="V47" s="14" t="str">
        <f t="shared" si="6"/>
        <v>OK</v>
      </c>
      <c r="W47" s="14">
        <f t="shared" si="7"/>
        <v>103</v>
      </c>
    </row>
    <row r="48" spans="1:23" hidden="1" x14ac:dyDescent="0.2">
      <c r="A48" s="15">
        <f>'[1]BRIANT - SMOLIK (CLOS)'!C66</f>
        <v>42795</v>
      </c>
      <c r="B48" s="15" t="str">
        <f>'[1]BRIANT - SMOLIK (CLOS)'!F66</f>
        <v>1499106</v>
      </c>
      <c r="C48" s="15" t="str">
        <f>'[1]BRIANT - SMOLIK (CLOS)'!G66</f>
        <v>Sorti</v>
      </c>
      <c r="D48" s="15">
        <f>'[1]BRIANT - SMOLIK (CLOS)'!H66</f>
        <v>43172</v>
      </c>
      <c r="E48" s="15">
        <f>'[1]BRIANT - SMOLIK (CLOS)'!J66</f>
        <v>42693</v>
      </c>
      <c r="F48" s="15">
        <f>'[1]BRIANT - SMOLIK (CLOS)'!K66</f>
        <v>43788</v>
      </c>
      <c r="G48" s="15" t="str">
        <f>'[1]BRIANT - SMOLIK (CLOS)'!L66</f>
        <v>clos</v>
      </c>
      <c r="H48" s="16">
        <f>'[1]BRIANT - SMOLIK (CLOS)'!M66</f>
        <v>650</v>
      </c>
      <c r="I48" s="16">
        <f>'[1]BRIANT - SMOLIK (CLOS)'!N66</f>
        <v>8744.9600000000009</v>
      </c>
      <c r="J48" s="16">
        <f>'[1]BRIANT - SMOLIK (CLOS)'!O66</f>
        <v>857.59</v>
      </c>
      <c r="K48" s="16">
        <f>'[1]BRIANT - SMOLIK (CLOS)'!P66</f>
        <v>850</v>
      </c>
      <c r="L48" s="16">
        <f>'[1]BRIANT - SMOLIK (CLOS)'!Q66</f>
        <v>0</v>
      </c>
      <c r="M48" s="16">
        <f>'[1]BRIANT - SMOLIK (CLOS)'!R66</f>
        <v>5560</v>
      </c>
      <c r="N48" s="16">
        <f>'[1]BRIANT - SMOLIK (CLOS)'!S66</f>
        <v>4892.5500000000011</v>
      </c>
      <c r="O48" s="16">
        <f>'[1]BRIANT - SMOLIK (CLOS)'!T66</f>
        <v>0</v>
      </c>
      <c r="P48" s="16">
        <f>'[1]BRIANT - SMOLIK (CLOS)'!U66</f>
        <v>4892.5500000000011</v>
      </c>
      <c r="Q48" s="16" t="str">
        <f>'[1]BRIANT - SMOLIK (CLOS)'!V66</f>
        <v>Vide</v>
      </c>
      <c r="R48" s="16" t="str">
        <f>'[1]BRIANT - SMOLIK (CLOS)'!W66</f>
        <v>PBI</v>
      </c>
      <c r="S48" s="17"/>
      <c r="T48" s="12">
        <f t="shared" si="4"/>
        <v>4.8999384615384631</v>
      </c>
      <c r="U48" s="13">
        <f t="shared" si="5"/>
        <v>3184.9600000000009</v>
      </c>
      <c r="V48" s="14" t="str">
        <f t="shared" si="6"/>
        <v>OK</v>
      </c>
      <c r="W48" s="14">
        <f t="shared" si="7"/>
        <v>102</v>
      </c>
    </row>
    <row r="49" spans="1:23" x14ac:dyDescent="0.2">
      <c r="A49" s="15">
        <f>'[1]IMOUZA (CLOS)'!C65</f>
        <v>42826</v>
      </c>
      <c r="B49" s="15" t="str">
        <f>'[1]IMOUZA (CLOS)'!F65</f>
        <v>1456804</v>
      </c>
      <c r="C49" s="15" t="str">
        <f>'[1]IMOUZA (CLOS)'!G65</f>
        <v>En place</v>
      </c>
      <c r="D49" s="15">
        <f>'[1]IMOUZA (CLOS)'!H65</f>
        <v>0</v>
      </c>
      <c r="E49" s="15">
        <f>'[1]IMOUZA (CLOS)'!J65</f>
        <v>42688</v>
      </c>
      <c r="F49" s="15">
        <f>'[1]IMOUZA (CLOS)'!K65</f>
        <v>43783</v>
      </c>
      <c r="G49" s="15" t="str">
        <f>'[1]IMOUZA (CLOS)'!L65</f>
        <v>Clos CDT soldé</v>
      </c>
      <c r="H49" s="16">
        <f>'[1]IMOUZA (CLOS)'!M65</f>
        <v>430</v>
      </c>
      <c r="I49" s="16">
        <f>'[1]IMOUZA (CLOS)'!N65</f>
        <v>5558</v>
      </c>
      <c r="J49" s="16">
        <f>'[1]IMOUZA (CLOS)'!O65</f>
        <v>688.01</v>
      </c>
      <c r="K49" s="16">
        <f>'[1]IMOUZA (CLOS)'!P65</f>
        <v>0</v>
      </c>
      <c r="L49" s="16">
        <f>'[1]IMOUZA (CLOS)'!Q65</f>
        <v>538</v>
      </c>
      <c r="M49" s="16">
        <f>'[1]IMOUZA (CLOS)'!R65</f>
        <v>5020</v>
      </c>
      <c r="N49" s="16">
        <f>'[1]IMOUZA (CLOS)'!S65</f>
        <v>688.01000000000022</v>
      </c>
      <c r="O49" s="16">
        <f>'[1]IMOUZA (CLOS)'!T65</f>
        <v>0</v>
      </c>
      <c r="P49" s="16">
        <f>'[1]IMOUZA (CLOS)'!U65</f>
        <v>688.01000000000022</v>
      </c>
      <c r="Q49" s="16" t="str">
        <f>'[1]IMOUZA (CLOS)'!V65</f>
        <v>Vide</v>
      </c>
      <c r="R49" s="16" t="str">
        <f>'[1]IMOUZA (CLOS)'!W65</f>
        <v>PBI</v>
      </c>
      <c r="S49" s="17"/>
      <c r="T49" s="12">
        <f t="shared" si="4"/>
        <v>0</v>
      </c>
      <c r="U49" s="13">
        <f t="shared" si="5"/>
        <v>0</v>
      </c>
      <c r="V49" s="14" t="str">
        <f t="shared" si="6"/>
        <v>OK</v>
      </c>
      <c r="W49" s="14">
        <f t="shared" si="7"/>
        <v>138</v>
      </c>
    </row>
    <row r="50" spans="1:23" x14ac:dyDescent="0.2">
      <c r="A50" s="15">
        <f>'[1]ALIXANT - PETIT (CLOS)'!C65</f>
        <v>42826</v>
      </c>
      <c r="B50" s="15" t="str">
        <f>'[1]ALIXANT - PETIT (CLOS)'!F65</f>
        <v>1005327</v>
      </c>
      <c r="C50" s="15" t="str">
        <f>'[1]ALIXANT - PETIT (CLOS)'!G65</f>
        <v>En place</v>
      </c>
      <c r="D50" s="15">
        <f>'[1]ALIXANT - PETIT (CLOS)'!H65</f>
        <v>0</v>
      </c>
      <c r="E50" s="15">
        <f>'[1]ALIXANT - PETIT (CLOS)'!J65</f>
        <v>42616</v>
      </c>
      <c r="F50" s="15">
        <f>'[1]ALIXANT - PETIT (CLOS)'!K65</f>
        <v>43711</v>
      </c>
      <c r="G50" s="15" t="str">
        <f>'[1]ALIXANT - PETIT (CLOS)'!L65</f>
        <v>Clos CDT soldé</v>
      </c>
      <c r="H50" s="16">
        <f>'[1]ALIXANT - PETIT (CLOS)'!M65</f>
        <v>760</v>
      </c>
      <c r="I50" s="16">
        <f>'[1]ALIXANT - PETIT (CLOS)'!N65</f>
        <v>9079.93</v>
      </c>
      <c r="J50" s="16">
        <f>'[1]ALIXANT - PETIT (CLOS)'!O65</f>
        <v>790.91</v>
      </c>
      <c r="K50" s="16">
        <f>'[1]ALIXANT - PETIT (CLOS)'!P65</f>
        <v>0</v>
      </c>
      <c r="L50" s="16">
        <f>'[1]ALIXANT - PETIT (CLOS)'!Q65</f>
        <v>0</v>
      </c>
      <c r="M50" s="16">
        <f>'[1]ALIXANT - PETIT (CLOS)'!R65</f>
        <v>9079.93</v>
      </c>
      <c r="N50" s="16">
        <f>'[1]ALIXANT - PETIT (CLOS)'!S65</f>
        <v>790.90999999999985</v>
      </c>
      <c r="O50" s="16">
        <f>'[1]ALIXANT - PETIT (CLOS)'!T65</f>
        <v>0</v>
      </c>
      <c r="P50" s="16">
        <f>'[1]ALIXANT - PETIT (CLOS)'!U65</f>
        <v>790.90999999999985</v>
      </c>
      <c r="Q50" s="16" t="str">
        <f>'[1]ALIXANT - PETIT (CLOS)'!V65</f>
        <v>Vide</v>
      </c>
      <c r="R50" s="16" t="str">
        <f>'[1]ALIXANT - PETIT (CLOS)'!W65</f>
        <v>PBI</v>
      </c>
      <c r="S50" s="17"/>
      <c r="T50" s="12">
        <f t="shared" si="4"/>
        <v>0</v>
      </c>
      <c r="U50" s="13">
        <f t="shared" si="5"/>
        <v>0</v>
      </c>
      <c r="V50" s="14" t="str">
        <f t="shared" si="6"/>
        <v>OK</v>
      </c>
      <c r="W50" s="14">
        <f t="shared" si="7"/>
        <v>210</v>
      </c>
    </row>
    <row r="51" spans="1:23" hidden="1" x14ac:dyDescent="0.2">
      <c r="A51" s="15">
        <f>'[1]FOUSSEYNOU (CLOS)'!C73</f>
        <v>42826</v>
      </c>
      <c r="B51" s="15" t="str">
        <f>'[1]FOUSSEYNOU (CLOS)'!F73</f>
        <v>1473748</v>
      </c>
      <c r="C51" s="15" t="str">
        <f>'[1]FOUSSEYNOU (CLOS)'!G73</f>
        <v>Sorti</v>
      </c>
      <c r="D51" s="15">
        <f>'[1]FOUSSEYNOU (CLOS)'!H73</f>
        <v>43646</v>
      </c>
      <c r="E51" s="15">
        <f>'[1]FOUSSEYNOU (CLOS)'!J73</f>
        <v>42675</v>
      </c>
      <c r="F51" s="15">
        <f>'[1]FOUSSEYNOU (CLOS)'!K73</f>
        <v>43770</v>
      </c>
      <c r="G51" s="15" t="str">
        <f>'[1]FOUSSEYNOU (CLOS)'!L73</f>
        <v>Clos</v>
      </c>
      <c r="H51" s="16">
        <f>'[1]FOUSSEYNOU (CLOS)'!M73</f>
        <v>630</v>
      </c>
      <c r="I51" s="16">
        <f>'[1]FOUSSEYNOU (CLOS)'!N73</f>
        <v>18442.119999999992</v>
      </c>
      <c r="J51" s="16">
        <f>'[1]FOUSSEYNOU (CLOS)'!O73</f>
        <v>2499</v>
      </c>
      <c r="K51" s="16">
        <f>'[1]FOUSSEYNOU (CLOS)'!P73</f>
        <v>850</v>
      </c>
      <c r="L51" s="16">
        <f>'[1]FOUSSEYNOU (CLOS)'!Q73</f>
        <v>2065.2600000000002</v>
      </c>
      <c r="M51" s="16">
        <f>'[1]FOUSSEYNOU (CLOS)'!R73</f>
        <v>16304</v>
      </c>
      <c r="N51" s="16">
        <f>'[1]FOUSSEYNOU (CLOS)'!S73</f>
        <v>3421.8599999999933</v>
      </c>
      <c r="O51" s="16">
        <f>'[1]FOUSSEYNOU (CLOS)'!T73</f>
        <v>0</v>
      </c>
      <c r="P51" s="16">
        <f>'[1]FOUSSEYNOU (CLOS)'!U73</f>
        <v>3421.8599999999933</v>
      </c>
      <c r="Q51" s="16" t="str">
        <f>'[1]FOUSSEYNOU (CLOS)'!V73</f>
        <v>Meublé</v>
      </c>
      <c r="R51" s="16" t="str">
        <f>'[1]FOUSSEYNOU (CLOS)'!W73</f>
        <v>PBI</v>
      </c>
      <c r="S51" s="17"/>
      <c r="T51" s="12">
        <f t="shared" si="4"/>
        <v>0.11565079365077725</v>
      </c>
      <c r="U51" s="13">
        <f t="shared" si="5"/>
        <v>72.859999999989668</v>
      </c>
      <c r="V51" s="14" t="str">
        <f t="shared" si="6"/>
        <v>OK</v>
      </c>
      <c r="W51" s="14">
        <f t="shared" si="7"/>
        <v>151</v>
      </c>
    </row>
    <row r="52" spans="1:23" x14ac:dyDescent="0.2">
      <c r="A52" s="15">
        <f>'[1]OPIFEX (CLOS)'!C65</f>
        <v>42826</v>
      </c>
      <c r="B52" s="15" t="str">
        <f>'[1]OPIFEX (CLOS)'!F65</f>
        <v>317414</v>
      </c>
      <c r="C52" s="15" t="str">
        <f>'[1]OPIFEX (CLOS)'!G65</f>
        <v>En place</v>
      </c>
      <c r="D52" s="15">
        <f>'[1]OPIFEX (CLOS)'!H65</f>
        <v>0</v>
      </c>
      <c r="E52" s="15">
        <f>'[1]OPIFEX (CLOS)'!J65</f>
        <v>42658</v>
      </c>
      <c r="F52" s="15">
        <f>'[1]OPIFEX (CLOS)'!K65</f>
        <v>43753</v>
      </c>
      <c r="G52" s="15" t="str">
        <f>'[1]OPIFEX (CLOS)'!L65</f>
        <v>Clos CDT soldé</v>
      </c>
      <c r="H52" s="16">
        <f>'[1]OPIFEX (CLOS)'!M65</f>
        <v>768.77</v>
      </c>
      <c r="I52" s="16">
        <f>'[1]OPIFEX (CLOS)'!N65</f>
        <v>9687.0600000000013</v>
      </c>
      <c r="J52" s="16">
        <f>'[1]OPIFEX (CLOS)'!O65</f>
        <v>403.93999999999994</v>
      </c>
      <c r="K52" s="16">
        <f>'[1]OPIFEX (CLOS)'!P65</f>
        <v>850</v>
      </c>
      <c r="L52" s="16">
        <f>'[1]OPIFEX (CLOS)'!Q65</f>
        <v>622</v>
      </c>
      <c r="M52" s="16">
        <f>'[1]OPIFEX (CLOS)'!R65</f>
        <v>9065.06</v>
      </c>
      <c r="N52" s="16">
        <f>'[1]OPIFEX (CLOS)'!S65</f>
        <v>1253.9400000000023</v>
      </c>
      <c r="O52" s="16">
        <f>'[1]OPIFEX (CLOS)'!T65</f>
        <v>0</v>
      </c>
      <c r="P52" s="16">
        <f>'[1]OPIFEX (CLOS)'!U65</f>
        <v>1253.9400000000023</v>
      </c>
      <c r="Q52" s="16" t="str">
        <f>'[1]OPIFEX (CLOS)'!V65</f>
        <v>Vide</v>
      </c>
      <c r="R52" s="16" t="str">
        <f>'[1]OPIFEX (CLOS)'!W65</f>
        <v>PBI</v>
      </c>
      <c r="S52" s="17"/>
      <c r="T52" s="12">
        <f t="shared" si="4"/>
        <v>0</v>
      </c>
      <c r="U52" s="13">
        <f t="shared" si="5"/>
        <v>0</v>
      </c>
      <c r="V52" s="14" t="str">
        <f t="shared" si="6"/>
        <v>OK</v>
      </c>
      <c r="W52" s="14">
        <f t="shared" si="7"/>
        <v>168</v>
      </c>
    </row>
    <row r="53" spans="1:23" hidden="1" x14ac:dyDescent="0.2">
      <c r="A53" s="15">
        <f>'[1]BOUROKBA (CLOS)'!C65</f>
        <v>42887</v>
      </c>
      <c r="B53" s="15" t="str">
        <f>'[1]BOUROKBA (CLOS)'!F65</f>
        <v>1396868</v>
      </c>
      <c r="C53" s="15" t="str">
        <f>'[1]BOUROKBA (CLOS)'!G65</f>
        <v>sorti</v>
      </c>
      <c r="D53" s="15">
        <f>'[1]BOUROKBA (CLOS)'!H65</f>
        <v>43368</v>
      </c>
      <c r="E53" s="15">
        <f>'[1]BOUROKBA (CLOS)'!J65</f>
        <v>42637</v>
      </c>
      <c r="F53" s="15">
        <f>'[1]BOUROKBA (CLOS)'!K65</f>
        <v>43732</v>
      </c>
      <c r="G53" s="15" t="str">
        <f>'[1]BOUROKBA (CLOS)'!L65</f>
        <v>clos</v>
      </c>
      <c r="H53" s="18">
        <f>'[1]BOUROKBA (CLOS)'!M65</f>
        <v>480</v>
      </c>
      <c r="I53" s="18">
        <f>'[1]BOUROKBA (CLOS)'!N65</f>
        <v>10601.72</v>
      </c>
      <c r="J53" s="18">
        <f>'[1]BOUROKBA (CLOS)'!O65</f>
        <v>1226.1199999999999</v>
      </c>
      <c r="K53" s="18">
        <f>'[1]BOUROKBA (CLOS)'!P65</f>
        <v>850</v>
      </c>
      <c r="L53" s="18">
        <f>'[1]BOUROKBA (CLOS)'!Q65</f>
        <v>0</v>
      </c>
      <c r="M53" s="18">
        <f>'[1]BOUROKBA (CLOS)'!R65</f>
        <v>2846.66</v>
      </c>
      <c r="N53" s="18">
        <f>'[1]BOUROKBA (CLOS)'!S65</f>
        <v>9831.18</v>
      </c>
      <c r="O53" s="18">
        <f>'[1]BOUROKBA (CLOS)'!T65</f>
        <v>0</v>
      </c>
      <c r="P53" s="18">
        <f>'[1]BOUROKBA (CLOS)'!U65</f>
        <v>9831.18</v>
      </c>
      <c r="Q53" s="19" t="str">
        <f>'[1]BOUROKBA (CLOS)'!V65</f>
        <v>Meublé</v>
      </c>
      <c r="R53" s="19" t="str">
        <f>'[1]BOUROKBA (CLOS)'!W65</f>
        <v>PBI</v>
      </c>
      <c r="S53" s="17"/>
      <c r="T53" s="12">
        <f t="shared" si="4"/>
        <v>16.156375000000001</v>
      </c>
      <c r="U53" s="13">
        <f t="shared" si="5"/>
        <v>7755.0599999999995</v>
      </c>
      <c r="V53" s="14" t="str">
        <f t="shared" si="6"/>
        <v>OK</v>
      </c>
      <c r="W53" s="14">
        <f t="shared" si="7"/>
        <v>250</v>
      </c>
    </row>
    <row r="54" spans="1:23" hidden="1" x14ac:dyDescent="0.2">
      <c r="A54" s="15">
        <f>'[1]DE CARVALHO (CLOS)'!C70</f>
        <v>42887</v>
      </c>
      <c r="B54" s="15" t="str">
        <f>'[1]DE CARVALHO (CLOS)'!F70</f>
        <v>1475635</v>
      </c>
      <c r="C54" s="15" t="str">
        <f>'[1]DE CARVALHO (CLOS)'!G70</f>
        <v>sorti</v>
      </c>
      <c r="D54" s="15">
        <f>'[1]DE CARVALHO (CLOS)'!H70</f>
        <v>43496</v>
      </c>
      <c r="E54" s="15">
        <f>'[1]DE CARVALHO (CLOS)'!J70</f>
        <v>42663</v>
      </c>
      <c r="F54" s="15">
        <f>'[1]DE CARVALHO (CLOS)'!K70</f>
        <v>43758</v>
      </c>
      <c r="G54" s="15" t="str">
        <f>'[1]DE CARVALHO (CLOS)'!L70</f>
        <v>clos</v>
      </c>
      <c r="H54" s="18">
        <f>'[1]DE CARVALHO (CLOS)'!M70</f>
        <v>735</v>
      </c>
      <c r="I54" s="18">
        <f>'[1]DE CARVALHO (CLOS)'!N70</f>
        <v>20006.219999999994</v>
      </c>
      <c r="J54" s="18">
        <f>'[1]DE CARVALHO (CLOS)'!O70</f>
        <v>2527.1799999999998</v>
      </c>
      <c r="K54" s="18">
        <f>'[1]DE CARVALHO (CLOS)'!P70</f>
        <v>850</v>
      </c>
      <c r="L54" s="18">
        <f>'[1]DE CARVALHO (CLOS)'!Q70</f>
        <v>0</v>
      </c>
      <c r="M54" s="18">
        <f>'[1]DE CARVALHO (CLOS)'!R70</f>
        <v>6264</v>
      </c>
      <c r="N54" s="18">
        <f>'[1]DE CARVALHO (CLOS)'!S70</f>
        <v>17119.399999999994</v>
      </c>
      <c r="O54" s="18">
        <f>'[1]DE CARVALHO (CLOS)'!T70</f>
        <v>0</v>
      </c>
      <c r="P54" s="18">
        <f>'[1]DE CARVALHO (CLOS)'!U70</f>
        <v>17119.399999999994</v>
      </c>
      <c r="Q54" s="20" t="str">
        <f>'[1]DE CARVALHO (CLOS)'!V70</f>
        <v>Vide</v>
      </c>
      <c r="R54" s="20" t="str">
        <f>'[1]DE CARVALHO (CLOS)'!W70</f>
        <v>PBI</v>
      </c>
      <c r="S54" s="17"/>
      <c r="T54" s="12">
        <f t="shared" si="4"/>
        <v>18.696897959183666</v>
      </c>
      <c r="U54" s="13">
        <f t="shared" si="5"/>
        <v>13742.219999999994</v>
      </c>
      <c r="V54" s="14" t="str">
        <f t="shared" si="6"/>
        <v>OK</v>
      </c>
      <c r="W54" s="14">
        <f t="shared" si="7"/>
        <v>224</v>
      </c>
    </row>
    <row r="55" spans="1:23" hidden="1" x14ac:dyDescent="0.2">
      <c r="A55" s="15">
        <f>'[1]LOUATI (CLOS)'!C66</f>
        <v>42887</v>
      </c>
      <c r="B55" s="15" t="str">
        <f>'[1]LOUATI (CLOS)'!F66</f>
        <v>1373572</v>
      </c>
      <c r="C55" s="15" t="str">
        <f>'[1]LOUATI (CLOS)'!G66</f>
        <v>sorti</v>
      </c>
      <c r="D55" s="15">
        <f>'[1]LOUATI (CLOS)'!H66</f>
        <v>43434</v>
      </c>
      <c r="E55" s="15">
        <f>'[1]LOUATI (CLOS)'!J66</f>
        <v>42675</v>
      </c>
      <c r="F55" s="15">
        <f>'[1]LOUATI (CLOS)'!K66</f>
        <v>43770</v>
      </c>
      <c r="G55" s="15" t="str">
        <f>'[1]LOUATI (CLOS)'!L66</f>
        <v>clos</v>
      </c>
      <c r="H55" s="18">
        <f>'[1]LOUATI (CLOS)'!M66</f>
        <v>690</v>
      </c>
      <c r="I55" s="18">
        <f>'[1]LOUATI (CLOS)'!N66</f>
        <v>15289.64</v>
      </c>
      <c r="J55" s="18">
        <f>'[1]LOUATI (CLOS)'!O66</f>
        <v>1527.8200000000002</v>
      </c>
      <c r="K55" s="18">
        <f>'[1]LOUATI (CLOS)'!P66</f>
        <v>850</v>
      </c>
      <c r="L55" s="18">
        <f>'[1]LOUATI (CLOS)'!Q66</f>
        <v>0</v>
      </c>
      <c r="M55" s="18">
        <f>'[1]LOUATI (CLOS)'!R66</f>
        <v>5510</v>
      </c>
      <c r="N55" s="18">
        <f>'[1]LOUATI (CLOS)'!S66</f>
        <v>12157.46</v>
      </c>
      <c r="O55" s="18">
        <f>'[1]LOUATI (CLOS)'!T66</f>
        <v>0</v>
      </c>
      <c r="P55" s="18">
        <f>'[1]LOUATI (CLOS)'!U66</f>
        <v>12157.46</v>
      </c>
      <c r="Q55" s="19" t="str">
        <f>'[1]LOUATI (CLOS)'!V66</f>
        <v>vide</v>
      </c>
      <c r="R55" s="19" t="str">
        <f>'[1]LOUATI (CLOS)'!W66</f>
        <v>PBI</v>
      </c>
      <c r="S55" s="17"/>
      <c r="T55" s="12">
        <f t="shared" si="4"/>
        <v>14.173391304347826</v>
      </c>
      <c r="U55" s="13">
        <f t="shared" si="5"/>
        <v>9779.64</v>
      </c>
      <c r="V55" s="14" t="str">
        <f t="shared" si="6"/>
        <v>OK</v>
      </c>
      <c r="W55" s="14">
        <f t="shared" si="7"/>
        <v>212</v>
      </c>
    </row>
    <row r="56" spans="1:23" hidden="1" x14ac:dyDescent="0.2">
      <c r="A56" s="15">
        <f>'[1]BOULANGER - TURPIN (3è) (CLOS)'!C65</f>
        <v>42948</v>
      </c>
      <c r="B56" s="15" t="str">
        <f>'[1]BOULANGER - TURPIN (3è) (CLOS)'!F65</f>
        <v>1471701</v>
      </c>
      <c r="C56" s="15" t="str">
        <f>'[1]BOULANGER - TURPIN (3è) (CLOS)'!G65</f>
        <v>sorti</v>
      </c>
      <c r="D56" s="15">
        <f>'[1]BOULANGER - TURPIN (3è) (CLOS)'!H65</f>
        <v>43584</v>
      </c>
      <c r="E56" s="15">
        <f>'[1]BOULANGER - TURPIN (3è) (CLOS)'!J65</f>
        <v>42644</v>
      </c>
      <c r="F56" s="15">
        <f>'[1]BOULANGER - TURPIN (3è) (CLOS)'!K65</f>
        <v>43739</v>
      </c>
      <c r="G56" s="15" t="str">
        <f>'[1]BOULANGER - TURPIN (3è) (CLOS)'!L65</f>
        <v>Clos C-GLI</v>
      </c>
      <c r="H56" s="18">
        <f>'[1]BOULANGER - TURPIN (3è) (CLOS)'!M65</f>
        <v>550</v>
      </c>
      <c r="I56" s="18">
        <f>'[1]BOULANGER - TURPIN (3è) (CLOS)'!N65</f>
        <v>12497.02</v>
      </c>
      <c r="J56" s="18">
        <f>'[1]BOULANGER - TURPIN (3è) (CLOS)'!O65</f>
        <v>882.51</v>
      </c>
      <c r="K56" s="18">
        <f>'[1]BOULANGER - TURPIN (3è) (CLOS)'!P65</f>
        <v>850</v>
      </c>
      <c r="L56" s="18">
        <f>'[1]BOULANGER - TURPIN (3è) (CLOS)'!Q65</f>
        <v>2899</v>
      </c>
      <c r="M56" s="18">
        <f>'[1]BOULANGER - TURPIN (3è) (CLOS)'!R65</f>
        <v>0</v>
      </c>
      <c r="N56" s="18">
        <f>'[1]BOULANGER - TURPIN (3è) (CLOS)'!S65</f>
        <v>11330.53</v>
      </c>
      <c r="O56" s="18">
        <f>'[1]BOULANGER - TURPIN (3è) (CLOS)'!T65</f>
        <v>0</v>
      </c>
      <c r="P56" s="18">
        <f>'[1]BOULANGER - TURPIN (3è) (CLOS)'!U65</f>
        <v>11330.53</v>
      </c>
      <c r="Q56" s="15" t="str">
        <f>'[1]BOULANGER - TURPIN (3è) (CLOS)'!V65</f>
        <v>vide</v>
      </c>
      <c r="R56" s="15" t="str">
        <f>'[1]BOULANGER - TURPIN (3è) (CLOS)'!W65</f>
        <v>PBI</v>
      </c>
      <c r="S56" s="17"/>
      <c r="T56" s="12">
        <f t="shared" si="4"/>
        <v>17.450945454545455</v>
      </c>
      <c r="U56" s="13">
        <f t="shared" si="5"/>
        <v>9598.02</v>
      </c>
      <c r="V56" s="14" t="str">
        <f t="shared" si="6"/>
        <v>OK</v>
      </c>
      <c r="W56" s="14">
        <f t="shared" si="7"/>
        <v>304</v>
      </c>
    </row>
    <row r="57" spans="1:23" x14ac:dyDescent="0.2">
      <c r="A57" s="15">
        <f>'[1]LECORDIER (FG)'!C67</f>
        <v>43466</v>
      </c>
      <c r="B57" s="15" t="str">
        <f>'[1]LECORDIER (FG)'!F67</f>
        <v>1465392</v>
      </c>
      <c r="C57" s="15" t="str">
        <f>'[1]LECORDIER (FG)'!G67</f>
        <v>en place</v>
      </c>
      <c r="D57" s="15">
        <f>'[1]LECORDIER (FG)'!H67</f>
        <v>43708</v>
      </c>
      <c r="E57" s="15">
        <f>'[1]LECORDIER (FG)'!J67</f>
        <v>42595</v>
      </c>
      <c r="F57" s="15">
        <f>'[1]LECORDIER (FG)'!K67</f>
        <v>43690</v>
      </c>
      <c r="G57" s="15" t="str">
        <f>'[1]LECORDIER (FG)'!L67</f>
        <v>Fin de garantie</v>
      </c>
      <c r="H57" s="18">
        <f>'[1]LECORDIER (FG)'!M67</f>
        <v>650</v>
      </c>
      <c r="I57" s="18">
        <f>'[1]LECORDIER (FG)'!N67</f>
        <v>15823.37</v>
      </c>
      <c r="J57" s="18">
        <f>'[1]LECORDIER (FG)'!O67</f>
        <v>336.33000000000004</v>
      </c>
      <c r="K57" s="18">
        <f>'[1]LECORDIER (FG)'!P67</f>
        <v>561.66999999999996</v>
      </c>
      <c r="L57" s="18">
        <f>'[1]LECORDIER (FG)'!Q67</f>
        <v>0</v>
      </c>
      <c r="M57" s="18">
        <f>'[1]LECORDIER (FG)'!R67</f>
        <v>13235.489999999996</v>
      </c>
      <c r="N57" s="18">
        <f>'[1]LECORDIER (FG)'!S67</f>
        <v>3485.8800000000028</v>
      </c>
      <c r="O57" s="18">
        <f>'[1]LECORDIER (FG)'!T67</f>
        <v>0</v>
      </c>
      <c r="P57" s="18">
        <f>'[1]LECORDIER (FG)'!U67</f>
        <v>3485.8800000000028</v>
      </c>
      <c r="Q57" s="15" t="str">
        <f>'[1]LECORDIER (FG)'!V67</f>
        <v>vide</v>
      </c>
      <c r="R57" s="15" t="str">
        <f>'[1]LECORDIER (FG)'!W67</f>
        <v>ADB</v>
      </c>
      <c r="S57" s="21">
        <f>'[1]LECORDIER (FG)'!Y67</f>
        <v>0</v>
      </c>
      <c r="T57" s="12">
        <f t="shared" si="4"/>
        <v>3.9813538461538531</v>
      </c>
      <c r="U57" s="13">
        <f t="shared" si="5"/>
        <v>2587.8800000000047</v>
      </c>
      <c r="V57" s="22">
        <f>'[1]LECORDIER (FG)'!AG67</f>
        <v>0</v>
      </c>
      <c r="W57" s="14">
        <f t="shared" si="7"/>
        <v>871</v>
      </c>
    </row>
    <row r="58" spans="1:23" x14ac:dyDescent="0.2">
      <c r="A58" s="15">
        <f>'[1]CAVAL (FG)'!C65</f>
        <v>42917</v>
      </c>
      <c r="B58" s="15" t="str">
        <f>'[1]CAVAL (FG)'!F65</f>
        <v>1450350</v>
      </c>
      <c r="C58" s="15" t="str">
        <f>'[1]CAVAL (FG)'!G65</f>
        <v>en place</v>
      </c>
      <c r="D58" s="15">
        <f>'[1]CAVAL (FG)'!H65</f>
        <v>0</v>
      </c>
      <c r="E58" s="15">
        <f>'[1]CAVAL (FG)'!J65</f>
        <v>42620</v>
      </c>
      <c r="F58" s="15">
        <f>'[1]CAVAL (FG)'!K65</f>
        <v>43715</v>
      </c>
      <c r="G58" s="15" t="str">
        <f>'[1]CAVAL (FG)'!L65</f>
        <v>Fin de garantie</v>
      </c>
      <c r="H58" s="18">
        <f>'[1]CAVAL (FG)'!M65</f>
        <v>450</v>
      </c>
      <c r="I58" s="18">
        <f>'[1]CAVAL (FG)'!N65</f>
        <v>12649.800000000001</v>
      </c>
      <c r="J58" s="18">
        <f>'[1]CAVAL (FG)'!O65</f>
        <v>1962.41</v>
      </c>
      <c r="K58" s="18">
        <f>'[1]CAVAL (FG)'!P65</f>
        <v>1700</v>
      </c>
      <c r="L58" s="18">
        <f>'[1]CAVAL (FG)'!Q65</f>
        <v>0</v>
      </c>
      <c r="M58" s="18">
        <f>'[1]CAVAL (FG)'!R65</f>
        <v>10843.580000000004</v>
      </c>
      <c r="N58" s="18">
        <f>'[1]CAVAL (FG)'!S65</f>
        <v>5468.6299999999974</v>
      </c>
      <c r="O58" s="18">
        <f>'[1]CAVAL (FG)'!T65</f>
        <v>0</v>
      </c>
      <c r="P58" s="18">
        <f>'[1]CAVAL (FG)'!U65</f>
        <v>5468.6299999999974</v>
      </c>
      <c r="Q58" s="15" t="str">
        <f>'[1]CAVAL (FG)'!V65</f>
        <v>meublé</v>
      </c>
      <c r="R58" s="15" t="str">
        <f>'[1]CAVAL (FG)'!W65</f>
        <v>PBI</v>
      </c>
      <c r="S58" s="17"/>
      <c r="T58" s="12">
        <f t="shared" si="4"/>
        <v>4.0138222222222169</v>
      </c>
      <c r="U58" s="13">
        <f t="shared" si="5"/>
        <v>1806.2199999999975</v>
      </c>
      <c r="V58" s="14" t="str">
        <f t="shared" ref="V58:V71" si="8">IF(P58=(O58+N58),"OK","NOK")</f>
        <v>OK</v>
      </c>
      <c r="W58" s="14">
        <f t="shared" si="7"/>
        <v>297</v>
      </c>
    </row>
    <row r="59" spans="1:23" hidden="1" x14ac:dyDescent="0.2">
      <c r="A59" s="15">
        <f>'[1]BARTHELEMY - MARC (CLOS)'!C65</f>
        <v>42948</v>
      </c>
      <c r="B59" s="15" t="str">
        <f>'[1]BARTHELEMY - MARC (CLOS)'!F65</f>
        <v>1227574</v>
      </c>
      <c r="C59" s="15" t="str">
        <f>'[1]BARTHELEMY - MARC (CLOS)'!G65</f>
        <v>sorti</v>
      </c>
      <c r="D59" s="15">
        <f>'[1]BARTHELEMY - MARC (CLOS)'!H65</f>
        <v>43422</v>
      </c>
      <c r="E59" s="15">
        <f>'[1]BARTHELEMY - MARC (CLOS)'!J65</f>
        <v>42689</v>
      </c>
      <c r="F59" s="15">
        <f>'[1]BARTHELEMY - MARC (CLOS)'!K65</f>
        <v>43784</v>
      </c>
      <c r="G59" s="15" t="str">
        <f>'[1]BARTHELEMY - MARC (CLOS)'!L65</f>
        <v>clos</v>
      </c>
      <c r="H59" s="18">
        <f>'[1]BARTHELEMY - MARC (CLOS)'!M65</f>
        <v>515</v>
      </c>
      <c r="I59" s="18">
        <f>'[1]BARTHELEMY - MARC (CLOS)'!N65</f>
        <v>10150.290000000001</v>
      </c>
      <c r="J59" s="18">
        <f>'[1]BARTHELEMY - MARC (CLOS)'!O65</f>
        <v>1136.25</v>
      </c>
      <c r="K59" s="18">
        <f>'[1]BARTHELEMY - MARC (CLOS)'!P65</f>
        <v>850</v>
      </c>
      <c r="L59" s="18">
        <f>'[1]BARTHELEMY - MARC (CLOS)'!Q65</f>
        <v>0</v>
      </c>
      <c r="M59" s="18">
        <f>'[1]BARTHELEMY - MARC (CLOS)'!R65</f>
        <v>4834.88</v>
      </c>
      <c r="N59" s="18">
        <f>'[1]BARTHELEMY - MARC (CLOS)'!S65</f>
        <v>7301.6600000000008</v>
      </c>
      <c r="O59" s="18">
        <f>'[1]BARTHELEMY - MARC (CLOS)'!T65</f>
        <v>0</v>
      </c>
      <c r="P59" s="18">
        <f>'[1]BARTHELEMY - MARC (CLOS)'!U65</f>
        <v>7301.6600000000008</v>
      </c>
      <c r="Q59" s="15" t="str">
        <f>'[1]BARTHELEMY - MARC (CLOS)'!V65</f>
        <v>vide</v>
      </c>
      <c r="R59" s="15" t="str">
        <f>'[1]BARTHELEMY - MARC (CLOS)'!W65</f>
        <v>PBI</v>
      </c>
      <c r="S59" s="17"/>
      <c r="T59" s="12">
        <f t="shared" si="4"/>
        <v>10.321184466019419</v>
      </c>
      <c r="U59" s="13">
        <f t="shared" si="5"/>
        <v>5315.4100000000008</v>
      </c>
      <c r="V59" s="14" t="str">
        <f t="shared" si="8"/>
        <v>OK</v>
      </c>
      <c r="W59" s="14">
        <f t="shared" si="7"/>
        <v>259</v>
      </c>
    </row>
    <row r="60" spans="1:23" hidden="1" x14ac:dyDescent="0.2">
      <c r="A60" s="15">
        <f>'[1]CHASSEUR (CLOS) '!C65</f>
        <v>43040</v>
      </c>
      <c r="B60" s="15" t="str">
        <f>'[1]CHASSEUR (CLOS) '!F65</f>
        <v>1487594</v>
      </c>
      <c r="C60" s="15" t="str">
        <f>'[1]CHASSEUR (CLOS) '!G65</f>
        <v>sorti</v>
      </c>
      <c r="D60" s="15">
        <f>'[1]CHASSEUR (CLOS) '!H65</f>
        <v>43189</v>
      </c>
      <c r="E60" s="15">
        <f>'[1]CHASSEUR (CLOS) '!J65</f>
        <v>42679</v>
      </c>
      <c r="F60" s="15">
        <f>'[1]CHASSEUR (CLOS) '!K65</f>
        <v>43774</v>
      </c>
      <c r="G60" s="15" t="str">
        <f>'[1]CHASSEUR (CLOS) '!L65</f>
        <v>clos</v>
      </c>
      <c r="H60" s="18">
        <f>'[1]CHASSEUR (CLOS) '!M65</f>
        <v>600</v>
      </c>
      <c r="I60" s="18">
        <f>'[1]CHASSEUR (CLOS) '!N65</f>
        <v>9648.489999999998</v>
      </c>
      <c r="J60" s="18">
        <f>'[1]CHASSEUR (CLOS) '!O65</f>
        <v>605.16</v>
      </c>
      <c r="K60" s="18">
        <f>'[1]CHASSEUR (CLOS) '!P65</f>
        <v>0</v>
      </c>
      <c r="L60" s="18">
        <f>'[1]CHASSEUR (CLOS) '!Q65</f>
        <v>0</v>
      </c>
      <c r="M60" s="18">
        <f>'[1]CHASSEUR (CLOS) '!R65</f>
        <v>6625</v>
      </c>
      <c r="N60" s="18">
        <f>'[1]CHASSEUR (CLOS) '!S65</f>
        <v>3628.6499999999978</v>
      </c>
      <c r="O60" s="18">
        <f>'[1]CHASSEUR (CLOS) '!T65</f>
        <v>0</v>
      </c>
      <c r="P60" s="18">
        <f>'[1]CHASSEUR (CLOS) '!U65</f>
        <v>3628.6499999999978</v>
      </c>
      <c r="Q60" s="15" t="str">
        <f>'[1]CHASSEUR (CLOS) '!V65</f>
        <v>vide</v>
      </c>
      <c r="R60" s="15" t="str">
        <f>'[1]CHASSEUR (CLOS) '!W65</f>
        <v>ADB</v>
      </c>
      <c r="S60" s="17"/>
      <c r="T60" s="12">
        <f t="shared" si="4"/>
        <v>5.0391499999999967</v>
      </c>
      <c r="U60" s="13">
        <f t="shared" si="5"/>
        <v>3023.489999999998</v>
      </c>
      <c r="V60" s="14" t="str">
        <f t="shared" si="8"/>
        <v>OK</v>
      </c>
      <c r="W60" s="14">
        <f t="shared" si="7"/>
        <v>361</v>
      </c>
    </row>
    <row r="61" spans="1:23" hidden="1" x14ac:dyDescent="0.2">
      <c r="A61" s="15">
        <f>'[1]GOIN (CLOS)'!C65</f>
        <v>42856</v>
      </c>
      <c r="B61" s="15" t="str">
        <f>'[1]GOIN (CLOS)'!F65</f>
        <v>1486251</v>
      </c>
      <c r="C61" s="15" t="str">
        <f>'[1]GOIN (CLOS)'!G65</f>
        <v>sorti</v>
      </c>
      <c r="D61" s="15">
        <f>'[1]GOIN (CLOS)'!H65</f>
        <v>43137</v>
      </c>
      <c r="E61" s="15">
        <f>'[1]GOIN (CLOS)'!J65</f>
        <v>42705</v>
      </c>
      <c r="F61" s="15">
        <f>'[1]GOIN (CLOS)'!K65</f>
        <v>43800</v>
      </c>
      <c r="G61" s="15" t="str">
        <f>'[1]GOIN (CLOS)'!L65</f>
        <v>Clos CDT soldé</v>
      </c>
      <c r="H61" s="18">
        <f>'[1]GOIN (CLOS)'!M65</f>
        <v>700</v>
      </c>
      <c r="I61" s="18">
        <f>'[1]GOIN (CLOS)'!N65</f>
        <v>6453.8799999999992</v>
      </c>
      <c r="J61" s="18">
        <f>'[1]GOIN (CLOS)'!O65</f>
        <v>1231.8600000000001</v>
      </c>
      <c r="K61" s="18">
        <f>'[1]GOIN (CLOS)'!P65</f>
        <v>0</v>
      </c>
      <c r="L61" s="18">
        <f>'[1]GOIN (CLOS)'!Q65</f>
        <v>669</v>
      </c>
      <c r="M61" s="18">
        <f>'[1]GOIN (CLOS)'!R65</f>
        <v>5784.88</v>
      </c>
      <c r="N61" s="18">
        <f>'[1]GOIN (CLOS)'!S65</f>
        <v>1231.8599999999997</v>
      </c>
      <c r="O61" s="18">
        <f>'[1]GOIN (CLOS)'!T65</f>
        <v>0</v>
      </c>
      <c r="P61" s="18">
        <f>'[1]GOIN (CLOS)'!U65</f>
        <v>1231.8599999999997</v>
      </c>
      <c r="Q61" s="15" t="str">
        <f>'[1]GOIN (CLOS)'!V65</f>
        <v>vide</v>
      </c>
      <c r="R61" s="15" t="str">
        <f>'[1]GOIN (CLOS)'!W65</f>
        <v>ADB</v>
      </c>
      <c r="S61" s="17"/>
      <c r="T61" s="12">
        <f t="shared" si="4"/>
        <v>0</v>
      </c>
      <c r="U61" s="13">
        <f t="shared" si="5"/>
        <v>0</v>
      </c>
      <c r="V61" s="14" t="str">
        <f t="shared" si="8"/>
        <v>OK</v>
      </c>
      <c r="W61" s="14">
        <f t="shared" si="7"/>
        <v>151</v>
      </c>
    </row>
    <row r="62" spans="1:23" hidden="1" x14ac:dyDescent="0.2">
      <c r="A62" s="15">
        <f>'[1]NAMOUCHI (CLOS) '!C71</f>
        <v>42979</v>
      </c>
      <c r="B62" s="15" t="str">
        <f>'[1]NAMOUCHI (CLOS) '!F71</f>
        <v>1489314</v>
      </c>
      <c r="C62" s="15" t="str">
        <f>'[1]NAMOUCHI (CLOS) '!G71</f>
        <v>sorti</v>
      </c>
      <c r="D62" s="15">
        <f>'[1]NAMOUCHI (CLOS) '!H71</f>
        <v>43592</v>
      </c>
      <c r="E62" s="15">
        <f>'[1]NAMOUCHI (CLOS) '!J71</f>
        <v>42705</v>
      </c>
      <c r="F62" s="15">
        <f>'[1]NAMOUCHI (CLOS) '!K71</f>
        <v>43800</v>
      </c>
      <c r="G62" s="15" t="str">
        <f>'[1]NAMOUCHI (CLOS) '!L71</f>
        <v>Clos</v>
      </c>
      <c r="H62" s="18">
        <f>'[1]NAMOUCHI (CLOS) '!M71</f>
        <v>630</v>
      </c>
      <c r="I62" s="18">
        <f>'[1]NAMOUCHI (CLOS) '!N71</f>
        <v>15377.6</v>
      </c>
      <c r="J62" s="18">
        <f>'[1]NAMOUCHI (CLOS) '!O71</f>
        <v>1573.21</v>
      </c>
      <c r="K62" s="18">
        <f>'[1]NAMOUCHI (CLOS) '!P71</f>
        <v>850</v>
      </c>
      <c r="L62" s="18">
        <f>'[1]NAMOUCHI (CLOS) '!Q71</f>
        <v>0</v>
      </c>
      <c r="M62" s="18">
        <f>'[1]NAMOUCHI (CLOS) '!R71</f>
        <v>6985</v>
      </c>
      <c r="N62" s="18">
        <f>'[1]NAMOUCHI (CLOS) '!S71</f>
        <v>10815.810000000001</v>
      </c>
      <c r="O62" s="18">
        <f>'[1]NAMOUCHI (CLOS) '!T71</f>
        <v>0</v>
      </c>
      <c r="P62" s="18">
        <f>'[1]NAMOUCHI (CLOS) '!U71</f>
        <v>10815.810000000001</v>
      </c>
      <c r="Q62" s="15" t="str">
        <f>'[1]NAMOUCHI (CLOS) '!V71</f>
        <v>vide</v>
      </c>
      <c r="R62" s="15" t="str">
        <f>'[1]NAMOUCHI (CLOS) '!W71</f>
        <v>PBI</v>
      </c>
      <c r="S62" s="17"/>
      <c r="T62" s="12">
        <f t="shared" si="4"/>
        <v>13.321587301587302</v>
      </c>
      <c r="U62" s="13">
        <f t="shared" si="5"/>
        <v>8392.6</v>
      </c>
      <c r="V62" s="14" t="str">
        <f t="shared" si="8"/>
        <v>OK</v>
      </c>
      <c r="W62" s="14">
        <f t="shared" si="7"/>
        <v>274</v>
      </c>
    </row>
    <row r="63" spans="1:23" hidden="1" x14ac:dyDescent="0.2">
      <c r="A63" s="15">
        <f>'[1]ABDOU - HOUMADI (CLOS)'!C65</f>
        <v>42979</v>
      </c>
      <c r="B63" s="15" t="str">
        <f>'[1]ABDOU - HOUMADI (CLOS)'!F65</f>
        <v>1510157</v>
      </c>
      <c r="C63" s="15" t="str">
        <f>'[1]ABDOU - HOUMADI (CLOS)'!G65</f>
        <v>sorti</v>
      </c>
      <c r="D63" s="15">
        <f>'[1]ABDOU - HOUMADI (CLOS)'!H65</f>
        <v>43465</v>
      </c>
      <c r="E63" s="15">
        <f>'[1]ABDOU - HOUMADI (CLOS)'!J65</f>
        <v>42724</v>
      </c>
      <c r="F63" s="15">
        <f>'[1]ABDOU - HOUMADI (CLOS)'!K65</f>
        <v>43819</v>
      </c>
      <c r="G63" s="15" t="str">
        <f>'[1]ABDOU - HOUMADI (CLOS)'!L65</f>
        <v>Clos CDT soldé</v>
      </c>
      <c r="H63" s="18">
        <f>'[1]ABDOU - HOUMADI (CLOS)'!M65</f>
        <v>280</v>
      </c>
      <c r="I63" s="18">
        <f>'[1]ABDOU - HOUMADI (CLOS)'!N65</f>
        <v>4598.74</v>
      </c>
      <c r="J63" s="18">
        <f>'[1]ABDOU - HOUMADI (CLOS)'!O65</f>
        <v>-306.87</v>
      </c>
      <c r="K63" s="18">
        <f>'[1]ABDOU - HOUMADI (CLOS)'!P65</f>
        <v>850</v>
      </c>
      <c r="L63" s="18">
        <f>'[1]ABDOU - HOUMADI (CLOS)'!Q65</f>
        <v>1615.87</v>
      </c>
      <c r="M63" s="18">
        <f>'[1]ABDOU - HOUMADI (CLOS)'!R65</f>
        <v>2982.87</v>
      </c>
      <c r="N63" s="18">
        <f>'[1]ABDOU - HOUMADI (CLOS)'!S65</f>
        <v>543.13000000000011</v>
      </c>
      <c r="O63" s="18">
        <f>'[1]ABDOU - HOUMADI (CLOS)'!T65</f>
        <v>0</v>
      </c>
      <c r="P63" s="18">
        <f>'[1]ABDOU - HOUMADI (CLOS)'!U65</f>
        <v>543.13000000000011</v>
      </c>
      <c r="Q63" s="15" t="str">
        <f>'[1]ABDOU - HOUMADI (CLOS)'!V65</f>
        <v>vide</v>
      </c>
      <c r="R63" s="15" t="str">
        <f>'[1]ABDOU - HOUMADI (CLOS)'!W65</f>
        <v>PBI</v>
      </c>
      <c r="S63" s="17"/>
      <c r="T63" s="12">
        <f t="shared" si="4"/>
        <v>0</v>
      </c>
      <c r="U63" s="13">
        <f t="shared" si="5"/>
        <v>0</v>
      </c>
      <c r="V63" s="14" t="str">
        <f t="shared" si="8"/>
        <v>OK</v>
      </c>
      <c r="W63" s="14">
        <f t="shared" si="7"/>
        <v>255</v>
      </c>
    </row>
    <row r="64" spans="1:23" hidden="1" x14ac:dyDescent="0.2">
      <c r="A64" s="15">
        <f>'[1]ALI BENJAMIN (CLOS)'!C65</f>
        <v>42979</v>
      </c>
      <c r="B64" s="15" t="str">
        <f>'[1]ALI BENJAMIN (CLOS)'!F65</f>
        <v>1460247</v>
      </c>
      <c r="C64" s="15" t="str">
        <f>'[1]ALI BENJAMIN (CLOS)'!G65</f>
        <v>sorti</v>
      </c>
      <c r="D64" s="15">
        <f>'[1]ALI BENJAMIN (CLOS)'!H65</f>
        <v>43190</v>
      </c>
      <c r="E64" s="15">
        <f>'[1]ALI BENJAMIN (CLOS)'!J65</f>
        <v>42705</v>
      </c>
      <c r="F64" s="15">
        <f>'[1]ALI BENJAMIN (CLOS)'!K65</f>
        <v>43800</v>
      </c>
      <c r="G64" s="15" t="str">
        <f>'[1]ALI BENJAMIN (CLOS)'!L65</f>
        <v>clos</v>
      </c>
      <c r="H64" s="18">
        <f>'[1]ALI BENJAMIN (CLOS)'!M65</f>
        <v>435</v>
      </c>
      <c r="I64" s="18">
        <f>'[1]ALI BENJAMIN (CLOS)'!N65</f>
        <v>3494.4400000000005</v>
      </c>
      <c r="J64" s="18">
        <f>'[1]ALI BENJAMIN (CLOS)'!O65</f>
        <v>918.37</v>
      </c>
      <c r="K64" s="18">
        <f>'[1]ALI BENJAMIN (CLOS)'!P65</f>
        <v>850</v>
      </c>
      <c r="L64" s="18">
        <f>'[1]ALI BENJAMIN (CLOS)'!Q65</f>
        <v>759</v>
      </c>
      <c r="M64" s="18">
        <f>'[1]ALI BENJAMIN (CLOS)'!R65</f>
        <v>435</v>
      </c>
      <c r="N64" s="18">
        <f>'[1]ALI BENJAMIN (CLOS)'!S65</f>
        <v>4068.8100000000004</v>
      </c>
      <c r="O64" s="18">
        <f>'[1]ALI BENJAMIN (CLOS)'!T65</f>
        <v>0</v>
      </c>
      <c r="P64" s="18">
        <f>'[1]ALI BENJAMIN (CLOS)'!U65</f>
        <v>4068.8100000000004</v>
      </c>
      <c r="Q64" s="15" t="str">
        <f>'[1]ALI BENJAMIN (CLOS)'!V65</f>
        <v>vide</v>
      </c>
      <c r="R64" s="15" t="str">
        <f>'[1]ALI BENJAMIN (CLOS)'!W65</f>
        <v>PBI</v>
      </c>
      <c r="S64" s="17"/>
      <c r="T64" s="12">
        <f t="shared" si="4"/>
        <v>5.2883678160919549</v>
      </c>
      <c r="U64" s="13">
        <f t="shared" si="5"/>
        <v>2300.4400000000005</v>
      </c>
      <c r="V64" s="14" t="str">
        <f t="shared" si="8"/>
        <v>OK</v>
      </c>
      <c r="W64" s="14">
        <f t="shared" si="7"/>
        <v>274</v>
      </c>
    </row>
    <row r="65" spans="1:23" hidden="1" x14ac:dyDescent="0.2">
      <c r="A65" s="15">
        <f>'[1]LE MOEL - SEGUIN (2è) (CLOS)'!C65</f>
        <v>42979</v>
      </c>
      <c r="B65" s="15" t="str">
        <f>'[1]LE MOEL - SEGUIN (2è) (CLOS)'!F65</f>
        <v>1480710</v>
      </c>
      <c r="C65" s="15" t="str">
        <f>'[1]LE MOEL - SEGUIN (2è) (CLOS)'!G65</f>
        <v>sorti</v>
      </c>
      <c r="D65" s="15">
        <f>'[1]LE MOEL - SEGUIN (2è) (CLOS)'!H65</f>
        <v>43555</v>
      </c>
      <c r="E65" s="15">
        <f>'[1]LE MOEL - SEGUIN (2è) (CLOS)'!J65</f>
        <v>42686</v>
      </c>
      <c r="F65" s="15">
        <f>'[1]LE MOEL - SEGUIN (2è) (CLOS)'!K65</f>
        <v>43781</v>
      </c>
      <c r="G65" s="15" t="str">
        <f>'[1]LE MOEL - SEGUIN (2è) (CLOS)'!L65</f>
        <v>Clos C-GLI</v>
      </c>
      <c r="H65" s="18">
        <f>'[1]LE MOEL - SEGUIN (2è) (CLOS)'!M65</f>
        <v>630</v>
      </c>
      <c r="I65" s="18">
        <f>'[1]LE MOEL - SEGUIN (2è) (CLOS)'!N65</f>
        <v>12104.480000000003</v>
      </c>
      <c r="J65" s="18">
        <f>'[1]LE MOEL - SEGUIN (2è) (CLOS)'!O65</f>
        <v>1112.83</v>
      </c>
      <c r="K65" s="18">
        <f>'[1]LE MOEL - SEGUIN (2è) (CLOS)'!P65</f>
        <v>850</v>
      </c>
      <c r="L65" s="18">
        <f>'[1]LE MOEL - SEGUIN (2è) (CLOS)'!Q65</f>
        <v>203.4</v>
      </c>
      <c r="M65" s="18">
        <f>'[1]LE MOEL - SEGUIN (2è) (CLOS)'!R65</f>
        <v>6356.8</v>
      </c>
      <c r="N65" s="18">
        <f>'[1]LE MOEL - SEGUIN (2è) (CLOS)'!S65</f>
        <v>7507.1100000000033</v>
      </c>
      <c r="O65" s="18">
        <f>'[1]LE MOEL - SEGUIN (2è) (CLOS)'!T65</f>
        <v>0</v>
      </c>
      <c r="P65" s="18">
        <f>'[1]LE MOEL - SEGUIN (2è) (CLOS)'!U65</f>
        <v>7507.1100000000033</v>
      </c>
      <c r="Q65" s="15" t="str">
        <f>'[1]LE MOEL - SEGUIN (2è) (CLOS)'!V65</f>
        <v>vide</v>
      </c>
      <c r="R65" s="15" t="str">
        <f>'[1]LE MOEL - SEGUIN (2è) (CLOS)'!W65</f>
        <v>PBI</v>
      </c>
      <c r="S65" s="17"/>
      <c r="T65" s="12">
        <f t="shared" si="4"/>
        <v>8.8004444444444498</v>
      </c>
      <c r="U65" s="13">
        <f t="shared" si="5"/>
        <v>5544.2800000000034</v>
      </c>
      <c r="V65" s="14" t="str">
        <f t="shared" si="8"/>
        <v>OK</v>
      </c>
      <c r="W65" s="14">
        <f t="shared" si="7"/>
        <v>293</v>
      </c>
    </row>
    <row r="66" spans="1:23" hidden="1" x14ac:dyDescent="0.2">
      <c r="A66" s="15">
        <f>'[1]LAZRAK (CLOS)'!C76</f>
        <v>43009</v>
      </c>
      <c r="B66" s="15" t="str">
        <f>'[1]LAZRAK (CLOS)'!F76</f>
        <v>1478388</v>
      </c>
      <c r="C66" s="15" t="str">
        <f>'[1]LAZRAK (CLOS)'!G76</f>
        <v>sorti</v>
      </c>
      <c r="D66" s="15">
        <f>'[1]LAZRAK (CLOS)'!H76</f>
        <v>43712</v>
      </c>
      <c r="E66" s="15">
        <f>'[1]LAZRAK (CLOS)'!J76</f>
        <v>42618</v>
      </c>
      <c r="F66" s="15">
        <f>'[1]LAZRAK (CLOS)'!K76</f>
        <v>43713</v>
      </c>
      <c r="G66" s="15" t="str">
        <f>'[1]LAZRAK (CLOS)'!L76</f>
        <v>Clos</v>
      </c>
      <c r="H66" s="18">
        <f>'[1]LAZRAK (CLOS)'!M76</f>
        <v>800</v>
      </c>
      <c r="I66" s="18">
        <f>'[1]LAZRAK (CLOS)'!N76</f>
        <v>28371.200000000015</v>
      </c>
      <c r="J66" s="18">
        <f>'[1]LAZRAK (CLOS)'!O76</f>
        <v>969.45</v>
      </c>
      <c r="K66" s="18">
        <f>'[1]LAZRAK (CLOS)'!P76</f>
        <v>850</v>
      </c>
      <c r="L66" s="18">
        <f>'[1]LAZRAK (CLOS)'!Q76</f>
        <v>9359.7099999999991</v>
      </c>
      <c r="M66" s="18">
        <f>'[1]LAZRAK (CLOS)'!R76</f>
        <v>2104</v>
      </c>
      <c r="N66" s="18">
        <f>'[1]LAZRAK (CLOS)'!S76</f>
        <v>18726.940000000017</v>
      </c>
      <c r="O66" s="18">
        <f>'[1]LAZRAK (CLOS)'!T76</f>
        <v>0</v>
      </c>
      <c r="P66" s="18">
        <f>'[1]LAZRAK (CLOS)'!U76</f>
        <v>18726.940000000017</v>
      </c>
      <c r="Q66" s="15" t="str">
        <f>'[1]LAZRAK (CLOS)'!V76</f>
        <v>vide</v>
      </c>
      <c r="R66" s="15" t="str">
        <f>'[1]LAZRAK (CLOS)'!W76</f>
        <v>PBI</v>
      </c>
      <c r="S66" s="17"/>
      <c r="T66" s="12">
        <f t="shared" ref="T66:T97" si="9">U66/H66</f>
        <v>21.134362500000019</v>
      </c>
      <c r="U66" s="13">
        <f t="shared" ref="U66:U97" si="10">I66-(L66+M66)</f>
        <v>16907.490000000016</v>
      </c>
      <c r="V66" s="14" t="str">
        <f t="shared" si="8"/>
        <v>OK</v>
      </c>
      <c r="W66" s="14">
        <f t="shared" ref="W66:W97" si="11">A66-E66</f>
        <v>391</v>
      </c>
    </row>
    <row r="67" spans="1:23" hidden="1" x14ac:dyDescent="0.2">
      <c r="A67" s="15">
        <f>'[1]SIMONNEAU (CLOS)'!C65</f>
        <v>43009</v>
      </c>
      <c r="B67" s="15" t="str">
        <f>'[1]SIMONNEAU (CLOS)'!F65</f>
        <v>1474898</v>
      </c>
      <c r="C67" s="15" t="str">
        <f>'[1]SIMONNEAU (CLOS)'!G65</f>
        <v>sorti</v>
      </c>
      <c r="D67" s="15">
        <f>'[1]SIMONNEAU (CLOS)'!H65</f>
        <v>43138</v>
      </c>
      <c r="E67" s="15">
        <f>'[1]SIMONNEAU (CLOS)'!J65</f>
        <v>42684</v>
      </c>
      <c r="F67" s="15">
        <f>'[1]SIMONNEAU (CLOS)'!K65</f>
        <v>43779</v>
      </c>
      <c r="G67" s="15" t="str">
        <f>'[1]SIMONNEAU (CLOS)'!L65</f>
        <v>clos</v>
      </c>
      <c r="H67" s="18">
        <f>'[1]SIMONNEAU (CLOS)'!M65</f>
        <v>564.96</v>
      </c>
      <c r="I67" s="18">
        <f>'[1]SIMONNEAU (CLOS)'!N65</f>
        <v>3122.71</v>
      </c>
      <c r="J67" s="18">
        <f>'[1]SIMONNEAU (CLOS)'!O65</f>
        <v>96</v>
      </c>
      <c r="K67" s="18">
        <f>'[1]SIMONNEAU (CLOS)'!P65</f>
        <v>0</v>
      </c>
      <c r="L67" s="18">
        <f>'[1]SIMONNEAU (CLOS)'!Q65</f>
        <v>0</v>
      </c>
      <c r="M67" s="18">
        <f>'[1]SIMONNEAU (CLOS)'!R65</f>
        <v>650</v>
      </c>
      <c r="N67" s="18">
        <f>'[1]SIMONNEAU (CLOS)'!S65</f>
        <v>2568.71</v>
      </c>
      <c r="O67" s="18">
        <f>'[1]SIMONNEAU (CLOS)'!T65</f>
        <v>0</v>
      </c>
      <c r="P67" s="18">
        <f>'[1]SIMONNEAU (CLOS)'!U65</f>
        <v>2568.71</v>
      </c>
      <c r="Q67" s="15" t="str">
        <f>'[1]SIMONNEAU (CLOS)'!V65</f>
        <v>vide</v>
      </c>
      <c r="R67" s="15" t="str">
        <f>'[1]SIMONNEAU (CLOS)'!W65</f>
        <v>PBI</v>
      </c>
      <c r="S67" s="17"/>
      <c r="T67" s="12">
        <f t="shared" si="9"/>
        <v>4.3767877371849329</v>
      </c>
      <c r="U67" s="13">
        <f t="shared" si="10"/>
        <v>2472.71</v>
      </c>
      <c r="V67" s="14" t="str">
        <f t="shared" si="8"/>
        <v>OK</v>
      </c>
      <c r="W67" s="14">
        <f t="shared" si="11"/>
        <v>325</v>
      </c>
    </row>
    <row r="68" spans="1:23" x14ac:dyDescent="0.2">
      <c r="A68" s="15">
        <f>'[1]ADAMO (CLOS)'!C65</f>
        <v>43040</v>
      </c>
      <c r="B68" s="15" t="str">
        <f>'[1]ADAMO (CLOS)'!F65</f>
        <v>419249</v>
      </c>
      <c r="C68" s="15" t="str">
        <f>'[1]ADAMO (CLOS)'!G65</f>
        <v>en place</v>
      </c>
      <c r="D68" s="15">
        <f>'[1]ADAMO (CLOS)'!H65</f>
        <v>0</v>
      </c>
      <c r="E68" s="15">
        <f>'[1]ADAMO (CLOS)'!J65</f>
        <v>42655</v>
      </c>
      <c r="F68" s="15">
        <f>'[1]ADAMO (CLOS)'!K65</f>
        <v>43750</v>
      </c>
      <c r="G68" s="15" t="str">
        <f>'[1]ADAMO (CLOS)'!L65</f>
        <v>Clos CDT soldé</v>
      </c>
      <c r="H68" s="18">
        <f>'[1]ADAMO (CLOS)'!M65</f>
        <v>435</v>
      </c>
      <c r="I68" s="18">
        <f>'[1]ADAMO (CLOS)'!N65</f>
        <v>5689.09</v>
      </c>
      <c r="J68" s="18">
        <f>'[1]ADAMO (CLOS)'!O65</f>
        <v>738.03</v>
      </c>
      <c r="K68" s="18">
        <f>'[1]ADAMO (CLOS)'!P65</f>
        <v>0</v>
      </c>
      <c r="L68" s="18">
        <f>'[1]ADAMO (CLOS)'!Q65</f>
        <v>0</v>
      </c>
      <c r="M68" s="18">
        <f>'[1]ADAMO (CLOS)'!R65</f>
        <v>5689.09</v>
      </c>
      <c r="N68" s="18">
        <f>'[1]ADAMO (CLOS)'!S65</f>
        <v>738.02999999999975</v>
      </c>
      <c r="O68" s="18">
        <f>'[1]ADAMO (CLOS)'!T65</f>
        <v>0</v>
      </c>
      <c r="P68" s="18">
        <f>'[1]ADAMO (CLOS)'!U65</f>
        <v>738.02999999999975</v>
      </c>
      <c r="Q68" s="15" t="str">
        <f>'[1]ADAMO (CLOS)'!V65</f>
        <v>vide</v>
      </c>
      <c r="R68" s="15" t="str">
        <f>'[1]ADAMO (CLOS)'!W65</f>
        <v>ADB</v>
      </c>
      <c r="S68" s="17"/>
      <c r="T68" s="12">
        <f t="shared" si="9"/>
        <v>0</v>
      </c>
      <c r="U68" s="13">
        <f t="shared" si="10"/>
        <v>0</v>
      </c>
      <c r="V68" s="14" t="str">
        <f t="shared" si="8"/>
        <v>OK</v>
      </c>
      <c r="W68" s="14">
        <f t="shared" si="11"/>
        <v>385</v>
      </c>
    </row>
    <row r="69" spans="1:23" hidden="1" x14ac:dyDescent="0.2">
      <c r="A69" s="15">
        <f>'[1]DUVIVIER (2è) (CLOS)'!C65</f>
        <v>43101</v>
      </c>
      <c r="B69" s="15" t="str">
        <f>'[1]DUVIVIER (2è) (CLOS)'!F65</f>
        <v>1487563</v>
      </c>
      <c r="C69" s="15" t="str">
        <f>'[1]DUVIVIER (2è) (CLOS)'!G65</f>
        <v>sorti</v>
      </c>
      <c r="D69" s="15">
        <f>'[1]DUVIVIER (2è) (CLOS)'!H65</f>
        <v>43271</v>
      </c>
      <c r="E69" s="15">
        <f>'[1]DUVIVIER (2è) (CLOS)'!J65</f>
        <v>42657</v>
      </c>
      <c r="F69" s="15">
        <f>'[1]DUVIVIER (2è) (CLOS)'!K65</f>
        <v>43752</v>
      </c>
      <c r="G69" s="15" t="str">
        <f>'[1]DUVIVIER (2è) (CLOS)'!L65</f>
        <v>clos</v>
      </c>
      <c r="H69" s="18">
        <f>'[1]DUVIVIER (2è) (CLOS)'!M65</f>
        <v>258</v>
      </c>
      <c r="I69" s="18">
        <f>'[1]DUVIVIER (2è) (CLOS)'!N65</f>
        <v>3286.4499999999989</v>
      </c>
      <c r="J69" s="18">
        <f>'[1]DUVIVIER (2è) (CLOS)'!O65</f>
        <v>982.44</v>
      </c>
      <c r="K69" s="18">
        <f>'[1]DUVIVIER (2è) (CLOS)'!P65</f>
        <v>0</v>
      </c>
      <c r="L69" s="18">
        <f>'[1]DUVIVIER (2è) (CLOS)'!Q65</f>
        <v>0</v>
      </c>
      <c r="M69" s="18">
        <f>'[1]DUVIVIER (2è) (CLOS)'!R65</f>
        <v>1816.23</v>
      </c>
      <c r="N69" s="18">
        <f>'[1]DUVIVIER (2è) (CLOS)'!S65</f>
        <v>2452.6599999999994</v>
      </c>
      <c r="O69" s="18">
        <f>'[1]DUVIVIER (2è) (CLOS)'!T65</f>
        <v>0</v>
      </c>
      <c r="P69" s="18">
        <f>'[1]DUVIVIER (2è) (CLOS)'!U65</f>
        <v>2452.6599999999994</v>
      </c>
      <c r="Q69" s="15" t="str">
        <f>'[1]DUVIVIER (2è) (CLOS)'!V65</f>
        <v>vide</v>
      </c>
      <c r="R69" s="15" t="str">
        <f>'[1]DUVIVIER (2è) (CLOS)'!W65</f>
        <v>ADB</v>
      </c>
      <c r="S69" s="17"/>
      <c r="T69" s="12">
        <f t="shared" si="9"/>
        <v>5.6985271317829413</v>
      </c>
      <c r="U69" s="13">
        <f t="shared" si="10"/>
        <v>1470.2199999999989</v>
      </c>
      <c r="V69" s="14" t="str">
        <f t="shared" si="8"/>
        <v>OK</v>
      </c>
      <c r="W69" s="14">
        <f t="shared" si="11"/>
        <v>444</v>
      </c>
    </row>
    <row r="70" spans="1:23" hidden="1" x14ac:dyDescent="0.2">
      <c r="A70" s="15">
        <f>'[1]KEBAIL ALI (CLOS)'!C75</f>
        <v>43070</v>
      </c>
      <c r="B70" s="15" t="str">
        <f>'[1]KEBAIL ALI (CLOS)'!F75</f>
        <v>1480263</v>
      </c>
      <c r="C70" s="15" t="str">
        <f>'[1]KEBAIL ALI (CLOS)'!G75</f>
        <v>sorti</v>
      </c>
      <c r="D70" s="15">
        <f>'[1]KEBAIL ALI (CLOS)'!H75</f>
        <v>43457</v>
      </c>
      <c r="E70" s="15">
        <f>'[1]KEBAIL ALI (CLOS)'!J75</f>
        <v>42650</v>
      </c>
      <c r="F70" s="15">
        <f>'[1]KEBAIL ALI (CLOS)'!K75</f>
        <v>43745</v>
      </c>
      <c r="G70" s="15" t="str">
        <f>'[1]KEBAIL ALI (CLOS)'!L75</f>
        <v>clos</v>
      </c>
      <c r="H70" s="18">
        <f>'[1]KEBAIL ALI (CLOS)'!M75</f>
        <v>880</v>
      </c>
      <c r="I70" s="18">
        <f>'[1]KEBAIL ALI (CLOS)'!N75</f>
        <v>23868.19999999999</v>
      </c>
      <c r="J70" s="18">
        <f>'[1]KEBAIL ALI (CLOS)'!O75</f>
        <v>1003.7</v>
      </c>
      <c r="K70" s="18">
        <f>'[1]KEBAIL ALI (CLOS)'!P75</f>
        <v>850</v>
      </c>
      <c r="L70" s="18">
        <f>'[1]KEBAIL ALI (CLOS)'!Q75</f>
        <v>754</v>
      </c>
      <c r="M70" s="18">
        <f>'[1]KEBAIL ALI (CLOS)'!R75</f>
        <v>17384.72</v>
      </c>
      <c r="N70" s="18">
        <f>'[1]KEBAIL ALI (CLOS)'!S75</f>
        <v>7583.1799999999894</v>
      </c>
      <c r="O70" s="18">
        <f>'[1]KEBAIL ALI (CLOS)'!T75</f>
        <v>0</v>
      </c>
      <c r="P70" s="18">
        <f>'[1]KEBAIL ALI (CLOS)'!U75</f>
        <v>7583.1799999999894</v>
      </c>
      <c r="Q70" s="15" t="str">
        <f>'[1]KEBAIL ALI (CLOS)'!V75</f>
        <v>meublé</v>
      </c>
      <c r="R70" s="15" t="str">
        <f>'[1]KEBAIL ALI (CLOS)'!W75</f>
        <v>PBI</v>
      </c>
      <c r="S70" s="17"/>
      <c r="T70" s="12">
        <f t="shared" si="9"/>
        <v>6.5107727272727143</v>
      </c>
      <c r="U70" s="13">
        <f t="shared" si="10"/>
        <v>5729.4799999999886</v>
      </c>
      <c r="V70" s="14" t="str">
        <f t="shared" si="8"/>
        <v>OK</v>
      </c>
      <c r="W70" s="14">
        <f t="shared" si="11"/>
        <v>420</v>
      </c>
    </row>
    <row r="71" spans="1:23" hidden="1" x14ac:dyDescent="0.2">
      <c r="A71" s="15">
        <f>'[1]GRIMOIRE - CARLE (2è) (FG)'!C83</f>
        <v>43101</v>
      </c>
      <c r="B71" s="15" t="str">
        <f>'[1]GRIMOIRE - CARLE (2è) (FG)'!F83</f>
        <v>357090</v>
      </c>
      <c r="C71" s="15" t="str">
        <f>'[1]GRIMOIRE - CARLE (2è) (FG)'!G83</f>
        <v>sorti</v>
      </c>
      <c r="D71" s="15">
        <f>'[1]GRIMOIRE - CARLE (2è) (FG)'!H83</f>
        <v>43754</v>
      </c>
      <c r="E71" s="15">
        <f>'[1]GRIMOIRE - CARLE (2è) (FG)'!J83</f>
        <v>42613</v>
      </c>
      <c r="F71" s="15">
        <f>'[1]GRIMOIRE - CARLE (2è) (FG)'!K83</f>
        <v>43708</v>
      </c>
      <c r="G71" s="15" t="str">
        <f>'[1]GRIMOIRE - CARLE (2è) (FG)'!L83</f>
        <v>Fin de garantie</v>
      </c>
      <c r="H71" s="18">
        <f>'[1]GRIMOIRE - CARLE (2è) (FG)'!M83</f>
        <v>900</v>
      </c>
      <c r="I71" s="18">
        <f>'[1]GRIMOIRE - CARLE (2è) (FG)'!N83</f>
        <v>32727.199999999983</v>
      </c>
      <c r="J71" s="18">
        <f>'[1]GRIMOIRE - CARLE (2è) (FG)'!O83</f>
        <v>3095.29</v>
      </c>
      <c r="K71" s="18">
        <f>'[1]GRIMOIRE - CARLE (2è) (FG)'!P83</f>
        <v>850</v>
      </c>
      <c r="L71" s="18">
        <f>'[1]GRIMOIRE - CARLE (2è) (FG)'!Q83</f>
        <v>11582</v>
      </c>
      <c r="M71" s="18">
        <f>'[1]GRIMOIRE - CARLE (2è) (FG)'!R83</f>
        <v>8222</v>
      </c>
      <c r="N71" s="18">
        <f>'[1]GRIMOIRE - CARLE (2è) (FG)'!S83</f>
        <v>16868.489999999983</v>
      </c>
      <c r="O71" s="18">
        <f>'[1]GRIMOIRE - CARLE (2è) (FG)'!T83</f>
        <v>0</v>
      </c>
      <c r="P71" s="18">
        <f>'[1]GRIMOIRE - CARLE (2è) (FG)'!U83</f>
        <v>16868.489999999983</v>
      </c>
      <c r="Q71" s="15" t="str">
        <f>'[1]GRIMOIRE - CARLE (2è) (FG)'!V83</f>
        <v>vide</v>
      </c>
      <c r="R71" s="15" t="str">
        <f>'[1]GRIMOIRE - CARLE (2è) (FG)'!W83</f>
        <v>PBI</v>
      </c>
      <c r="S71" s="17"/>
      <c r="T71" s="12">
        <f t="shared" si="9"/>
        <v>14.359111111111092</v>
      </c>
      <c r="U71" s="13">
        <f t="shared" si="10"/>
        <v>12923.199999999983</v>
      </c>
      <c r="V71" s="14" t="str">
        <f t="shared" si="8"/>
        <v>OK</v>
      </c>
      <c r="W71" s="14">
        <f t="shared" si="11"/>
        <v>488</v>
      </c>
    </row>
    <row r="72" spans="1:23" x14ac:dyDescent="0.2">
      <c r="A72" s="15">
        <f>'[1]CAMARA K (FG)'!C65</f>
        <v>43282</v>
      </c>
      <c r="B72" s="15" t="str">
        <f>'[1]CAMARA K (FG)'!F65</f>
        <v>1444599</v>
      </c>
      <c r="C72" s="15" t="str">
        <f>'[1]CAMARA K (FG)'!G65</f>
        <v>en place</v>
      </c>
      <c r="D72" s="15">
        <f>'[1]CAMARA K (FG)'!H65</f>
        <v>0</v>
      </c>
      <c r="E72" s="15">
        <f>'[1]CAMARA K (FG)'!J65</f>
        <v>42627</v>
      </c>
      <c r="F72" s="15">
        <f>'[1]CAMARA K (FG)'!K65</f>
        <v>43722</v>
      </c>
      <c r="G72" s="15" t="str">
        <f>'[1]CAMARA K (FG)'!L65</f>
        <v>Fin de garantie</v>
      </c>
      <c r="H72" s="18">
        <f>'[1]CAMARA K (FG)'!M65</f>
        <v>760</v>
      </c>
      <c r="I72" s="18">
        <f>'[1]CAMARA K (FG)'!N65</f>
        <v>14230.089999999995</v>
      </c>
      <c r="J72" s="18">
        <f>'[1]CAMARA K (FG)'!O65</f>
        <v>581.13</v>
      </c>
      <c r="K72" s="18">
        <f>'[1]CAMARA K (FG)'!P65</f>
        <v>850</v>
      </c>
      <c r="L72" s="18">
        <f>'[1]CAMARA K (FG)'!Q65</f>
        <v>0</v>
      </c>
      <c r="M72" s="18">
        <f>'[1]CAMARA K (FG)'!R65</f>
        <v>12338.579999999998</v>
      </c>
      <c r="N72" s="18">
        <f>'[1]CAMARA K (FG)'!S65</f>
        <v>3322.6399999999958</v>
      </c>
      <c r="O72" s="18">
        <f>'[1]CAMARA K (FG)'!T65</f>
        <v>0</v>
      </c>
      <c r="P72" s="18">
        <f>'[1]CAMARA K (FG)'!U65</f>
        <v>3322.6399999999958</v>
      </c>
      <c r="Q72" s="15" t="str">
        <f>'[1]CAMARA K (FG)'!V65</f>
        <v>vide</v>
      </c>
      <c r="R72" s="15" t="str">
        <f>'[1]CAMARA K (FG)'!W65</f>
        <v>PBI</v>
      </c>
      <c r="S72" s="21">
        <f>'[1]CAMARA K (FG)'!Y65</f>
        <v>0</v>
      </c>
      <c r="T72" s="12">
        <f t="shared" si="9"/>
        <v>2.4888289473684164</v>
      </c>
      <c r="U72" s="13">
        <f t="shared" si="10"/>
        <v>1891.5099999999966</v>
      </c>
      <c r="V72" s="22">
        <f>'[1]CAMARA K (FG)'!AC65</f>
        <v>0</v>
      </c>
      <c r="W72" s="14">
        <f t="shared" si="11"/>
        <v>655</v>
      </c>
    </row>
    <row r="73" spans="1:23" x14ac:dyDescent="0.2">
      <c r="A73" s="15">
        <f>'[1]CAVELAN (FG)'!C78</f>
        <v>42917</v>
      </c>
      <c r="B73" s="15" t="str">
        <f>'[1]CAVELAN (FG)'!F78</f>
        <v>1465751</v>
      </c>
      <c r="C73" s="15" t="str">
        <f>'[1]CAVELAN (FG)'!G78</f>
        <v>en place</v>
      </c>
      <c r="D73" s="15">
        <f>'[1]CAVELAN (FG)'!H78</f>
        <v>0</v>
      </c>
      <c r="E73" s="15">
        <f>'[1]CAVELAN (FG)'!J78</f>
        <v>42644</v>
      </c>
      <c r="F73" s="15">
        <f>'[1]CAVELAN (FG)'!K78</f>
        <v>43739</v>
      </c>
      <c r="G73" s="15" t="str">
        <f>'[1]CAVELAN (FG)'!L78</f>
        <v>Fin de garantie</v>
      </c>
      <c r="H73" s="18">
        <f>'[1]CAVELAN (FG)'!M78</f>
        <v>588</v>
      </c>
      <c r="I73" s="18">
        <f>'[1]CAVELAN (FG)'!N78</f>
        <v>20765.519999999997</v>
      </c>
      <c r="J73" s="18">
        <f>'[1]CAVELAN (FG)'!O78</f>
        <v>1846.15</v>
      </c>
      <c r="K73" s="18">
        <f>'[1]CAVELAN (FG)'!P78</f>
        <v>850</v>
      </c>
      <c r="L73" s="18">
        <f>'[1]CAVELAN (FG)'!Q78</f>
        <v>6410</v>
      </c>
      <c r="M73" s="18">
        <f>'[1]CAVELAN (FG)'!R78</f>
        <v>13037.520000000004</v>
      </c>
      <c r="N73" s="18">
        <f>'[1]CAVELAN (FG)'!S78</f>
        <v>4014.1499999999942</v>
      </c>
      <c r="O73" s="18">
        <f>'[1]CAVELAN (FG)'!T78</f>
        <v>0</v>
      </c>
      <c r="P73" s="18">
        <f>'[1]CAVELAN (FG)'!U78</f>
        <v>4014.1499999999942</v>
      </c>
      <c r="Q73" s="15" t="str">
        <f>'[1]CAVELAN (FG)'!V78</f>
        <v>vide</v>
      </c>
      <c r="R73" s="15" t="str">
        <f>'[1]CAVELAN (FG)'!W78</f>
        <v>PBI</v>
      </c>
      <c r="S73" s="17"/>
      <c r="T73" s="12">
        <f t="shared" si="9"/>
        <v>2.2414965986394435</v>
      </c>
      <c r="U73" s="13">
        <f t="shared" si="10"/>
        <v>1317.9999999999927</v>
      </c>
      <c r="V73" s="14" t="str">
        <f>IF(P73=(O73+N73),"OK","NOK")</f>
        <v>OK</v>
      </c>
      <c r="W73" s="14">
        <f t="shared" si="11"/>
        <v>273</v>
      </c>
    </row>
    <row r="74" spans="1:23" hidden="1" x14ac:dyDescent="0.2">
      <c r="A74" s="15">
        <f>'[1]SADIK (V) (FG)'!C79</f>
        <v>43040</v>
      </c>
      <c r="B74" s="15" t="str">
        <f>'[1]SADIK (V) (FG)'!F79</f>
        <v>V1340869</v>
      </c>
      <c r="C74" s="15" t="str">
        <f>'[1]SADIK (V) (FG)'!G79</f>
        <v>sorti</v>
      </c>
      <c r="D74" s="15">
        <f>'[1]SADIK (V) (FG)'!H79</f>
        <v>43733</v>
      </c>
      <c r="E74" s="15">
        <f>'[1]SADIK (V) (FG)'!J79</f>
        <v>42639</v>
      </c>
      <c r="F74" s="15">
        <f>'[1]SADIK (V) (FG)'!K79</f>
        <v>43734</v>
      </c>
      <c r="G74" s="15" t="str">
        <f>'[1]SADIK (V) (FG)'!L79</f>
        <v>Fin de garantie</v>
      </c>
      <c r="H74" s="18">
        <f>'[1]SADIK (V) (FG)'!M79</f>
        <v>586</v>
      </c>
      <c r="I74" s="18">
        <f>'[1]SADIK (V) (FG)'!N79</f>
        <v>21269.380000000008</v>
      </c>
      <c r="J74" s="18">
        <f>'[1]SADIK (V) (FG)'!O79</f>
        <v>513.52000000000021</v>
      </c>
      <c r="K74" s="18">
        <f>'[1]SADIK (V) (FG)'!P79</f>
        <v>850</v>
      </c>
      <c r="L74" s="18">
        <f>'[1]SADIK (V) (FG)'!Q79</f>
        <v>0</v>
      </c>
      <c r="M74" s="18">
        <f>'[1]SADIK (V) (FG)'!R79</f>
        <v>8834.67</v>
      </c>
      <c r="N74" s="18">
        <f>'[1]SADIK (V) (FG)'!S79</f>
        <v>13798.230000000009</v>
      </c>
      <c r="O74" s="18">
        <f>'[1]SADIK (V) (FG)'!T79</f>
        <v>0</v>
      </c>
      <c r="P74" s="18">
        <f>'[1]SADIK (V) (FG)'!U79</f>
        <v>13798.230000000009</v>
      </c>
      <c r="Q74" s="15" t="str">
        <f>'[1]SADIK (V) (FG)'!V79</f>
        <v>vide</v>
      </c>
      <c r="R74" s="15" t="str">
        <f>'[1]SADIK (V) (FG)'!W79</f>
        <v>ADB</v>
      </c>
      <c r="S74" s="17"/>
      <c r="T74" s="12">
        <f t="shared" si="9"/>
        <v>21.219641638225269</v>
      </c>
      <c r="U74" s="13">
        <f t="shared" si="10"/>
        <v>12434.710000000008</v>
      </c>
      <c r="V74" s="22">
        <f>'[1]SADIK (V) (FG)'!AA79</f>
        <v>0</v>
      </c>
      <c r="W74" s="14">
        <f t="shared" si="11"/>
        <v>401</v>
      </c>
    </row>
    <row r="75" spans="1:23" hidden="1" x14ac:dyDescent="0.2">
      <c r="A75" s="15">
        <f>'[1]ALIXANT - PETIT (2è) (CLOS)'!C83</f>
        <v>43191</v>
      </c>
      <c r="B75" s="15" t="str">
        <f>'[1]ALIXANT - PETIT (2è) (CLOS)'!F83</f>
        <v>1005327</v>
      </c>
      <c r="C75" s="15" t="str">
        <f>'[1]ALIXANT - PETIT (2è) (CLOS)'!G83</f>
        <v>sorti</v>
      </c>
      <c r="D75" s="15">
        <f>'[1]ALIXANT - PETIT (2è) (CLOS)'!H83</f>
        <v>43563</v>
      </c>
      <c r="E75" s="15">
        <f>'[1]ALIXANT - PETIT (2è) (CLOS)'!J83</f>
        <v>42616</v>
      </c>
      <c r="F75" s="15">
        <f>'[1]ALIXANT - PETIT (2è) (CLOS)'!K83</f>
        <v>43711</v>
      </c>
      <c r="G75" s="15" t="str">
        <f>'[1]ALIXANT - PETIT (2è) (CLOS)'!L83</f>
        <v>Clos C- GLI</v>
      </c>
      <c r="H75" s="18">
        <f>'[1]ALIXANT - PETIT (2è) (CLOS)'!M83</f>
        <v>760</v>
      </c>
      <c r="I75" s="18">
        <f>'[1]ALIXANT - PETIT (2è) (CLOS)'!N83</f>
        <v>24492.169999999995</v>
      </c>
      <c r="J75" s="18">
        <f>'[1]ALIXANT - PETIT (2è) (CLOS)'!O83</f>
        <v>859.29999999999984</v>
      </c>
      <c r="K75" s="18">
        <f>'[1]ALIXANT - PETIT (2è) (CLOS)'!P83</f>
        <v>850</v>
      </c>
      <c r="L75" s="18">
        <f>'[1]ALIXANT - PETIT (2è) (CLOS)'!Q83</f>
        <v>333</v>
      </c>
      <c r="M75" s="18">
        <f>'[1]ALIXANT - PETIT (2è) (CLOS)'!R83</f>
        <v>21693.47</v>
      </c>
      <c r="N75" s="18">
        <f>'[1]ALIXANT - PETIT (2è) (CLOS)'!S83</f>
        <v>4174.9999999999927</v>
      </c>
      <c r="O75" s="18">
        <f>'[1]ALIXANT - PETIT (2è) (CLOS)'!T83</f>
        <v>0</v>
      </c>
      <c r="P75" s="18">
        <f>'[1]ALIXANT - PETIT (2è) (CLOS)'!U83</f>
        <v>4174.9999999999927</v>
      </c>
      <c r="Q75" s="15" t="str">
        <f>'[1]ALIXANT - PETIT (2è) (CLOS)'!V83</f>
        <v>vide</v>
      </c>
      <c r="R75" s="15" t="str">
        <f>'[1]ALIXANT - PETIT (2è) (CLOS)'!W83</f>
        <v>PBI</v>
      </c>
      <c r="S75" s="17"/>
      <c r="T75" s="12">
        <f t="shared" si="9"/>
        <v>3.2443421052631494</v>
      </c>
      <c r="U75" s="13">
        <f t="shared" si="10"/>
        <v>2465.6999999999935</v>
      </c>
      <c r="V75" s="22">
        <f>'[1]ALIXANT - PETIT (2è) (CLOS)'!AA83</f>
        <v>0</v>
      </c>
      <c r="W75" s="14">
        <f t="shared" si="11"/>
        <v>575</v>
      </c>
    </row>
    <row r="76" spans="1:23" hidden="1" x14ac:dyDescent="0.2">
      <c r="A76" s="15">
        <f>'[1]BOURDILLE (CLOS)'!C65</f>
        <v>43160</v>
      </c>
      <c r="B76" s="15" t="str">
        <f>'[1]BOURDILLE (CLOS)'!F65</f>
        <v>1496858</v>
      </c>
      <c r="C76" s="15" t="str">
        <f>'[1]BOURDILLE (CLOS)'!G65</f>
        <v>sorti</v>
      </c>
      <c r="D76" s="15">
        <f>'[1]BOURDILLE (CLOS)'!H65</f>
        <v>43749</v>
      </c>
      <c r="E76" s="15">
        <f>'[1]BOURDILLE (CLOS)'!J65</f>
        <v>42699</v>
      </c>
      <c r="F76" s="15">
        <f>'[1]BOURDILLE (CLOS)'!K65</f>
        <v>43794</v>
      </c>
      <c r="G76" s="15" t="str">
        <f>'[1]BOURDILLE (CLOS)'!L65</f>
        <v>Clos</v>
      </c>
      <c r="H76" s="18">
        <f>'[1]BOURDILLE (CLOS)'!M65</f>
        <v>700</v>
      </c>
      <c r="I76" s="18">
        <f>'[1]BOURDILLE (CLOS)'!N65</f>
        <v>16612.969999999998</v>
      </c>
      <c r="J76" s="18">
        <f>'[1]BOURDILLE (CLOS)'!O65</f>
        <v>1886.39</v>
      </c>
      <c r="K76" s="18">
        <f>'[1]BOURDILLE (CLOS)'!P65</f>
        <v>850</v>
      </c>
      <c r="L76" s="18">
        <f>'[1]BOURDILLE (CLOS)'!Q65</f>
        <v>0</v>
      </c>
      <c r="M76" s="18">
        <f>'[1]BOURDILLE (CLOS)'!R65</f>
        <v>5644.17</v>
      </c>
      <c r="N76" s="18">
        <f>'[1]BOURDILLE (CLOS)'!S65</f>
        <v>13705.189999999997</v>
      </c>
      <c r="O76" s="18">
        <f>'[1]BOURDILLE (CLOS)'!T65</f>
        <v>0</v>
      </c>
      <c r="P76" s="18">
        <f>'[1]BOURDILLE (CLOS)'!U65</f>
        <v>13705.189999999997</v>
      </c>
      <c r="Q76" s="15" t="str">
        <f>'[1]BOURDILLE (CLOS)'!V65</f>
        <v>vide</v>
      </c>
      <c r="R76" s="15" t="str">
        <f>'[1]BOURDILLE (CLOS)'!W65</f>
        <v>PBI</v>
      </c>
      <c r="S76" s="17"/>
      <c r="T76" s="12">
        <f t="shared" si="9"/>
        <v>15.669714285714281</v>
      </c>
      <c r="U76" s="13">
        <f t="shared" si="10"/>
        <v>10968.799999999997</v>
      </c>
      <c r="V76" s="22">
        <f>'[1]BOURDILLE (CLOS)'!AA65</f>
        <v>0</v>
      </c>
      <c r="W76" s="14">
        <f t="shared" si="11"/>
        <v>461</v>
      </c>
    </row>
    <row r="77" spans="1:23" hidden="1" x14ac:dyDescent="0.2">
      <c r="A77" s="15">
        <f>'[1]THOUVENOT - ANTOINE (CLOS)'!C65</f>
        <v>43160</v>
      </c>
      <c r="B77" s="15" t="str">
        <f>'[1]THOUVENOT - ANTOINE (CLOS)'!F65</f>
        <v>1511510</v>
      </c>
      <c r="C77" s="15" t="str">
        <f>'[1]THOUVENOT - ANTOINE (CLOS)'!G65</f>
        <v>sorti</v>
      </c>
      <c r="D77" s="15">
        <f>'[1]THOUVENOT - ANTOINE (CLOS)'!H65</f>
        <v>43562</v>
      </c>
      <c r="E77" s="15">
        <f>'[1]THOUVENOT - ANTOINE (CLOS)'!J65</f>
        <v>42721</v>
      </c>
      <c r="F77" s="15">
        <f>'[1]THOUVENOT - ANTOINE (CLOS)'!K65</f>
        <v>43816</v>
      </c>
      <c r="G77" s="15" t="str">
        <f>'[1]THOUVENOT - ANTOINE (CLOS)'!L65</f>
        <v>Clos</v>
      </c>
      <c r="H77" s="18">
        <f>'[1]THOUVENOT - ANTOINE (CLOS)'!M65</f>
        <v>481.25</v>
      </c>
      <c r="I77" s="18">
        <f>'[1]THOUVENOT - ANTOINE (CLOS)'!N65</f>
        <v>9828.8699999999953</v>
      </c>
      <c r="J77" s="18">
        <f>'[1]THOUVENOT - ANTOINE (CLOS)'!O65</f>
        <v>736.4</v>
      </c>
      <c r="K77" s="18">
        <f>'[1]THOUVENOT - ANTOINE (CLOS)'!P65</f>
        <v>850</v>
      </c>
      <c r="L77" s="18">
        <f>'[1]THOUVENOT - ANTOINE (CLOS)'!Q65</f>
        <v>1103</v>
      </c>
      <c r="M77" s="18">
        <f>'[1]THOUVENOT - ANTOINE (CLOS)'!R65</f>
        <v>5240.93</v>
      </c>
      <c r="N77" s="18">
        <f>'[1]THOUVENOT - ANTOINE (CLOS)'!S65</f>
        <v>5071.3399999999947</v>
      </c>
      <c r="O77" s="18">
        <f>'[1]THOUVENOT - ANTOINE (CLOS)'!T65</f>
        <v>0</v>
      </c>
      <c r="P77" s="18">
        <f>'[1]THOUVENOT - ANTOINE (CLOS)'!U65</f>
        <v>5071.3399999999947</v>
      </c>
      <c r="Q77" s="15" t="str">
        <f>'[1]THOUVENOT - ANTOINE (CLOS)'!V65</f>
        <v>vide</v>
      </c>
      <c r="R77" s="15" t="str">
        <f>'[1]THOUVENOT - ANTOINE (CLOS)'!W65</f>
        <v>PBI</v>
      </c>
      <c r="S77" s="17"/>
      <c r="T77" s="12">
        <f t="shared" si="9"/>
        <v>7.2414337662337562</v>
      </c>
      <c r="U77" s="13">
        <f t="shared" si="10"/>
        <v>3484.9399999999951</v>
      </c>
      <c r="V77" s="22">
        <f>'[1]THOUVENOT - ANTOINE (CLOS)'!AA65</f>
        <v>0</v>
      </c>
      <c r="W77" s="14">
        <f t="shared" si="11"/>
        <v>439</v>
      </c>
    </row>
    <row r="78" spans="1:23" x14ac:dyDescent="0.2">
      <c r="A78" s="15">
        <f>'[1]MALIKI TAISSIRATOU (FG)'!C78</f>
        <v>43132</v>
      </c>
      <c r="B78" s="15" t="str">
        <f>'[1]MALIKI TAISSIRATOU (FG)'!F78</f>
        <v>1292049</v>
      </c>
      <c r="C78" s="15" t="str">
        <f>'[1]MALIKI TAISSIRATOU (FG)'!G78</f>
        <v>en place</v>
      </c>
      <c r="D78" s="15">
        <f>'[1]MALIKI TAISSIRATOU (FG)'!H78</f>
        <v>43742</v>
      </c>
      <c r="E78" s="15">
        <f>'[1]MALIKI TAISSIRATOU (FG)'!J78</f>
        <v>42648</v>
      </c>
      <c r="F78" s="15">
        <f>'[1]MALIKI TAISSIRATOU (FG)'!K78</f>
        <v>43743</v>
      </c>
      <c r="G78" s="15" t="str">
        <f>'[1]MALIKI TAISSIRATOU (FG)'!L78</f>
        <v>Fin de garantie</v>
      </c>
      <c r="H78" s="18">
        <f>'[1]MALIKI TAISSIRATOU (FG)'!M78</f>
        <v>855</v>
      </c>
      <c r="I78" s="18">
        <f>'[1]MALIKI TAISSIRATOU (FG)'!N78</f>
        <v>26799.46999999999</v>
      </c>
      <c r="J78" s="18">
        <f>'[1]MALIKI TAISSIRATOU (FG)'!O78</f>
        <v>1279.21</v>
      </c>
      <c r="K78" s="18">
        <f>'[1]MALIKI TAISSIRATOU (FG)'!P78</f>
        <v>850</v>
      </c>
      <c r="L78" s="18">
        <f>'[1]MALIKI TAISSIRATOU (FG)'!Q78</f>
        <v>9208.86</v>
      </c>
      <c r="M78" s="18">
        <f>'[1]MALIKI TAISSIRATOU (FG)'!R78</f>
        <v>10919.91</v>
      </c>
      <c r="N78" s="18">
        <f>'[1]MALIKI TAISSIRATOU (FG)'!S78</f>
        <v>8799.9099999999889</v>
      </c>
      <c r="O78" s="18">
        <f>'[1]MALIKI TAISSIRATOU (FG)'!T78</f>
        <v>0</v>
      </c>
      <c r="P78" s="18">
        <f>'[1]MALIKI TAISSIRATOU (FG)'!U78</f>
        <v>8799.9099999999889</v>
      </c>
      <c r="Q78" s="15" t="str">
        <f>'[1]MALIKI TAISSIRATOU (FG)'!V78</f>
        <v>vide</v>
      </c>
      <c r="R78" s="15" t="str">
        <f>'[1]MALIKI TAISSIRATOU (FG)'!W78</f>
        <v>ADB</v>
      </c>
      <c r="S78" s="17"/>
      <c r="T78" s="12">
        <f t="shared" si="9"/>
        <v>7.8019883040935554</v>
      </c>
      <c r="U78" s="13">
        <f t="shared" si="10"/>
        <v>6670.6999999999898</v>
      </c>
      <c r="V78" s="14" t="str">
        <f>IF(P78=(O78+N78),"OK","NOK")</f>
        <v>OK</v>
      </c>
      <c r="W78" s="14">
        <f t="shared" si="11"/>
        <v>484</v>
      </c>
    </row>
    <row r="79" spans="1:23" hidden="1" x14ac:dyDescent="0.2">
      <c r="A79" s="15">
        <f>'[1]YAHIAOUI (CLOS)'!C74</f>
        <v>43221</v>
      </c>
      <c r="B79" s="15" t="str">
        <f>'[1]YAHIAOUI (CLOS)'!F74</f>
        <v>1397809</v>
      </c>
      <c r="C79" s="15" t="str">
        <f>'[1]YAHIAOUI (CLOS)'!G74</f>
        <v>sorti</v>
      </c>
      <c r="D79" s="15">
        <f>'[1]YAHIAOUI (CLOS)'!H74</f>
        <v>43441</v>
      </c>
      <c r="E79" s="15">
        <f>'[1]YAHIAOUI (CLOS)'!J74</f>
        <v>42665</v>
      </c>
      <c r="F79" s="15">
        <f>'[1]YAHIAOUI (CLOS)'!K74</f>
        <v>43760</v>
      </c>
      <c r="G79" s="15" t="str">
        <f>'[1]YAHIAOUI (CLOS)'!L74</f>
        <v>clos</v>
      </c>
      <c r="H79" s="18">
        <f>'[1]YAHIAOUI (CLOS)'!M74</f>
        <v>580</v>
      </c>
      <c r="I79" s="18">
        <f>'[1]YAHIAOUI (CLOS)'!N74</f>
        <v>14717.469999999998</v>
      </c>
      <c r="J79" s="18">
        <f>'[1]YAHIAOUI (CLOS)'!O74</f>
        <v>1001.99</v>
      </c>
      <c r="K79" s="18">
        <f>'[1]YAHIAOUI (CLOS)'!P74</f>
        <v>850</v>
      </c>
      <c r="L79" s="18">
        <f>'[1]YAHIAOUI (CLOS)'!Q74</f>
        <v>4420</v>
      </c>
      <c r="M79" s="18">
        <f>'[1]YAHIAOUI (CLOS)'!R74</f>
        <v>7909.23</v>
      </c>
      <c r="N79" s="18">
        <f>'[1]YAHIAOUI (CLOS)'!S74</f>
        <v>4240.2299999999996</v>
      </c>
      <c r="O79" s="18">
        <f>'[1]YAHIAOUI (CLOS)'!T74</f>
        <v>0</v>
      </c>
      <c r="P79" s="18">
        <f>'[1]YAHIAOUI (CLOS)'!U74</f>
        <v>4240.2299999999996</v>
      </c>
      <c r="Q79" s="15" t="str">
        <f>'[1]YAHIAOUI (CLOS)'!V74</f>
        <v>vide</v>
      </c>
      <c r="R79" s="15" t="str">
        <f>'[1]YAHIAOUI (CLOS)'!W74</f>
        <v>PBI</v>
      </c>
      <c r="S79" s="21"/>
      <c r="T79" s="12">
        <f t="shared" si="9"/>
        <v>4.11765517241379</v>
      </c>
      <c r="U79" s="13">
        <f t="shared" si="10"/>
        <v>2388.239999999998</v>
      </c>
      <c r="V79" s="22">
        <f>'[1]YAHIAOUI (CLOS)'!AC74</f>
        <v>0</v>
      </c>
      <c r="W79" s="14">
        <f t="shared" si="11"/>
        <v>556</v>
      </c>
    </row>
    <row r="80" spans="1:23" hidden="1" x14ac:dyDescent="0.2">
      <c r="A80" s="15">
        <f>'[1]LEPREVOST (2è) (CLOS)'!C68</f>
        <v>43252</v>
      </c>
      <c r="B80" s="15" t="str">
        <f>'[1]LEPREVOST (2è) (CLOS)'!F68</f>
        <v>1348186</v>
      </c>
      <c r="C80" s="15" t="str">
        <f>'[1]LEPREVOST (2è) (CLOS)'!G68</f>
        <v>sorti</v>
      </c>
      <c r="D80" s="15">
        <f>'[1]LEPREVOST (2è) (CLOS)'!H68</f>
        <v>43453</v>
      </c>
      <c r="E80" s="15">
        <f>'[1]LEPREVOST (2è) (CLOS)'!J68</f>
        <v>42599</v>
      </c>
      <c r="F80" s="15">
        <f>'[1]LEPREVOST (2è) (CLOS)'!K68</f>
        <v>43694</v>
      </c>
      <c r="G80" s="15" t="str">
        <f>'[1]LEPREVOST (2è) (CLOS)'!L68</f>
        <v>clos</v>
      </c>
      <c r="H80" s="18">
        <f>'[1]LEPREVOST (2è) (CLOS)'!M68</f>
        <v>664</v>
      </c>
      <c r="I80" s="18">
        <f>'[1]LEPREVOST (2è) (CLOS)'!N68</f>
        <v>18334.96</v>
      </c>
      <c r="J80" s="18">
        <f>'[1]LEPREVOST (2è) (CLOS)'!O68</f>
        <v>882.93000000000006</v>
      </c>
      <c r="K80" s="18">
        <f>'[1]LEPREVOST (2è) (CLOS)'!P68</f>
        <v>850</v>
      </c>
      <c r="L80" s="18">
        <f>'[1]LEPREVOST (2è) (CLOS)'!Q68</f>
        <v>0</v>
      </c>
      <c r="M80" s="18">
        <f>'[1]LEPREVOST (2è) (CLOS)'!R68</f>
        <v>15571</v>
      </c>
      <c r="N80" s="18">
        <f>'[1]LEPREVOST (2è) (CLOS)'!S68</f>
        <v>4496.8899999999994</v>
      </c>
      <c r="O80" s="18">
        <f>'[1]LEPREVOST (2è) (CLOS)'!T68</f>
        <v>0</v>
      </c>
      <c r="P80" s="18">
        <f>'[1]LEPREVOST (2è) (CLOS)'!U68</f>
        <v>4496.8899999999994</v>
      </c>
      <c r="Q80" s="15" t="str">
        <f>'[1]LEPREVOST (2è) (CLOS)'!V68</f>
        <v>vide</v>
      </c>
      <c r="R80" s="15" t="str">
        <f>'[1]LEPREVOST (2è) (CLOS)'!W68</f>
        <v>PBI</v>
      </c>
      <c r="S80" s="21" t="str">
        <f>'[1]LEPREVOST (2è) (CLOS)'!Y68</f>
        <v>avec préavis</v>
      </c>
      <c r="T80" s="12">
        <f t="shared" si="9"/>
        <v>4.1625903614457815</v>
      </c>
      <c r="U80" s="13">
        <f t="shared" si="10"/>
        <v>2763.9599999999991</v>
      </c>
      <c r="V80" s="22">
        <f>'[1]LEPREVOST (2è) (CLOS)'!AC68</f>
        <v>0</v>
      </c>
      <c r="W80" s="14">
        <f t="shared" si="11"/>
        <v>653</v>
      </c>
    </row>
    <row r="81" spans="1:23" x14ac:dyDescent="0.2">
      <c r="A81" s="15">
        <f>'[1]ADAMO (2è) (FG)'!C67</f>
        <v>43221</v>
      </c>
      <c r="B81" s="15" t="str">
        <f>'[1]ADAMO (2è) (FG)'!F67</f>
        <v>419249</v>
      </c>
      <c r="C81" s="15" t="str">
        <f>'[1]ADAMO (2è) (FG)'!G67</f>
        <v>en place</v>
      </c>
      <c r="D81" s="15">
        <f>'[1]ADAMO (2è) (FG)'!H67</f>
        <v>0</v>
      </c>
      <c r="E81" s="15">
        <f>'[1]ADAMO (2è) (FG)'!J67</f>
        <v>42655</v>
      </c>
      <c r="F81" s="15">
        <f>'[1]ADAMO (2è) (FG)'!K67</f>
        <v>43750</v>
      </c>
      <c r="G81" s="15" t="str">
        <f>'[1]ADAMO (2è) (FG)'!L67</f>
        <v>Fin de garantie</v>
      </c>
      <c r="H81" s="18">
        <f>'[1]ADAMO (2è) (FG)'!M67</f>
        <v>435</v>
      </c>
      <c r="I81" s="18">
        <f>'[1]ADAMO (2è) (FG)'!N67</f>
        <v>11242.850000000004</v>
      </c>
      <c r="J81" s="18">
        <f>'[1]ADAMO (2è) (FG)'!O67</f>
        <v>560.09</v>
      </c>
      <c r="K81" s="18">
        <f>'[1]ADAMO (2è) (FG)'!P67</f>
        <v>850</v>
      </c>
      <c r="L81" s="18">
        <f>'[1]ADAMO (2è) (FG)'!Q67</f>
        <v>0</v>
      </c>
      <c r="M81" s="18">
        <f>'[1]ADAMO (2è) (FG)'!R67</f>
        <v>8842.93</v>
      </c>
      <c r="N81" s="18">
        <f>'[1]ADAMO (2è) (FG)'!S67</f>
        <v>3810.0100000000039</v>
      </c>
      <c r="O81" s="18">
        <f>'[1]ADAMO (2è) (FG)'!T67</f>
        <v>0</v>
      </c>
      <c r="P81" s="18">
        <f>'[1]ADAMO (2è) (FG)'!U67</f>
        <v>3810.0100000000039</v>
      </c>
      <c r="Q81" s="15" t="str">
        <f>'[1]ADAMO (2è) (FG)'!V67</f>
        <v>vide</v>
      </c>
      <c r="R81" s="15" t="str">
        <f>'[1]ADAMO (2è) (FG)'!W67</f>
        <v>ADB</v>
      </c>
      <c r="S81" s="21">
        <f>'[1]ADAMO (2è) (FG)'!Y67</f>
        <v>0</v>
      </c>
      <c r="T81" s="12">
        <f t="shared" si="9"/>
        <v>5.5170574712643763</v>
      </c>
      <c r="U81" s="13">
        <f t="shared" si="10"/>
        <v>2399.9200000000037</v>
      </c>
      <c r="V81" s="22">
        <f>'[1]ADAMO (2è) (FG)'!AC67</f>
        <v>0</v>
      </c>
      <c r="W81" s="14">
        <f t="shared" si="11"/>
        <v>566</v>
      </c>
    </row>
    <row r="82" spans="1:23" x14ac:dyDescent="0.2">
      <c r="A82" s="15">
        <f>'[1]NOEL - HUGONNOT (FG)'!C71</f>
        <v>43132</v>
      </c>
      <c r="B82" s="15" t="str">
        <f>'[1]NOEL - HUGONNOT (FG)'!F71</f>
        <v>1485332</v>
      </c>
      <c r="C82" s="15" t="str">
        <f>'[1]NOEL - HUGONNOT (FG)'!G71</f>
        <v>en place</v>
      </c>
      <c r="D82" s="15">
        <f>'[1]NOEL - HUGONNOT (FG)'!H71</f>
        <v>0</v>
      </c>
      <c r="E82" s="15">
        <f>'[1]NOEL - HUGONNOT (FG)'!J71</f>
        <v>42676</v>
      </c>
      <c r="F82" s="15">
        <f>'[1]NOEL - HUGONNOT (FG)'!K71</f>
        <v>43771</v>
      </c>
      <c r="G82" s="15" t="str">
        <f>'[1]NOEL - HUGONNOT (FG)'!L71</f>
        <v>Fin de garantie</v>
      </c>
      <c r="H82" s="18">
        <f>'[1]NOEL - HUGONNOT (FG)'!M71</f>
        <v>482</v>
      </c>
      <c r="I82" s="18">
        <f>'[1]NOEL - HUGONNOT (FG)'!N71</f>
        <v>15136.599999999995</v>
      </c>
      <c r="J82" s="18">
        <f>'[1]NOEL - HUGONNOT (FG)'!O71</f>
        <v>1663.04</v>
      </c>
      <c r="K82" s="18">
        <f>'[1]NOEL - HUGONNOT (FG)'!P71</f>
        <v>850</v>
      </c>
      <c r="L82" s="18">
        <f>'[1]NOEL - HUGONNOT (FG)'!Q71</f>
        <v>2434</v>
      </c>
      <c r="M82" s="18">
        <f>'[1]NOEL - HUGONNOT (FG)'!R71</f>
        <v>7201</v>
      </c>
      <c r="N82" s="18">
        <f>'[1]NOEL - HUGONNOT (FG)'!S71</f>
        <v>8014.6399999999958</v>
      </c>
      <c r="O82" s="18">
        <f>'[1]NOEL - HUGONNOT (FG)'!T71</f>
        <v>0</v>
      </c>
      <c r="P82" s="18">
        <f>'[1]NOEL - HUGONNOT (FG)'!U71</f>
        <v>8014.6399999999958</v>
      </c>
      <c r="Q82" s="15" t="str">
        <f>'[1]NOEL - HUGONNOT (FG)'!V71</f>
        <v>vide</v>
      </c>
      <c r="R82" s="15" t="str">
        <f>'[1]NOEL - HUGONNOT (FG)'!W71</f>
        <v>ADB</v>
      </c>
      <c r="S82" s="17"/>
      <c r="T82" s="12">
        <f t="shared" si="9"/>
        <v>11.414107883817417</v>
      </c>
      <c r="U82" s="13">
        <f t="shared" si="10"/>
        <v>5501.5999999999949</v>
      </c>
      <c r="V82" s="22">
        <f>'[1]NOEL - HUGONNOT (FG)'!AA71</f>
        <v>0</v>
      </c>
      <c r="W82" s="14">
        <f t="shared" si="11"/>
        <v>456</v>
      </c>
    </row>
    <row r="83" spans="1:23" hidden="1" x14ac:dyDescent="0.2">
      <c r="A83" s="15">
        <f>'[1]IMOUZA (3è) (CLOS)'!C80</f>
        <v>43282</v>
      </c>
      <c r="B83" s="15" t="str">
        <f>'[1]IMOUZA (3è) (CLOS)'!F80</f>
        <v>1456804</v>
      </c>
      <c r="C83" s="15" t="str">
        <f>'[1]IMOUZA (3è) (CLOS)'!G80</f>
        <v>sorti</v>
      </c>
      <c r="D83" s="15">
        <f>'[1]IMOUZA (3è) (CLOS)'!H80</f>
        <v>43648</v>
      </c>
      <c r="E83" s="15">
        <f>'[1]IMOUZA (3è) (CLOS)'!J80</f>
        <v>42688</v>
      </c>
      <c r="F83" s="15">
        <f>'[1]IMOUZA (3è) (CLOS)'!K80</f>
        <v>43783</v>
      </c>
      <c r="G83" s="15" t="str">
        <f>'[1]IMOUZA (3è) (CLOS)'!L80</f>
        <v>Clos</v>
      </c>
      <c r="H83" s="18">
        <f>'[1]IMOUZA (3è) (CLOS)'!M80</f>
        <v>430</v>
      </c>
      <c r="I83" s="18">
        <f>'[1]IMOUZA (3è) (CLOS)'!N80</f>
        <v>13712.02999999999</v>
      </c>
      <c r="J83" s="18">
        <f>'[1]IMOUZA (3è) (CLOS)'!O80</f>
        <v>616.77</v>
      </c>
      <c r="K83" s="18">
        <f>'[1]IMOUZA (3è) (CLOS)'!P80</f>
        <v>850</v>
      </c>
      <c r="L83" s="18">
        <f>'[1]IMOUZA (3è) (CLOS)'!Q80</f>
        <v>5380</v>
      </c>
      <c r="M83" s="18">
        <f>'[1]IMOUZA (3è) (CLOS)'!R80</f>
        <v>6995.88</v>
      </c>
      <c r="N83" s="18">
        <f>'[1]IMOUZA (3è) (CLOS)'!S80</f>
        <v>2802.9199999999901</v>
      </c>
      <c r="O83" s="18">
        <f>'[1]IMOUZA (3è) (CLOS)'!T80</f>
        <v>0</v>
      </c>
      <c r="P83" s="18">
        <f>'[1]IMOUZA (3è) (CLOS)'!U80</f>
        <v>2802.9199999999901</v>
      </c>
      <c r="Q83" s="15" t="str">
        <f>'[1]IMOUZA (3è) (CLOS)'!V80</f>
        <v>vide</v>
      </c>
      <c r="R83" s="15" t="str">
        <f>'[1]IMOUZA (3è) (CLOS)'!W80</f>
        <v>PBI</v>
      </c>
      <c r="S83" s="21">
        <f>'[1]IMOUZA (3è) (CLOS)'!Y80</f>
        <v>0</v>
      </c>
      <c r="T83" s="12">
        <f t="shared" si="9"/>
        <v>3.1073255813953224</v>
      </c>
      <c r="U83" s="13">
        <f t="shared" si="10"/>
        <v>1336.1499999999887</v>
      </c>
      <c r="V83" s="22">
        <f>'[1]IMOUZA (3è) (CLOS)'!AC80</f>
        <v>0</v>
      </c>
      <c r="W83" s="14">
        <f t="shared" si="11"/>
        <v>594</v>
      </c>
    </row>
    <row r="84" spans="1:23" x14ac:dyDescent="0.2">
      <c r="A84" s="15">
        <f>'[1]CHAMBET ROSSET (CLOS)'!C67</f>
        <v>43313</v>
      </c>
      <c r="B84" s="15" t="str">
        <f>'[1]CHAMBET ROSSET (CLOS)'!F67</f>
        <v>1449141</v>
      </c>
      <c r="C84" s="15" t="str">
        <f>'[1]CHAMBET ROSSET (CLOS)'!G67</f>
        <v>en place</v>
      </c>
      <c r="D84" s="15">
        <f>'[1]CHAMBET ROSSET (CLOS)'!H67</f>
        <v>0</v>
      </c>
      <c r="E84" s="15">
        <f>'[1]CHAMBET ROSSET (CLOS)'!J67</f>
        <v>42648</v>
      </c>
      <c r="F84" s="15">
        <f>'[1]CHAMBET ROSSET (CLOS)'!K67</f>
        <v>43743</v>
      </c>
      <c r="G84" s="15" t="str">
        <f>'[1]CHAMBET ROSSET (CLOS)'!L67</f>
        <v>Clos CDT soldé</v>
      </c>
      <c r="H84" s="18">
        <f>'[1]CHAMBET ROSSET (CLOS)'!M67</f>
        <v>444</v>
      </c>
      <c r="I84" s="18">
        <f>'[1]CHAMBET ROSSET (CLOS)'!N67</f>
        <v>11604.159999999998</v>
      </c>
      <c r="J84" s="18">
        <f>'[1]CHAMBET ROSSET (CLOS)'!O67</f>
        <v>641.11999999999989</v>
      </c>
      <c r="K84" s="18">
        <f>'[1]CHAMBET ROSSET (CLOS)'!P67</f>
        <v>0</v>
      </c>
      <c r="L84" s="18">
        <f>'[1]CHAMBET ROSSET (CLOS)'!Q67</f>
        <v>0</v>
      </c>
      <c r="M84" s="18">
        <f>'[1]CHAMBET ROSSET (CLOS)'!R67</f>
        <v>11604.16</v>
      </c>
      <c r="N84" s="18">
        <f>'[1]CHAMBET ROSSET (CLOS)'!S67</f>
        <v>641.11999999999898</v>
      </c>
      <c r="O84" s="18">
        <f>'[1]CHAMBET ROSSET (CLOS)'!T67</f>
        <v>0</v>
      </c>
      <c r="P84" s="18">
        <f>'[1]CHAMBET ROSSET (CLOS)'!U67</f>
        <v>641.11999999999898</v>
      </c>
      <c r="Q84" s="15" t="str">
        <f>'[1]CHAMBET ROSSET (CLOS)'!V67</f>
        <v>vide</v>
      </c>
      <c r="R84" s="15" t="str">
        <f>'[1]CHAMBET ROSSET (CLOS)'!W67</f>
        <v>PBI</v>
      </c>
      <c r="S84" s="21">
        <f>'[1]CHAMBET ROSSET (CLOS)'!Y67</f>
        <v>0</v>
      </c>
      <c r="T84" s="12">
        <f t="shared" si="9"/>
        <v>0</v>
      </c>
      <c r="U84" s="13">
        <f t="shared" si="10"/>
        <v>0</v>
      </c>
      <c r="V84" s="22">
        <f>'[1]CHAMBET ROSSET (CLOS)'!AC67</f>
        <v>0</v>
      </c>
      <c r="W84" s="14">
        <f t="shared" si="11"/>
        <v>665</v>
      </c>
    </row>
    <row r="85" spans="1:23" hidden="1" x14ac:dyDescent="0.2">
      <c r="A85" s="15">
        <f>'[1]DANTONY - GALOPEAU (CLOS)'!C65</f>
        <v>43282</v>
      </c>
      <c r="B85" s="15" t="str">
        <f>'[1]DANTONY - GALOPEAU (CLOS)'!F65</f>
        <v>1510700</v>
      </c>
      <c r="C85" s="15" t="str">
        <f>'[1]DANTONY - GALOPEAU (CLOS)'!G65</f>
        <v>sorti</v>
      </c>
      <c r="D85" s="15">
        <f>'[1]DANTONY - GALOPEAU (CLOS)'!H65</f>
        <v>43435</v>
      </c>
      <c r="E85" s="15">
        <f>'[1]DANTONY - GALOPEAU (CLOS)'!J65</f>
        <v>42705</v>
      </c>
      <c r="F85" s="15">
        <f>'[1]DANTONY - GALOPEAU (CLOS)'!K65</f>
        <v>43800</v>
      </c>
      <c r="G85" s="15" t="str">
        <f>'[1]DANTONY - GALOPEAU (CLOS)'!L65</f>
        <v>clos</v>
      </c>
      <c r="H85" s="18">
        <f>'[1]DANTONY - GALOPEAU (CLOS)'!M65</f>
        <v>685</v>
      </c>
      <c r="I85" s="18">
        <f>'[1]DANTONY - GALOPEAU (CLOS)'!N65</f>
        <v>5551.6299999999992</v>
      </c>
      <c r="J85" s="18">
        <f>'[1]DANTONY - GALOPEAU (CLOS)'!O65</f>
        <v>296.81</v>
      </c>
      <c r="K85" s="18">
        <f>'[1]DANTONY - GALOPEAU (CLOS)'!P65</f>
        <v>0</v>
      </c>
      <c r="L85" s="18">
        <f>'[1]DANTONY - GALOPEAU (CLOS)'!Q65</f>
        <v>351</v>
      </c>
      <c r="M85" s="18">
        <f>'[1]DANTONY - GALOPEAU (CLOS)'!R65</f>
        <v>2773.58</v>
      </c>
      <c r="N85" s="18">
        <f>'[1]DANTONY - GALOPEAU (CLOS)'!S65</f>
        <v>2723.8599999999997</v>
      </c>
      <c r="O85" s="18">
        <f>'[1]DANTONY - GALOPEAU (CLOS)'!T65</f>
        <v>0</v>
      </c>
      <c r="P85" s="18">
        <f>'[1]DANTONY - GALOPEAU (CLOS)'!U65</f>
        <v>2723.8599999999997</v>
      </c>
      <c r="Q85" s="15" t="str">
        <f>'[1]DANTONY - GALOPEAU (CLOS)'!V65</f>
        <v>vide</v>
      </c>
      <c r="R85" s="15" t="str">
        <f>'[1]DANTONY - GALOPEAU (CLOS)'!W65</f>
        <v>PBI</v>
      </c>
      <c r="S85" s="21" t="str">
        <f>'[1]DANTONY - GALOPEAU (CLOS)'!Y65</f>
        <v>avec préavis</v>
      </c>
      <c r="T85" s="12">
        <f t="shared" si="9"/>
        <v>3.5431386861313858</v>
      </c>
      <c r="U85" s="13">
        <f t="shared" si="10"/>
        <v>2427.0499999999993</v>
      </c>
      <c r="V85" s="22">
        <f>'[1]DANTONY - GALOPEAU (CLOS)'!AC65</f>
        <v>0</v>
      </c>
      <c r="W85" s="14">
        <f t="shared" si="11"/>
        <v>577</v>
      </c>
    </row>
    <row r="86" spans="1:23" x14ac:dyDescent="0.2">
      <c r="A86" s="15">
        <f>'[1]ALMEIDA (CLOS)'!C65</f>
        <v>43466</v>
      </c>
      <c r="B86" s="15" t="str">
        <f>'[1]ALMEIDA (CLOS)'!F65</f>
        <v>1487032</v>
      </c>
      <c r="C86" s="15" t="str">
        <f>'[1]ALMEIDA (CLOS)'!G65</f>
        <v>en place</v>
      </c>
      <c r="D86" s="15">
        <f>'[1]ALMEIDA (CLOS)'!H65</f>
        <v>0</v>
      </c>
      <c r="E86" s="15">
        <f>'[1]ALMEIDA (CLOS)'!J65</f>
        <v>42649</v>
      </c>
      <c r="F86" s="15">
        <f>'[1]ALMEIDA (CLOS)'!K65</f>
        <v>43744</v>
      </c>
      <c r="G86" s="15" t="str">
        <f>'[1]ALMEIDA (CLOS)'!L65</f>
        <v>Clos CDT soldé</v>
      </c>
      <c r="H86" s="18">
        <f>'[1]ALMEIDA (CLOS)'!M65</f>
        <v>850</v>
      </c>
      <c r="I86" s="18">
        <f>'[1]ALMEIDA (CLOS)'!N65</f>
        <v>21133.579999999987</v>
      </c>
      <c r="J86" s="18">
        <f>'[1]ALMEIDA (CLOS)'!O65</f>
        <v>865.31</v>
      </c>
      <c r="K86" s="18">
        <f>'[1]ALMEIDA (CLOS)'!P65</f>
        <v>0</v>
      </c>
      <c r="L86" s="18">
        <f>'[1]ALMEIDA (CLOS)'!Q65</f>
        <v>1878</v>
      </c>
      <c r="M86" s="18">
        <f>'[1]ALMEIDA (CLOS)'!R65</f>
        <v>19255.580000000002</v>
      </c>
      <c r="N86" s="18">
        <f>'[1]ALMEIDA (CLOS)'!S65</f>
        <v>865.30999999998676</v>
      </c>
      <c r="O86" s="18">
        <f>'[1]ALMEIDA (CLOS)'!T65</f>
        <v>0</v>
      </c>
      <c r="P86" s="18">
        <f>'[1]ALMEIDA (CLOS)'!U65</f>
        <v>865.30999999998676</v>
      </c>
      <c r="Q86" s="15" t="str">
        <f>'[1]ALMEIDA (CLOS)'!V65</f>
        <v>vide</v>
      </c>
      <c r="R86" s="15" t="str">
        <f>'[1]ALMEIDA (CLOS)'!W65</f>
        <v>PBI</v>
      </c>
      <c r="S86" s="21">
        <f>'[1]ALMEIDA (CLOS)'!Y65</f>
        <v>0</v>
      </c>
      <c r="T86" s="12">
        <f t="shared" si="9"/>
        <v>0</v>
      </c>
      <c r="U86" s="13">
        <f t="shared" si="10"/>
        <v>0</v>
      </c>
      <c r="V86" s="22">
        <f>'[1]ALMEIDA (CLOS)'!AG65</f>
        <v>0</v>
      </c>
      <c r="W86" s="14">
        <f t="shared" si="11"/>
        <v>817</v>
      </c>
    </row>
    <row r="87" spans="1:23" hidden="1" x14ac:dyDescent="0.2">
      <c r="A87" s="15">
        <f>'[1]EL KHALIDY (CLOS)'!C65</f>
        <v>43497</v>
      </c>
      <c r="B87" s="15" t="str">
        <f>'[1]EL KHALIDY (CLOS)'!F65</f>
        <v>1509334</v>
      </c>
      <c r="C87" s="15" t="str">
        <f>'[1]EL KHALIDY (CLOS)'!G65</f>
        <v>sorti</v>
      </c>
      <c r="D87" s="15">
        <f>'[1]EL KHALIDY (CLOS)'!H65</f>
        <v>43744</v>
      </c>
      <c r="E87" s="15">
        <f>'[1]EL KHALIDY (CLOS)'!J65</f>
        <v>42705</v>
      </c>
      <c r="F87" s="15">
        <f>'[1]EL KHALIDY (CLOS)'!K65</f>
        <v>43800</v>
      </c>
      <c r="G87" s="15" t="str">
        <f>'[1]EL KHALIDY (CLOS)'!L65</f>
        <v>Clos</v>
      </c>
      <c r="H87" s="18">
        <f>'[1]EL KHALIDY (CLOS)'!M65</f>
        <v>372</v>
      </c>
      <c r="I87" s="18">
        <f>'[1]EL KHALIDY (CLOS)'!N65</f>
        <v>4048.7100000000009</v>
      </c>
      <c r="J87" s="18">
        <f>'[1]EL KHALIDY (CLOS)'!O65</f>
        <v>359.13</v>
      </c>
      <c r="K87" s="18">
        <f>'[1]EL KHALIDY (CLOS)'!P65</f>
        <v>850</v>
      </c>
      <c r="L87" s="18">
        <f>'[1]EL KHALIDY (CLOS)'!Q65</f>
        <v>1398</v>
      </c>
      <c r="M87" s="18">
        <f>'[1]EL KHALIDY (CLOS)'!R65</f>
        <v>686.97</v>
      </c>
      <c r="N87" s="18">
        <f>'[1]EL KHALIDY (CLOS)'!S65</f>
        <v>3172.8700000000008</v>
      </c>
      <c r="O87" s="18">
        <f>'[1]EL KHALIDY (CLOS)'!T65</f>
        <v>0</v>
      </c>
      <c r="P87" s="18">
        <f>'[1]EL KHALIDY (CLOS)'!U65</f>
        <v>3172.8700000000008</v>
      </c>
      <c r="Q87" s="15" t="str">
        <f>'[1]EL KHALIDY (CLOS)'!V65</f>
        <v>vide</v>
      </c>
      <c r="R87" s="15" t="str">
        <f>'[1]EL KHALIDY (CLOS)'!W65</f>
        <v>PBI</v>
      </c>
      <c r="S87" s="21">
        <f>'[1]EL KHALIDY (CLOS)'!Y65</f>
        <v>0</v>
      </c>
      <c r="T87" s="12">
        <f t="shared" si="9"/>
        <v>5.2788709677419376</v>
      </c>
      <c r="U87" s="13">
        <f t="shared" si="10"/>
        <v>1963.7400000000007</v>
      </c>
      <c r="V87" s="22">
        <f>'[1]EL KHALIDY (CLOS)'!AG65</f>
        <v>0</v>
      </c>
      <c r="W87" s="14">
        <f t="shared" si="11"/>
        <v>792</v>
      </c>
    </row>
    <row r="88" spans="1:23" hidden="1" x14ac:dyDescent="0.2">
      <c r="A88" s="15">
        <f>'[1]ZANNIER (3è CLOS)'!C66</f>
        <v>43497</v>
      </c>
      <c r="B88" s="15" t="str">
        <f>'[1]ZANNIER (3è CLOS)'!F66</f>
        <v>1489643</v>
      </c>
      <c r="C88" s="15" t="str">
        <f>'[1]ZANNIER (3è CLOS)'!G66</f>
        <v>sorti</v>
      </c>
      <c r="D88" s="15">
        <f>'[1]ZANNIER (3è CLOS)'!H66</f>
        <v>43798</v>
      </c>
      <c r="E88" s="15">
        <f>'[1]ZANNIER (3è CLOS)'!J66</f>
        <v>42705</v>
      </c>
      <c r="F88" s="15">
        <f>'[1]ZANNIER (3è CLOS)'!K66</f>
        <v>43800</v>
      </c>
      <c r="G88" s="15" t="str">
        <f>'[1]ZANNIER (3è CLOS)'!L66</f>
        <v>Clos - CGLI</v>
      </c>
      <c r="H88" s="18">
        <f>'[1]ZANNIER (3è CLOS)'!M66</f>
        <v>380</v>
      </c>
      <c r="I88" s="18">
        <f>'[1]ZANNIER (3è CLOS)'!N66</f>
        <v>4666.0800000000008</v>
      </c>
      <c r="J88" s="18">
        <f>'[1]ZANNIER (3è CLOS)'!O66</f>
        <v>243.38</v>
      </c>
      <c r="K88" s="18">
        <f>'[1]ZANNIER (3è CLOS)'!P66</f>
        <v>850</v>
      </c>
      <c r="L88" s="18">
        <f>'[1]ZANNIER (3è CLOS)'!Q66</f>
        <v>0</v>
      </c>
      <c r="M88" s="18">
        <f>'[1]ZANNIER (3è CLOS)'!R66</f>
        <v>1152.6799999999998</v>
      </c>
      <c r="N88" s="18">
        <f>'[1]ZANNIER (3è CLOS)'!S66</f>
        <v>4606.7800000000007</v>
      </c>
      <c r="O88" s="18">
        <f>'[1]ZANNIER (3è CLOS)'!T66</f>
        <v>0</v>
      </c>
      <c r="P88" s="18">
        <f>'[1]ZANNIER (3è CLOS)'!U66</f>
        <v>4606.7800000000007</v>
      </c>
      <c r="Q88" s="15" t="str">
        <f>'[1]ZANNIER (3è CLOS)'!V66</f>
        <v>vide</v>
      </c>
      <c r="R88" s="15" t="str">
        <f>'[1]ZANNIER (3è CLOS)'!W66</f>
        <v>PBI</v>
      </c>
      <c r="S88" s="21">
        <f>'[1]ZANNIER (3è CLOS)'!Y66</f>
        <v>0</v>
      </c>
      <c r="T88" s="12">
        <f t="shared" si="9"/>
        <v>9.2457894736842139</v>
      </c>
      <c r="U88" s="13">
        <f t="shared" si="10"/>
        <v>3513.400000000001</v>
      </c>
      <c r="V88" s="22">
        <f>'[1]ZANNIER (3è CLOS)'!AG66</f>
        <v>0</v>
      </c>
      <c r="W88" s="14">
        <f t="shared" si="11"/>
        <v>792</v>
      </c>
    </row>
    <row r="89" spans="1:23" hidden="1" x14ac:dyDescent="0.2">
      <c r="A89" s="15">
        <f>'[1]HEUANGPRASEUTH (2è)'!C65</f>
        <v>43525</v>
      </c>
      <c r="B89" s="15" t="str">
        <f>'[1]HEUANGPRASEUTH (2è)'!F65</f>
        <v>1505279</v>
      </c>
      <c r="C89" s="15" t="str">
        <f>'[1]HEUANGPRASEUTH (2è)'!G65</f>
        <v>sorti</v>
      </c>
      <c r="D89" s="15">
        <f>'[1]HEUANGPRASEUTH (2è)'!H65</f>
        <v>43812</v>
      </c>
      <c r="E89" s="15">
        <f>'[1]HEUANGPRASEUTH (2è)'!J65</f>
        <v>42718</v>
      </c>
      <c r="F89" s="15">
        <f>'[1]HEUANGPRASEUTH (2è)'!K65</f>
        <v>43813</v>
      </c>
      <c r="G89" s="15" t="str">
        <f>'[1]HEUANGPRASEUTH (2è)'!L65</f>
        <v>en cours</v>
      </c>
      <c r="H89" s="18">
        <f>'[1]HEUANGPRASEUTH (2è)'!M65</f>
        <v>350</v>
      </c>
      <c r="I89" s="18">
        <f>'[1]HEUANGPRASEUTH (2è)'!N65</f>
        <v>4807.6900000000014</v>
      </c>
      <c r="J89" s="18">
        <f>'[1]HEUANGPRASEUTH (2è)'!O65</f>
        <v>256.24</v>
      </c>
      <c r="K89" s="18">
        <f>'[1]HEUANGPRASEUTH (2è)'!P65</f>
        <v>850</v>
      </c>
      <c r="L89" s="18">
        <f>'[1]HEUANGPRASEUTH (2è)'!Q65</f>
        <v>2085</v>
      </c>
      <c r="M89" s="18">
        <f>'[1]HEUANGPRASEUTH (2è)'!R65</f>
        <v>774.7600000000001</v>
      </c>
      <c r="N89" s="18">
        <f>'[1]HEUANGPRASEUTH (2è)'!S65</f>
        <v>3054.170000000001</v>
      </c>
      <c r="O89" s="18">
        <f>'[1]HEUANGPRASEUTH (2è)'!T65</f>
        <v>0</v>
      </c>
      <c r="P89" s="18">
        <f>'[1]HEUANGPRASEUTH (2è)'!U65</f>
        <v>3054.170000000001</v>
      </c>
      <c r="Q89" s="15" t="str">
        <f>'[1]HEUANGPRASEUTH (2è)'!V65</f>
        <v>meublé</v>
      </c>
      <c r="R89" s="15" t="str">
        <f>'[1]HEUANGPRASEUTH (2è)'!W65</f>
        <v>PBI</v>
      </c>
      <c r="S89" s="21">
        <f>'[1]HEUANGPRASEUTH (2è)'!Y65</f>
        <v>0</v>
      </c>
      <c r="T89" s="12">
        <f t="shared" si="9"/>
        <v>5.565514285714289</v>
      </c>
      <c r="U89" s="13">
        <f t="shared" si="10"/>
        <v>1947.9300000000012</v>
      </c>
      <c r="V89" s="22">
        <f>'[1]HEUANGPRASEUTH (2è)'!AG65</f>
        <v>0</v>
      </c>
      <c r="W89" s="14">
        <f t="shared" si="11"/>
        <v>807</v>
      </c>
    </row>
    <row r="90" spans="1:23" hidden="1" x14ac:dyDescent="0.2">
      <c r="A90" s="15">
        <f>'[1]PAYEN (CLOS)'!C65</f>
        <v>43497</v>
      </c>
      <c r="B90" s="15" t="str">
        <f>'[1]PAYEN (CLOS)'!F65</f>
        <v>318587</v>
      </c>
      <c r="C90" s="15" t="str">
        <f>'[1]PAYEN (CLOS)'!G65</f>
        <v>sorti</v>
      </c>
      <c r="D90" s="15">
        <f>'[1]PAYEN (CLOS)'!H65</f>
        <v>43677</v>
      </c>
      <c r="E90" s="15">
        <f>'[1]PAYEN (CLOS)'!J65</f>
        <v>42644</v>
      </c>
      <c r="F90" s="15">
        <f>'[1]PAYEN (CLOS)'!K65</f>
        <v>43739</v>
      </c>
      <c r="G90" s="15" t="str">
        <f>'[1]PAYEN (CLOS)'!L65</f>
        <v>Clos</v>
      </c>
      <c r="H90" s="18">
        <f>'[1]PAYEN (CLOS)'!M65</f>
        <v>520</v>
      </c>
      <c r="I90" s="18">
        <f>'[1]PAYEN (CLOS)'!N65</f>
        <v>6343.7999999999993</v>
      </c>
      <c r="J90" s="18">
        <f>'[1]PAYEN (CLOS)'!O65</f>
        <v>522.49</v>
      </c>
      <c r="K90" s="18">
        <f>'[1]PAYEN (CLOS)'!P65</f>
        <v>850</v>
      </c>
      <c r="L90" s="18">
        <f>'[1]PAYEN (CLOS)'!Q65</f>
        <v>1435.81</v>
      </c>
      <c r="M90" s="18">
        <f>'[1]PAYEN (CLOS)'!R65</f>
        <v>3712.84</v>
      </c>
      <c r="N90" s="18">
        <f>'[1]PAYEN (CLOS)'!S65</f>
        <v>2567.6399999999994</v>
      </c>
      <c r="O90" s="18">
        <f>'[1]PAYEN (CLOS)'!T65</f>
        <v>0</v>
      </c>
      <c r="P90" s="18">
        <f>'[1]PAYEN (CLOS)'!U65</f>
        <v>2567.6399999999994</v>
      </c>
      <c r="Q90" s="15" t="str">
        <f>'[1]PAYEN (CLOS)'!V65</f>
        <v>vide</v>
      </c>
      <c r="R90" s="15" t="str">
        <f>'[1]PAYEN (CLOS)'!W65</f>
        <v>PBI</v>
      </c>
      <c r="S90" s="21">
        <f>'[1]PAYEN (CLOS)'!Y65</f>
        <v>0</v>
      </c>
      <c r="T90" s="12">
        <f t="shared" si="9"/>
        <v>2.298365384615384</v>
      </c>
      <c r="U90" s="13">
        <f t="shared" si="10"/>
        <v>1195.1499999999996</v>
      </c>
      <c r="V90" s="22">
        <f>'[1]PAYEN (CLOS)'!AG65</f>
        <v>0</v>
      </c>
      <c r="W90" s="14">
        <f t="shared" si="11"/>
        <v>853</v>
      </c>
    </row>
    <row r="91" spans="1:23" x14ac:dyDescent="0.2">
      <c r="A91" s="15">
        <f>'[1]SABOURET (CLOS)'!C68</f>
        <v>43497</v>
      </c>
      <c r="B91" s="15" t="str">
        <f>'[1]SABOURET (CLOS)'!F68</f>
        <v>1475558</v>
      </c>
      <c r="C91" s="15" t="str">
        <f>'[1]SABOURET (CLOS)'!G68</f>
        <v>en place</v>
      </c>
      <c r="D91" s="15">
        <f>'[1]SABOURET (CLOS)'!H68</f>
        <v>0</v>
      </c>
      <c r="E91" s="15">
        <f>'[1]SABOURET (CLOS)'!J68</f>
        <v>42705</v>
      </c>
      <c r="F91" s="15">
        <f>'[1]SABOURET (CLOS)'!K68</f>
        <v>43800</v>
      </c>
      <c r="G91" s="15" t="str">
        <f>'[1]SABOURET (CLOS)'!L68</f>
        <v>Clos CDT soldé</v>
      </c>
      <c r="H91" s="18">
        <f>'[1]SABOURET (CLOS)'!M68</f>
        <v>500</v>
      </c>
      <c r="I91" s="18">
        <f>'[1]SABOURET (CLOS)'!N68</f>
        <v>13123.660000000003</v>
      </c>
      <c r="J91" s="18">
        <f>'[1]SABOURET (CLOS)'!O68</f>
        <v>646.90000000000009</v>
      </c>
      <c r="K91" s="18">
        <f>'[1]SABOURET (CLOS)'!P68</f>
        <v>0</v>
      </c>
      <c r="L91" s="18">
        <f>'[1]SABOURET (CLOS)'!Q68</f>
        <v>761</v>
      </c>
      <c r="M91" s="18">
        <f>'[1]SABOURET (CLOS)'!R68</f>
        <v>12362.660000000003</v>
      </c>
      <c r="N91" s="18">
        <f>'[1]SABOURET (CLOS)'!S68</f>
        <v>646.89999999999964</v>
      </c>
      <c r="O91" s="18">
        <f>'[1]SABOURET (CLOS)'!T68</f>
        <v>0</v>
      </c>
      <c r="P91" s="18">
        <f>'[1]SABOURET (CLOS)'!U68</f>
        <v>646.89999999999964</v>
      </c>
      <c r="Q91" s="15" t="str">
        <f>'[1]SABOURET (CLOS)'!V68</f>
        <v>vide</v>
      </c>
      <c r="R91" s="15" t="str">
        <f>'[1]SABOURET (CLOS)'!W68</f>
        <v>PBI</v>
      </c>
      <c r="S91" s="21">
        <f>'[1]SABOURET (CLOS)'!Y68</f>
        <v>0</v>
      </c>
      <c r="T91" s="12">
        <f t="shared" si="9"/>
        <v>0</v>
      </c>
      <c r="U91" s="13">
        <f t="shared" si="10"/>
        <v>0</v>
      </c>
      <c r="V91" s="22">
        <f>'[1]SABOURET (CLOS)'!AG68</f>
        <v>0</v>
      </c>
      <c r="W91" s="14">
        <f t="shared" si="11"/>
        <v>792</v>
      </c>
    </row>
    <row r="92" spans="1:23" x14ac:dyDescent="0.2">
      <c r="A92" s="15">
        <f>'[1]NADOUR - HAMDAOUA (2è)'!C65</f>
        <v>43678</v>
      </c>
      <c r="B92" s="15" t="str">
        <f>'[1]NADOUR - HAMDAOUA (2è)'!F65</f>
        <v>1499448</v>
      </c>
      <c r="C92" s="15" t="str">
        <f>'[1]NADOUR - HAMDAOUA (2è)'!G65</f>
        <v>en place</v>
      </c>
      <c r="D92" s="15">
        <f>'[1]NADOUR - HAMDAOUA (2è)'!H65</f>
        <v>43813</v>
      </c>
      <c r="E92" s="15">
        <f>'[1]NADOUR - HAMDAOUA (2è)'!J65</f>
        <v>42719</v>
      </c>
      <c r="F92" s="15">
        <f>'[1]NADOUR - HAMDAOUA (2è)'!K65</f>
        <v>43814</v>
      </c>
      <c r="G92" s="15" t="str">
        <f>'[1]NADOUR - HAMDAOUA (2è)'!L65</f>
        <v>en cours</v>
      </c>
      <c r="H92" s="18">
        <f>'[1]NADOUR - HAMDAOUA (2è)'!M65</f>
        <v>720</v>
      </c>
      <c r="I92" s="18">
        <f>'[1]NADOUR - HAMDAOUA (2è)'!N65</f>
        <v>3288.94</v>
      </c>
      <c r="J92" s="18">
        <f>'[1]NADOUR - HAMDAOUA (2è)'!O65</f>
        <v>183.21</v>
      </c>
      <c r="K92" s="18">
        <f>'[1]NADOUR - HAMDAOUA (2è)'!P65</f>
        <v>0</v>
      </c>
      <c r="L92" s="18">
        <f>'[1]NADOUR - HAMDAOUA (2è)'!Q65</f>
        <v>0</v>
      </c>
      <c r="M92" s="18">
        <f>'[1]NADOUR - HAMDAOUA (2è)'!R65</f>
        <v>3288.9400000000005</v>
      </c>
      <c r="N92" s="18">
        <f>'[1]NADOUR - HAMDAOUA (2è)'!S65</f>
        <v>183.20999999999958</v>
      </c>
      <c r="O92" s="18">
        <f>'[1]NADOUR - HAMDAOUA (2è)'!T65</f>
        <v>736.33</v>
      </c>
      <c r="P92" s="18">
        <f>'[1]NADOUR - HAMDAOUA (2è)'!U65</f>
        <v>919.53999999999905</v>
      </c>
      <c r="Q92" s="15" t="str">
        <f>'[1]NADOUR - HAMDAOUA (2è)'!V65</f>
        <v>vide</v>
      </c>
      <c r="R92" s="15" t="str">
        <f>'[1]NADOUR - HAMDAOUA (2è)'!W65</f>
        <v>ADB</v>
      </c>
      <c r="S92" s="21">
        <f>'[1]NADOUR - HAMDAOUA (2è)'!Y65</f>
        <v>0</v>
      </c>
      <c r="T92" s="12">
        <f t="shared" si="9"/>
        <v>0</v>
      </c>
      <c r="U92" s="13">
        <f t="shared" si="10"/>
        <v>0</v>
      </c>
      <c r="V92" s="22">
        <f>'[1]NADOUR - HAMDAOUA (2è)'!AG65</f>
        <v>0</v>
      </c>
      <c r="W92" s="14">
        <f t="shared" si="11"/>
        <v>959</v>
      </c>
    </row>
    <row r="93" spans="1:23" x14ac:dyDescent="0.2">
      <c r="A93" s="15">
        <f>'[1]NADOUR - HAMDAOUA (CLOS)'!C65</f>
        <v>43556</v>
      </c>
      <c r="B93" s="15" t="str">
        <f>'[1]NADOUR - HAMDAOUA (CLOS)'!F65</f>
        <v>1499448</v>
      </c>
      <c r="C93" s="15" t="str">
        <f>'[1]NADOUR - HAMDAOUA (CLOS)'!G65</f>
        <v>en place</v>
      </c>
      <c r="D93" s="15">
        <f>'[1]NADOUR - HAMDAOUA (CLOS)'!H65</f>
        <v>0</v>
      </c>
      <c r="E93" s="15">
        <f>'[1]NADOUR - HAMDAOUA (CLOS)'!J65</f>
        <v>42719</v>
      </c>
      <c r="F93" s="15">
        <f>'[1]NADOUR - HAMDAOUA (CLOS)'!K65</f>
        <v>43814</v>
      </c>
      <c r="G93" s="15" t="str">
        <f>'[1]NADOUR - HAMDAOUA (CLOS)'!L65</f>
        <v>Clos CDT soldé</v>
      </c>
      <c r="H93" s="18">
        <f>'[1]NADOUR - HAMDAOUA (CLOS)'!M65</f>
        <v>720</v>
      </c>
      <c r="I93" s="18">
        <f>'[1]NADOUR - HAMDAOUA (CLOS)'!N65</f>
        <v>4417.9800000000005</v>
      </c>
      <c r="J93" s="18">
        <f>'[1]NADOUR - HAMDAOUA (CLOS)'!O65</f>
        <v>550.42999999999995</v>
      </c>
      <c r="K93" s="18">
        <f>'[1]NADOUR - HAMDAOUA (CLOS)'!P65</f>
        <v>0</v>
      </c>
      <c r="L93" s="18">
        <f>'[1]NADOUR - HAMDAOUA (CLOS)'!Q65</f>
        <v>0</v>
      </c>
      <c r="M93" s="18">
        <f>'[1]NADOUR - HAMDAOUA (CLOS)'!R65</f>
        <v>4417.9799999999996</v>
      </c>
      <c r="N93" s="18">
        <f>'[1]NADOUR - HAMDAOUA (CLOS)'!S65</f>
        <v>550.4300000000012</v>
      </c>
      <c r="O93" s="18">
        <f>'[1]NADOUR - HAMDAOUA (CLOS)'!T65</f>
        <v>0</v>
      </c>
      <c r="P93" s="18">
        <f>'[1]NADOUR - HAMDAOUA (CLOS)'!U65</f>
        <v>550.4300000000012</v>
      </c>
      <c r="Q93" s="15" t="str">
        <f>'[1]NADOUR - HAMDAOUA (CLOS)'!V65</f>
        <v>vide</v>
      </c>
      <c r="R93" s="15" t="str">
        <f>'[1]NADOUR - HAMDAOUA (CLOS)'!W65</f>
        <v>ADB</v>
      </c>
      <c r="S93" s="21">
        <f>'[1]NADOUR - HAMDAOUA (CLOS)'!Y65</f>
        <v>0</v>
      </c>
      <c r="T93" s="12">
        <f t="shared" si="9"/>
        <v>0</v>
      </c>
      <c r="U93" s="13">
        <f t="shared" si="10"/>
        <v>0</v>
      </c>
      <c r="V93" s="22">
        <f>'[1]NADOUR - HAMDAOUA (CLOS)'!AG65</f>
        <v>0</v>
      </c>
      <c r="W93" s="14">
        <f t="shared" si="11"/>
        <v>837</v>
      </c>
    </row>
    <row r="94" spans="1:23" x14ac:dyDescent="0.2">
      <c r="A94" s="15">
        <f>'[1] DELATTRE LOVELL (3è) (CLOS)'!C65</f>
        <v>43556</v>
      </c>
      <c r="B94" s="15" t="str">
        <f>'[1] DELATTRE LOVELL (3è) (CLOS)'!F65</f>
        <v>1469882</v>
      </c>
      <c r="C94" s="15" t="str">
        <f>'[1] DELATTRE LOVELL (3è) (CLOS)'!G65</f>
        <v>en place</v>
      </c>
      <c r="D94" s="15">
        <f>'[1] DELATTRE LOVELL (3è) (CLOS)'!H65</f>
        <v>0</v>
      </c>
      <c r="E94" s="15">
        <f>'[1] DELATTRE LOVELL (3è) (CLOS)'!J65</f>
        <v>42587</v>
      </c>
      <c r="F94" s="15">
        <f>'[1] DELATTRE LOVELL (3è) (CLOS)'!K65</f>
        <v>43682</v>
      </c>
      <c r="G94" s="15" t="str">
        <f>'[1] DELATTRE LOVELL (3è) (CLOS)'!L65</f>
        <v>Clos CDT soldé</v>
      </c>
      <c r="H94" s="18">
        <f>'[1] DELATTRE LOVELL (3è) (CLOS)'!M65</f>
        <v>600</v>
      </c>
      <c r="I94" s="18">
        <f>'[1] DELATTRE LOVELL (3è) (CLOS)'!N65</f>
        <v>6094.4699999999993</v>
      </c>
      <c r="J94" s="18">
        <f>'[1] DELATTRE LOVELL (3è) (CLOS)'!O65</f>
        <v>234.28</v>
      </c>
      <c r="K94" s="18">
        <f>'[1] DELATTRE LOVELL (3è) (CLOS)'!P65</f>
        <v>0</v>
      </c>
      <c r="L94" s="18">
        <f>'[1] DELATTRE LOVELL (3è) (CLOS)'!Q65</f>
        <v>1461.83</v>
      </c>
      <c r="M94" s="18">
        <f>'[1] DELATTRE LOVELL (3è) (CLOS)'!R65</f>
        <v>4632.6400000000003</v>
      </c>
      <c r="N94" s="18">
        <f>'[1] DELATTRE LOVELL (3è) (CLOS)'!S65</f>
        <v>234.27999999999884</v>
      </c>
      <c r="O94" s="18">
        <f>'[1] DELATTRE LOVELL (3è) (CLOS)'!T65</f>
        <v>0</v>
      </c>
      <c r="P94" s="18">
        <f>'[1] DELATTRE LOVELL (3è) (CLOS)'!U65</f>
        <v>234.27999999999884</v>
      </c>
      <c r="Q94" s="15" t="str">
        <f>'[1] DELATTRE LOVELL (3è) (CLOS)'!V65</f>
        <v>meublé</v>
      </c>
      <c r="R94" s="15" t="str">
        <f>'[1] DELATTRE LOVELL (3è) (CLOS)'!W65</f>
        <v>PBI</v>
      </c>
      <c r="S94" s="23">
        <f>'[1] DELATTRE LOVELL (3è) (CLOS)'!Y65</f>
        <v>0</v>
      </c>
      <c r="T94" s="24">
        <f t="shared" si="9"/>
        <v>0</v>
      </c>
      <c r="U94" s="13">
        <f t="shared" si="10"/>
        <v>0</v>
      </c>
      <c r="V94" s="22">
        <f>'[1]NADOUR - HAMDAOUA (CLOS)'!AG66</f>
        <v>0</v>
      </c>
      <c r="W94" s="14">
        <f t="shared" si="11"/>
        <v>969</v>
      </c>
    </row>
    <row r="95" spans="1:23" x14ac:dyDescent="0.2">
      <c r="A95" s="15">
        <f>'[1]GARRAWAY (CLOS)'!C65</f>
        <v>43556</v>
      </c>
      <c r="B95" s="15" t="str">
        <f>'[1]GARRAWAY (CLOS)'!F65</f>
        <v>1485367</v>
      </c>
      <c r="C95" s="15" t="str">
        <f>'[1]GARRAWAY (CLOS)'!G65</f>
        <v>en place</v>
      </c>
      <c r="D95" s="15">
        <f>'[1]GARRAWAY (CLOS)'!H65</f>
        <v>0</v>
      </c>
      <c r="E95" s="15">
        <f>'[1]GARRAWAY (CLOS)'!J65</f>
        <v>42689</v>
      </c>
      <c r="F95" s="15">
        <f>'[1]GARRAWAY (CLOS)'!K65</f>
        <v>43784</v>
      </c>
      <c r="G95" s="15" t="str">
        <f>'[1]GARRAWAY (CLOS)'!L65</f>
        <v>Clos CDT soldé</v>
      </c>
      <c r="H95" s="18">
        <f>'[1]GARRAWAY (CLOS)'!M65</f>
        <v>645</v>
      </c>
      <c r="I95" s="18">
        <f>'[1]GARRAWAY (CLOS)'!N65</f>
        <v>5269.52</v>
      </c>
      <c r="J95" s="18">
        <f>'[1]GARRAWAY (CLOS)'!O65</f>
        <v>599.43000000000006</v>
      </c>
      <c r="K95" s="18">
        <f>'[1]GARRAWAY (CLOS)'!P65</f>
        <v>0</v>
      </c>
      <c r="L95" s="18">
        <f>'[1]GARRAWAY (CLOS)'!Q65</f>
        <v>0</v>
      </c>
      <c r="M95" s="18">
        <f>'[1]GARRAWAY (CLOS)'!R65</f>
        <v>5269.52</v>
      </c>
      <c r="N95" s="18">
        <f>'[1]GARRAWAY (CLOS)'!S65</f>
        <v>599.43000000000029</v>
      </c>
      <c r="O95" s="18">
        <f>'[1]GARRAWAY (CLOS)'!T65</f>
        <v>0</v>
      </c>
      <c r="P95" s="18">
        <f>'[1]GARRAWAY (CLOS)'!U65</f>
        <v>599.43000000000029</v>
      </c>
      <c r="Q95" s="15" t="str">
        <f>'[1]GARRAWAY (CLOS)'!V65</f>
        <v>vide</v>
      </c>
      <c r="R95" s="15" t="str">
        <f>'[1]GARRAWAY (CLOS)'!W65</f>
        <v>PBI</v>
      </c>
      <c r="S95" s="23">
        <f>'[1]GARRAWAY (CLOS)'!Y65</f>
        <v>0</v>
      </c>
      <c r="T95" s="24">
        <f t="shared" si="9"/>
        <v>0</v>
      </c>
      <c r="U95" s="13">
        <f t="shared" si="10"/>
        <v>0</v>
      </c>
      <c r="V95" s="22">
        <f>'[1]NADOUR - HAMDAOUA (CLOS)'!AG67</f>
        <v>0</v>
      </c>
      <c r="W95" s="14">
        <f t="shared" si="11"/>
        <v>867</v>
      </c>
    </row>
    <row r="96" spans="1:23" x14ac:dyDescent="0.2">
      <c r="A96" s="15">
        <f>'[1]CHARLES A'!C75</f>
        <v>43221</v>
      </c>
      <c r="B96" s="15" t="str">
        <f>'[1]CHARLES A'!F75</f>
        <v>1426521</v>
      </c>
      <c r="C96" s="15" t="str">
        <f>'[1]CHARLES A'!G75</f>
        <v>en place</v>
      </c>
      <c r="D96" s="15">
        <f>'[1]CHARLES A'!H75</f>
        <v>43818</v>
      </c>
      <c r="E96" s="15">
        <f>'[1]CHARLES A'!J75</f>
        <v>42724</v>
      </c>
      <c r="F96" s="15">
        <f>'[1]CHARLES A'!K75</f>
        <v>43819</v>
      </c>
      <c r="G96" s="15" t="str">
        <f>'[1]CHARLES A'!L75</f>
        <v>en cours</v>
      </c>
      <c r="H96" s="18">
        <f>'[1]CHARLES A'!M75</f>
        <v>550</v>
      </c>
      <c r="I96" s="18">
        <f>'[1]CHARLES A'!N75</f>
        <v>19818.929999999989</v>
      </c>
      <c r="J96" s="18">
        <f>'[1]CHARLES A'!O75</f>
        <v>616.29</v>
      </c>
      <c r="K96" s="18">
        <f>'[1]CHARLES A'!P75</f>
        <v>850</v>
      </c>
      <c r="L96" s="18">
        <f>'[1]CHARLES A'!Q75</f>
        <v>0</v>
      </c>
      <c r="M96" s="18">
        <f>'[1]CHARLES A'!R75</f>
        <v>19660</v>
      </c>
      <c r="N96" s="18">
        <f>'[1]CHARLES A'!S75</f>
        <v>1625.2199999999903</v>
      </c>
      <c r="O96" s="18">
        <f>'[1]CHARLES A'!T75</f>
        <v>550</v>
      </c>
      <c r="P96" s="18">
        <f>'[1]CHARLES A'!U75</f>
        <v>2175.2199999999903</v>
      </c>
      <c r="Q96" s="15" t="str">
        <f>'[1]CHARLES A'!V75</f>
        <v>vide</v>
      </c>
      <c r="R96" s="15" t="str">
        <f>'[1]CHARLES A'!W75</f>
        <v>PBI</v>
      </c>
      <c r="S96" s="15">
        <f>'[1]CHARLES A'!Y75</f>
        <v>0</v>
      </c>
      <c r="T96" s="24">
        <f t="shared" si="9"/>
        <v>0.28896363636361705</v>
      </c>
      <c r="U96" s="13">
        <f t="shared" si="10"/>
        <v>158.92999999998938</v>
      </c>
      <c r="V96" s="22">
        <f>'[1]CHARLES A'!AC75</f>
        <v>0</v>
      </c>
      <c r="W96" s="14">
        <f t="shared" si="11"/>
        <v>497</v>
      </c>
    </row>
    <row r="97" spans="1:25" x14ac:dyDescent="0.2">
      <c r="A97" s="15">
        <f>'[1]FERNANDES SANCHES'!C65</f>
        <v>43647</v>
      </c>
      <c r="B97" s="15" t="str">
        <f>'[1]FERNANDES SANCHES'!F65</f>
        <v>1245452</v>
      </c>
      <c r="C97" s="15" t="str">
        <f>'[1]FERNANDES SANCHES'!G65</f>
        <v>en place</v>
      </c>
      <c r="D97" s="15">
        <f>'[1]FERNANDES SANCHES'!H65</f>
        <v>43821</v>
      </c>
      <c r="E97" s="15">
        <f>'[1]FERNANDES SANCHES'!J65</f>
        <v>42727</v>
      </c>
      <c r="F97" s="15">
        <f>'[1]FERNANDES SANCHES'!K65</f>
        <v>43822</v>
      </c>
      <c r="G97" s="15" t="str">
        <f>'[1]FERNANDES SANCHES'!L65</f>
        <v>en cours</v>
      </c>
      <c r="H97" s="18">
        <f>'[1]FERNANDES SANCHES'!M65</f>
        <v>950</v>
      </c>
      <c r="I97" s="18">
        <f>'[1]FERNANDES SANCHES'!N65</f>
        <v>22868.719999999998</v>
      </c>
      <c r="J97" s="18">
        <f>'[1]FERNANDES SANCHES'!O65</f>
        <v>282.56</v>
      </c>
      <c r="K97" s="18">
        <f>'[1]FERNANDES SANCHES'!P65</f>
        <v>0</v>
      </c>
      <c r="L97" s="18">
        <f>'[1]FERNANDES SANCHES'!Q65</f>
        <v>0</v>
      </c>
      <c r="M97" s="18">
        <f>'[1]FERNANDES SANCHES'!R65</f>
        <v>21623.699999999997</v>
      </c>
      <c r="N97" s="18">
        <f>'[1]FERNANDES SANCHES'!S65</f>
        <v>1527.5800000000017</v>
      </c>
      <c r="O97" s="18">
        <f>'[1]FERNANDES SANCHES'!T65</f>
        <v>950</v>
      </c>
      <c r="P97" s="18">
        <f>'[1]FERNANDES SANCHES'!U65</f>
        <v>2477.5800000000017</v>
      </c>
      <c r="Q97" s="15" t="str">
        <f>'[1]FERNANDES SANCHES'!V65</f>
        <v>vide</v>
      </c>
      <c r="R97" s="15" t="str">
        <f>'[1]FERNANDES SANCHES'!W65</f>
        <v>PBI</v>
      </c>
      <c r="S97" s="15">
        <f>'[1]FERNANDES SANCHES'!Y65</f>
        <v>0</v>
      </c>
      <c r="T97" s="24">
        <f t="shared" si="9"/>
        <v>1.3105473684210531</v>
      </c>
      <c r="U97" s="13">
        <f t="shared" si="10"/>
        <v>1245.0200000000004</v>
      </c>
      <c r="V97" s="22">
        <f>'[1]FERNANDES SANCHES'!AG65</f>
        <v>0</v>
      </c>
      <c r="W97" s="14">
        <f t="shared" si="11"/>
        <v>920</v>
      </c>
    </row>
    <row r="98" spans="1:25" hidden="1" x14ac:dyDescent="0.2">
      <c r="A98" s="15"/>
      <c r="B98" s="20"/>
      <c r="C98" s="20"/>
      <c r="D98" s="15"/>
      <c r="E98" s="15"/>
      <c r="F98" s="15"/>
      <c r="G98" s="20"/>
      <c r="H98" s="25"/>
      <c r="I98" s="25"/>
      <c r="J98" s="25"/>
      <c r="K98" s="25"/>
      <c r="L98" s="25"/>
      <c r="M98" s="25"/>
      <c r="N98" s="25"/>
      <c r="O98" s="25"/>
      <c r="P98" s="25"/>
      <c r="Q98" s="25"/>
      <c r="R98" s="25"/>
      <c r="S98" s="26"/>
      <c r="T98" s="27"/>
      <c r="U98" s="13">
        <f t="shared" ref="U98:U109" si="12">I98-(L98+M98)</f>
        <v>0</v>
      </c>
      <c r="V98" s="22"/>
      <c r="W98" s="28"/>
    </row>
    <row r="99" spans="1:25" hidden="1" x14ac:dyDescent="0.2">
      <c r="A99" s="15"/>
      <c r="B99" s="20"/>
      <c r="C99" s="20"/>
      <c r="D99" s="15"/>
      <c r="E99" s="15"/>
      <c r="F99" s="15"/>
      <c r="G99" s="20"/>
      <c r="H99" s="25"/>
      <c r="I99" s="25"/>
      <c r="J99" s="25"/>
      <c r="K99" s="25"/>
      <c r="L99" s="25"/>
      <c r="M99" s="25"/>
      <c r="N99" s="25"/>
      <c r="O99" s="25"/>
      <c r="P99" s="25"/>
      <c r="Q99" s="25"/>
      <c r="R99" s="25"/>
      <c r="S99" s="26"/>
      <c r="T99" s="27"/>
      <c r="U99" s="13">
        <f t="shared" si="12"/>
        <v>0</v>
      </c>
      <c r="V99" s="22"/>
      <c r="W99" s="28"/>
    </row>
    <row r="100" spans="1:25" hidden="1" x14ac:dyDescent="0.2">
      <c r="A100" s="15"/>
      <c r="B100" s="20"/>
      <c r="C100" s="20"/>
      <c r="D100" s="15"/>
      <c r="E100" s="15"/>
      <c r="F100" s="15"/>
      <c r="G100" s="20"/>
      <c r="H100" s="25"/>
      <c r="I100" s="25"/>
      <c r="J100" s="25"/>
      <c r="K100" s="25"/>
      <c r="L100" s="25"/>
      <c r="M100" s="25"/>
      <c r="N100" s="25"/>
      <c r="O100" s="25"/>
      <c r="P100" s="25"/>
      <c r="Q100" s="25"/>
      <c r="R100" s="25"/>
      <c r="S100" s="26"/>
      <c r="T100" s="27"/>
      <c r="U100" s="13">
        <f t="shared" si="12"/>
        <v>0</v>
      </c>
      <c r="V100" s="22"/>
      <c r="W100" s="28"/>
    </row>
    <row r="101" spans="1:25" hidden="1" x14ac:dyDescent="0.2">
      <c r="A101" s="15"/>
      <c r="B101" s="20"/>
      <c r="C101" s="20"/>
      <c r="D101" s="15"/>
      <c r="E101" s="15"/>
      <c r="F101" s="15"/>
      <c r="G101" s="20"/>
      <c r="H101" s="25"/>
      <c r="I101" s="25"/>
      <c r="J101" s="25"/>
      <c r="K101" s="25"/>
      <c r="L101" s="25"/>
      <c r="M101" s="25"/>
      <c r="N101" s="25"/>
      <c r="O101" s="25"/>
      <c r="P101" s="25"/>
      <c r="Q101" s="25"/>
      <c r="R101" s="25"/>
      <c r="S101" s="26"/>
      <c r="T101" s="27"/>
      <c r="U101" s="13">
        <f t="shared" si="12"/>
        <v>0</v>
      </c>
      <c r="V101" s="22"/>
      <c r="W101" s="28"/>
    </row>
    <row r="102" spans="1:25" hidden="1" x14ac:dyDescent="0.2">
      <c r="A102" s="15"/>
      <c r="B102" s="20"/>
      <c r="C102" s="20"/>
      <c r="D102" s="15"/>
      <c r="E102" s="15"/>
      <c r="F102" s="15"/>
      <c r="G102" s="20"/>
      <c r="H102" s="25"/>
      <c r="I102" s="25"/>
      <c r="J102" s="25"/>
      <c r="K102" s="25"/>
      <c r="L102" s="25"/>
      <c r="M102" s="25"/>
      <c r="N102" s="25"/>
      <c r="O102" s="25"/>
      <c r="P102" s="25"/>
      <c r="Q102" s="25"/>
      <c r="R102" s="25"/>
      <c r="S102" s="26"/>
      <c r="T102" s="27"/>
      <c r="U102" s="13">
        <f t="shared" si="12"/>
        <v>0</v>
      </c>
      <c r="V102" s="22"/>
      <c r="W102" s="28"/>
    </row>
    <row r="103" spans="1:25" hidden="1" x14ac:dyDescent="0.2">
      <c r="A103" s="15"/>
      <c r="B103" s="20"/>
      <c r="C103" s="20"/>
      <c r="D103" s="15"/>
      <c r="E103" s="15"/>
      <c r="F103" s="15"/>
      <c r="G103" s="20"/>
      <c r="H103" s="25"/>
      <c r="I103" s="25"/>
      <c r="J103" s="25"/>
      <c r="K103" s="25"/>
      <c r="L103" s="25"/>
      <c r="M103" s="25"/>
      <c r="N103" s="25"/>
      <c r="O103" s="25"/>
      <c r="P103" s="25"/>
      <c r="Q103" s="25"/>
      <c r="R103" s="25"/>
      <c r="S103" s="26"/>
      <c r="T103" s="27"/>
      <c r="U103" s="13">
        <f t="shared" si="12"/>
        <v>0</v>
      </c>
      <c r="V103" s="22"/>
      <c r="W103" s="28"/>
    </row>
    <row r="104" spans="1:25" hidden="1" x14ac:dyDescent="0.2">
      <c r="A104" s="15"/>
      <c r="B104" s="20"/>
      <c r="C104" s="20"/>
      <c r="D104" s="15"/>
      <c r="E104" s="15"/>
      <c r="F104" s="15"/>
      <c r="G104" s="20"/>
      <c r="H104" s="25"/>
      <c r="I104" s="25"/>
      <c r="J104" s="25"/>
      <c r="K104" s="25"/>
      <c r="L104" s="25"/>
      <c r="M104" s="25"/>
      <c r="N104" s="25"/>
      <c r="O104" s="25"/>
      <c r="P104" s="25"/>
      <c r="Q104" s="25"/>
      <c r="R104" s="25"/>
      <c r="S104" s="26"/>
      <c r="T104" s="27"/>
      <c r="U104" s="13">
        <f t="shared" si="12"/>
        <v>0</v>
      </c>
      <c r="V104" s="22"/>
      <c r="W104" s="28"/>
    </row>
    <row r="105" spans="1:25" hidden="1" x14ac:dyDescent="0.2">
      <c r="A105" s="15"/>
      <c r="B105" s="20"/>
      <c r="C105" s="20"/>
      <c r="D105" s="15"/>
      <c r="E105" s="15"/>
      <c r="F105" s="15"/>
      <c r="G105" s="20"/>
      <c r="H105" s="25"/>
      <c r="I105" s="25"/>
      <c r="J105" s="25"/>
      <c r="K105" s="25"/>
      <c r="L105" s="25"/>
      <c r="M105" s="25"/>
      <c r="N105" s="25"/>
      <c r="O105" s="25"/>
      <c r="P105" s="25"/>
      <c r="Q105" s="25"/>
      <c r="R105" s="25"/>
      <c r="S105" s="26"/>
      <c r="T105" s="27"/>
      <c r="U105" s="13">
        <f t="shared" si="12"/>
        <v>0</v>
      </c>
      <c r="V105" s="22"/>
      <c r="W105" s="28"/>
    </row>
    <row r="106" spans="1:25" hidden="1" x14ac:dyDescent="0.2">
      <c r="A106" s="15"/>
      <c r="B106" s="20"/>
      <c r="C106" s="20"/>
      <c r="D106" s="15"/>
      <c r="E106" s="15"/>
      <c r="F106" s="15"/>
      <c r="G106" s="20"/>
      <c r="H106" s="25"/>
      <c r="I106" s="25"/>
      <c r="J106" s="25"/>
      <c r="K106" s="25"/>
      <c r="L106" s="25"/>
      <c r="M106" s="25"/>
      <c r="N106" s="25"/>
      <c r="O106" s="25"/>
      <c r="P106" s="25"/>
      <c r="Q106" s="25"/>
      <c r="R106" s="25"/>
      <c r="S106" s="26"/>
      <c r="T106" s="27"/>
      <c r="U106" s="13">
        <f t="shared" si="12"/>
        <v>0</v>
      </c>
      <c r="V106" s="22"/>
      <c r="W106" s="28"/>
    </row>
    <row r="107" spans="1:25" hidden="1" x14ac:dyDescent="0.2">
      <c r="A107" s="15"/>
      <c r="B107" s="20"/>
      <c r="C107" s="20"/>
      <c r="D107" s="15"/>
      <c r="E107" s="15"/>
      <c r="F107" s="15"/>
      <c r="G107" s="20"/>
      <c r="H107" s="25"/>
      <c r="I107" s="25"/>
      <c r="J107" s="25"/>
      <c r="K107" s="25"/>
      <c r="L107" s="25"/>
      <c r="M107" s="25"/>
      <c r="N107" s="25"/>
      <c r="O107" s="25"/>
      <c r="P107" s="25"/>
      <c r="Q107" s="25"/>
      <c r="R107" s="25"/>
      <c r="S107" s="26"/>
      <c r="T107" s="27"/>
      <c r="U107" s="13">
        <f t="shared" si="12"/>
        <v>0</v>
      </c>
      <c r="V107" s="22"/>
      <c r="W107" s="28"/>
    </row>
    <row r="108" spans="1:25" hidden="1" x14ac:dyDescent="0.2">
      <c r="A108" s="15"/>
      <c r="B108" s="20"/>
      <c r="C108" s="20"/>
      <c r="D108" s="15"/>
      <c r="E108" s="15"/>
      <c r="F108" s="15"/>
      <c r="G108" s="20"/>
      <c r="H108" s="25"/>
      <c r="I108" s="25"/>
      <c r="J108" s="25"/>
      <c r="K108" s="25"/>
      <c r="L108" s="25"/>
      <c r="M108" s="25"/>
      <c r="N108" s="25"/>
      <c r="O108" s="25"/>
      <c r="P108" s="25"/>
      <c r="Q108" s="25"/>
      <c r="R108" s="25"/>
      <c r="S108" s="26"/>
      <c r="T108" s="27"/>
      <c r="U108" s="13">
        <f t="shared" si="12"/>
        <v>0</v>
      </c>
      <c r="V108" s="22"/>
      <c r="W108" s="28"/>
    </row>
    <row r="109" spans="1:25" hidden="1" x14ac:dyDescent="0.2">
      <c r="A109" s="15"/>
      <c r="B109" s="20"/>
      <c r="C109" s="20"/>
      <c r="D109" s="15"/>
      <c r="E109" s="15"/>
      <c r="F109" s="15"/>
      <c r="G109" s="20"/>
      <c r="H109" s="25"/>
      <c r="I109" s="25"/>
      <c r="J109" s="25"/>
      <c r="K109" s="25"/>
      <c r="L109" s="25"/>
      <c r="M109" s="25"/>
      <c r="N109" s="25"/>
      <c r="O109" s="25"/>
      <c r="P109" s="25"/>
      <c r="Q109" s="25"/>
      <c r="R109" s="25"/>
      <c r="S109" s="29"/>
      <c r="T109" s="27"/>
      <c r="U109" s="13">
        <f t="shared" si="12"/>
        <v>0</v>
      </c>
      <c r="V109" s="30"/>
      <c r="W109" s="30"/>
    </row>
    <row r="110" spans="1:25" ht="15" hidden="1" x14ac:dyDescent="0.25">
      <c r="A110" s="31">
        <f>COUNTA(A2:A109)</f>
        <v>96</v>
      </c>
      <c r="C110" s="32" t="s">
        <v>23</v>
      </c>
      <c r="G110" s="32" t="s">
        <v>24</v>
      </c>
      <c r="H110" s="33">
        <f>AVERAGE(H2:H109)</f>
        <v>583.31437500000004</v>
      </c>
      <c r="I110" s="34">
        <f>SUM(I2:I109)</f>
        <v>1000098.0699999993</v>
      </c>
      <c r="J110" s="34">
        <f>SUM(J2:J109)</f>
        <v>86420.160000000003</v>
      </c>
      <c r="K110" s="34">
        <f>SUM(K2:K109)</f>
        <v>49416.05</v>
      </c>
      <c r="L110" s="34">
        <f>SUM(L2:L109)</f>
        <v>122366.49</v>
      </c>
      <c r="M110" s="34">
        <f>SUM(M2:M109)</f>
        <v>552677.04999999981</v>
      </c>
      <c r="N110" s="33">
        <f>I110+J110+K110-L110-M110</f>
        <v>460890.73999999953</v>
      </c>
      <c r="O110" s="34">
        <f>SUM(O2:O109)</f>
        <v>2236.33</v>
      </c>
      <c r="P110" s="33">
        <f>+N110+O110</f>
        <v>463127.06999999954</v>
      </c>
      <c r="Q110" s="35" t="s">
        <v>25</v>
      </c>
      <c r="R110" s="35" t="s">
        <v>26</v>
      </c>
      <c r="S110" s="35"/>
      <c r="V110" s="36">
        <f>SUBTOTAL(9,U2:U109)</f>
        <v>23579.77999999997</v>
      </c>
    </row>
    <row r="111" spans="1:25" x14ac:dyDescent="0.2">
      <c r="A111" s="37">
        <f>SUBTOTAL(2,(A2:A109))</f>
        <v>36</v>
      </c>
      <c r="H111" s="38">
        <f>SUBTOTAL(1,(H2:H109))</f>
        <v>572.63250000000005</v>
      </c>
      <c r="I111" s="39">
        <f t="shared" ref="I111:P111" si="13">SUBTOTAL(9,(I2:I109))</f>
        <v>335954.16999999993</v>
      </c>
      <c r="J111" s="39">
        <f t="shared" si="13"/>
        <v>24328.790000000005</v>
      </c>
      <c r="K111" s="39">
        <f t="shared" si="13"/>
        <v>10761.67</v>
      </c>
      <c r="L111" s="39">
        <f t="shared" si="13"/>
        <v>36002.590000000004</v>
      </c>
      <c r="M111" s="39">
        <f t="shared" si="13"/>
        <v>276371.80000000005</v>
      </c>
      <c r="N111" s="39">
        <f t="shared" si="13"/>
        <v>58670.239999999947</v>
      </c>
      <c r="O111" s="39">
        <f t="shared" si="13"/>
        <v>2236.33</v>
      </c>
      <c r="P111" s="39">
        <f t="shared" si="13"/>
        <v>60906.569999999949</v>
      </c>
      <c r="V111" s="13">
        <f>SUBTOTAL(9,(U2:U109))</f>
        <v>23579.77999999997</v>
      </c>
    </row>
    <row r="112" spans="1:25" x14ac:dyDescent="0.2">
      <c r="A112" s="40"/>
      <c r="N112" s="41"/>
      <c r="P112" s="41"/>
      <c r="Q112" s="41"/>
      <c r="R112" s="41"/>
      <c r="S112" s="41"/>
      <c r="W112" s="41"/>
      <c r="X112" s="41"/>
      <c r="Y112" s="41"/>
    </row>
    <row r="113" spans="1:27" ht="15" thickBot="1" x14ac:dyDescent="0.25">
      <c r="A113" s="40"/>
      <c r="N113" s="41"/>
      <c r="P113" s="41"/>
      <c r="Q113" s="41"/>
      <c r="R113" s="41"/>
      <c r="S113" s="41"/>
      <c r="W113" s="41"/>
      <c r="X113" s="41"/>
      <c r="Y113" s="41"/>
    </row>
    <row r="114" spans="1:27" ht="15.75" thickBot="1" x14ac:dyDescent="0.3">
      <c r="A114" s="40"/>
      <c r="N114" s="41"/>
      <c r="P114" s="41"/>
      <c r="Q114" s="41"/>
      <c r="R114" s="41"/>
      <c r="S114" s="41"/>
      <c r="X114" s="66" t="s">
        <v>27</v>
      </c>
      <c r="Y114" s="67"/>
    </row>
    <row r="115" spans="1:27" ht="15.75" thickBot="1" x14ac:dyDescent="0.3">
      <c r="A115" s="40"/>
      <c r="H115" s="68" t="s">
        <v>28</v>
      </c>
      <c r="I115" s="69"/>
      <c r="J115" s="70"/>
      <c r="K115" s="42"/>
      <c r="L115" s="68" t="s">
        <v>29</v>
      </c>
      <c r="M115" s="69"/>
      <c r="N115" s="70"/>
      <c r="R115" s="43" t="s">
        <v>30</v>
      </c>
      <c r="S115" s="43" t="s">
        <v>31</v>
      </c>
      <c r="T115" s="44" t="s">
        <v>32</v>
      </c>
      <c r="U115" s="45"/>
      <c r="V115" s="45"/>
      <c r="W115" s="41"/>
      <c r="X115" s="46" t="s">
        <v>33</v>
      </c>
      <c r="Y115" s="47" t="s">
        <v>34</v>
      </c>
      <c r="Z115" s="45"/>
      <c r="AA115" s="45"/>
    </row>
    <row r="116" spans="1:27" ht="15.75" thickBot="1" x14ac:dyDescent="0.3">
      <c r="A116" s="42"/>
      <c r="K116" s="48"/>
      <c r="Q116" s="41"/>
      <c r="R116" s="49" t="s">
        <v>35</v>
      </c>
      <c r="S116" s="50">
        <f ca="1">SUMPRODUCT(SUBTOTAL(3,INDIRECT("T"&amp;ROW($2:$109)))*($T$2:$T$109&lt;=2))</f>
        <v>29</v>
      </c>
      <c r="T116" s="51">
        <f ca="1">S116/A110</f>
        <v>0.30208333333333331</v>
      </c>
      <c r="V116" s="48"/>
      <c r="W116" s="52" t="s">
        <v>36</v>
      </c>
      <c r="X116" s="52">
        <f>COUNTIF(W2:W109,"&lt;31")</f>
        <v>17</v>
      </c>
      <c r="Y116" s="53">
        <f>+X116/A110*100</f>
        <v>17.708333333333336</v>
      </c>
      <c r="Z116" s="41"/>
    </row>
    <row r="117" spans="1:27" ht="15" thickBot="1" x14ac:dyDescent="0.25">
      <c r="H117" s="71" t="s">
        <v>37</v>
      </c>
      <c r="I117" s="72"/>
      <c r="J117" s="54">
        <f>(L110+M110)/I110*100</f>
        <v>67.497734497177902</v>
      </c>
      <c r="K117" s="55"/>
      <c r="L117" s="71" t="s">
        <v>37</v>
      </c>
      <c r="M117" s="72"/>
      <c r="N117" s="54">
        <f>(L111+M111)/I111*100</f>
        <v>92.981250984323296</v>
      </c>
      <c r="R117" s="56" t="s">
        <v>38</v>
      </c>
      <c r="S117" s="50">
        <f ca="1">SUMPRODUCT(SUBTOTAL(3,INDIRECT("T"&amp;ROW($2:$109)))*($T$2:$T$109&gt;2)*($T$2:$T$109&lt;=4))</f>
        <v>3</v>
      </c>
      <c r="T117" s="51">
        <f ca="1">S117/A110</f>
        <v>3.125E-2</v>
      </c>
      <c r="V117" s="57"/>
      <c r="W117" s="52" t="s">
        <v>39</v>
      </c>
      <c r="X117" s="52">
        <f>COUNTIFS(W2:W109,"&gt;30",W2:W109,"&lt;61")</f>
        <v>10</v>
      </c>
      <c r="Y117" s="53">
        <f t="shared" ref="Y117:Y129" si="14">+X117/A$110*100</f>
        <v>10.416666666666668</v>
      </c>
    </row>
    <row r="118" spans="1:27" ht="15" thickBot="1" x14ac:dyDescent="0.25">
      <c r="K118" s="48"/>
      <c r="R118" s="56" t="s">
        <v>40</v>
      </c>
      <c r="S118" s="50">
        <f ca="1">SUMPRODUCT(SUBTOTAL(3,INDIRECT("T"&amp;ROW($2:$109)))*($T$2:$T$109&gt;4)*($T$2:$T$109&lt;=8))</f>
        <v>3</v>
      </c>
      <c r="T118" s="51">
        <f ca="1">S118/A110</f>
        <v>3.125E-2</v>
      </c>
      <c r="V118" s="57"/>
      <c r="W118" s="58" t="s">
        <v>41</v>
      </c>
      <c r="X118" s="52">
        <f>COUNTIFS(W2:W109,"&gt;60",W2:W109,"&lt;91")</f>
        <v>4</v>
      </c>
      <c r="Y118" s="53">
        <f t="shared" si="14"/>
        <v>4.1666666666666661</v>
      </c>
    </row>
    <row r="119" spans="1:27" ht="15" thickBot="1" x14ac:dyDescent="0.25">
      <c r="H119" s="71" t="s">
        <v>42</v>
      </c>
      <c r="I119" s="72"/>
      <c r="J119" s="59">
        <f>(L110/(L110+M110))*100</f>
        <v>18.127199617375798</v>
      </c>
      <c r="K119" s="60"/>
      <c r="L119" s="71" t="s">
        <v>42</v>
      </c>
      <c r="M119" s="72"/>
      <c r="N119" s="59">
        <f>(L111/(L111+M111))*100</f>
        <v>11.525461482293728</v>
      </c>
      <c r="R119" s="56" t="s">
        <v>43</v>
      </c>
      <c r="S119" s="50">
        <f ca="1">SUMPRODUCT(SUBTOTAL(3,INDIRECT("T"&amp;ROW($2:$109)))*($T$2:$T$109&gt;8)*($T$2:$T$109&lt;=12))</f>
        <v>1</v>
      </c>
      <c r="T119" s="51">
        <f ca="1">S119/A110</f>
        <v>1.0416666666666666E-2</v>
      </c>
      <c r="V119" s="57"/>
      <c r="W119" s="52" t="s">
        <v>44</v>
      </c>
      <c r="X119" s="52">
        <f>COUNTIFS(W2:W109,"&gt;90",W2:W109,"&lt;121")</f>
        <v>8</v>
      </c>
      <c r="Y119" s="53">
        <f t="shared" si="14"/>
        <v>8.3333333333333321</v>
      </c>
    </row>
    <row r="120" spans="1:27" ht="15" thickBot="1" x14ac:dyDescent="0.25">
      <c r="K120" s="48"/>
      <c r="R120" s="56" t="s">
        <v>45</v>
      </c>
      <c r="S120" s="50">
        <f ca="1">SUMPRODUCT(SUBTOTAL(3,INDIRECT("T"&amp;ROW($2:$109)))*($T$2:$T$109&gt;12))</f>
        <v>0</v>
      </c>
      <c r="T120" s="51">
        <f ca="1">S120/A110</f>
        <v>0</v>
      </c>
      <c r="V120" s="57"/>
      <c r="W120" s="58" t="s">
        <v>46</v>
      </c>
      <c r="X120" s="52">
        <f>COUNTIFS(W2:W109,"&gt;120",W2:W109,"&lt;151")</f>
        <v>2</v>
      </c>
      <c r="Y120" s="53">
        <f t="shared" si="14"/>
        <v>2.083333333333333</v>
      </c>
    </row>
    <row r="121" spans="1:27" ht="15.75" thickBot="1" x14ac:dyDescent="0.3">
      <c r="H121" s="71" t="s">
        <v>47</v>
      </c>
      <c r="I121" s="72"/>
      <c r="J121" s="59">
        <f>(M110/(M110+L110))*100</f>
        <v>81.872800382624206</v>
      </c>
      <c r="K121" s="60"/>
      <c r="L121" s="71" t="s">
        <v>47</v>
      </c>
      <c r="M121" s="72"/>
      <c r="N121" s="59">
        <f>(M111/(M111+L111))*100</f>
        <v>88.474538517706264</v>
      </c>
      <c r="S121" s="65">
        <f ca="1">SUM(S116:S120)</f>
        <v>36</v>
      </c>
      <c r="V121" s="57"/>
      <c r="W121" s="58" t="s">
        <v>48</v>
      </c>
      <c r="X121" s="52">
        <f>COUNTIFS(W2:W109,"&gt;150",W2:W109,"&lt;181")</f>
        <v>4</v>
      </c>
      <c r="Y121" s="53">
        <f t="shared" si="14"/>
        <v>4.1666666666666661</v>
      </c>
    </row>
    <row r="122" spans="1:27" x14ac:dyDescent="0.2">
      <c r="V122" s="57"/>
      <c r="W122" s="58" t="s">
        <v>49</v>
      </c>
      <c r="X122" s="52">
        <f>COUNTIFS(W2:W109,"&gt;180",W2:W109,"&lt;211")</f>
        <v>4</v>
      </c>
      <c r="Y122" s="53">
        <f t="shared" si="14"/>
        <v>4.1666666666666661</v>
      </c>
    </row>
    <row r="123" spans="1:27" x14ac:dyDescent="0.2">
      <c r="V123" s="57"/>
      <c r="W123" s="58" t="s">
        <v>50</v>
      </c>
      <c r="X123" s="52">
        <f>COUNTIFS(W2:W109,"&gt;210",W2:W109,"&lt;241")</f>
        <v>5</v>
      </c>
      <c r="Y123" s="53">
        <f t="shared" si="14"/>
        <v>5.2083333333333339</v>
      </c>
    </row>
    <row r="124" spans="1:27" ht="15" x14ac:dyDescent="0.25">
      <c r="A124" s="61"/>
      <c r="W124" s="58" t="s">
        <v>51</v>
      </c>
      <c r="X124" s="52">
        <f>COUNTIFS(W2:W109,"&gt;240",W2:W109,"&lt;271")</f>
        <v>3</v>
      </c>
      <c r="Y124" s="53">
        <f t="shared" si="14"/>
        <v>3.125</v>
      </c>
    </row>
    <row r="125" spans="1:27" x14ac:dyDescent="0.2">
      <c r="A125" s="40"/>
      <c r="W125" s="58" t="s">
        <v>52</v>
      </c>
      <c r="X125" s="52">
        <f>COUNTIFS(W2:W109,"&gt;270",W2:W109,"&lt;301")</f>
        <v>5</v>
      </c>
      <c r="Y125" s="53">
        <f t="shared" si="14"/>
        <v>5.2083333333333339</v>
      </c>
    </row>
    <row r="126" spans="1:27" x14ac:dyDescent="0.2">
      <c r="A126" s="40"/>
      <c r="W126" s="58" t="s">
        <v>53</v>
      </c>
      <c r="X126" s="52">
        <f>COUNTIFS(W2:W109,"&gt;300",W2:W109,"&lt;331")</f>
        <v>2</v>
      </c>
      <c r="Y126" s="53">
        <f t="shared" si="14"/>
        <v>2.083333333333333</v>
      </c>
    </row>
    <row r="127" spans="1:27" x14ac:dyDescent="0.2">
      <c r="A127" s="40"/>
      <c r="W127" s="58" t="s">
        <v>54</v>
      </c>
      <c r="X127" s="52">
        <f>COUNTIFS(W2:W109,"&gt;330",W2:W109,"&lt;366")</f>
        <v>1</v>
      </c>
      <c r="Y127" s="53">
        <f t="shared" si="14"/>
        <v>1.0416666666666665</v>
      </c>
    </row>
    <row r="128" spans="1:27" x14ac:dyDescent="0.2">
      <c r="A128" s="40"/>
      <c r="W128" s="52" t="s">
        <v>55</v>
      </c>
      <c r="X128" s="52">
        <f>COUNTIFS(W2:W109,"&gt;365",W2:W109,"&lt;731")</f>
        <v>19</v>
      </c>
      <c r="Y128" s="53">
        <f t="shared" si="14"/>
        <v>19.791666666666664</v>
      </c>
    </row>
    <row r="129" spans="1:25" x14ac:dyDescent="0.2">
      <c r="A129" s="40"/>
      <c r="W129" s="58" t="s">
        <v>56</v>
      </c>
      <c r="X129" s="52">
        <f>COUNTIFS(W2:W109,"&gt;730",W2:W109,"&lt;1095")</f>
        <v>12</v>
      </c>
      <c r="Y129" s="53">
        <f t="shared" si="14"/>
        <v>12.5</v>
      </c>
    </row>
    <row r="130" spans="1:25" x14ac:dyDescent="0.2">
      <c r="A130" s="40"/>
      <c r="X130" s="48"/>
      <c r="Y130" s="62"/>
    </row>
    <row r="131" spans="1:25" x14ac:dyDescent="0.2">
      <c r="A131" s="40"/>
      <c r="X131" s="48"/>
      <c r="Y131" s="62"/>
    </row>
    <row r="132" spans="1:25" x14ac:dyDescent="0.2">
      <c r="A132" s="40"/>
    </row>
    <row r="133" spans="1:25" x14ac:dyDescent="0.2">
      <c r="A133" s="40"/>
      <c r="X133" s="63"/>
      <c r="Y133" s="58" t="s">
        <v>57</v>
      </c>
    </row>
    <row r="134" spans="1:25" x14ac:dyDescent="0.2">
      <c r="A134" s="40"/>
      <c r="X134" s="64"/>
      <c r="Y134" s="58" t="s">
        <v>58</v>
      </c>
    </row>
    <row r="135" spans="1:25" x14ac:dyDescent="0.2">
      <c r="A135" s="40"/>
    </row>
    <row r="136" spans="1:25" x14ac:dyDescent="0.2">
      <c r="A136" s="40"/>
    </row>
    <row r="137" spans="1:25" x14ac:dyDescent="0.2">
      <c r="A137" s="40"/>
    </row>
    <row r="138" spans="1:25" x14ac:dyDescent="0.2">
      <c r="A138" s="40"/>
    </row>
    <row r="139" spans="1:25" x14ac:dyDescent="0.2">
      <c r="A139" s="40"/>
    </row>
    <row r="140" spans="1:25" x14ac:dyDescent="0.2">
      <c r="A140" s="40"/>
    </row>
    <row r="141" spans="1:25" x14ac:dyDescent="0.2">
      <c r="A141" s="40"/>
    </row>
    <row r="142" spans="1:25" x14ac:dyDescent="0.2">
      <c r="A142" s="40"/>
    </row>
    <row r="143" spans="1:25" x14ac:dyDescent="0.2">
      <c r="A143" s="40"/>
    </row>
    <row r="144" spans="1:25" x14ac:dyDescent="0.2">
      <c r="A144" s="40"/>
    </row>
    <row r="145" spans="1:1" x14ac:dyDescent="0.2">
      <c r="A145" s="40"/>
    </row>
    <row r="146" spans="1:1" x14ac:dyDescent="0.2">
      <c r="A146" s="40"/>
    </row>
    <row r="147" spans="1:1" x14ac:dyDescent="0.2">
      <c r="A147" s="40"/>
    </row>
    <row r="148" spans="1:1" x14ac:dyDescent="0.2">
      <c r="A148" s="40"/>
    </row>
    <row r="149" spans="1:1" x14ac:dyDescent="0.2">
      <c r="A149" s="40"/>
    </row>
    <row r="150" spans="1:1" x14ac:dyDescent="0.2">
      <c r="A150" s="40"/>
    </row>
    <row r="151" spans="1:1" x14ac:dyDescent="0.2">
      <c r="A151" s="40"/>
    </row>
    <row r="152" spans="1:1" x14ac:dyDescent="0.2">
      <c r="A152" s="40"/>
    </row>
    <row r="153" spans="1:1" x14ac:dyDescent="0.2">
      <c r="A153" s="40"/>
    </row>
    <row r="154" spans="1:1" x14ac:dyDescent="0.2">
      <c r="A154" s="40"/>
    </row>
    <row r="155" spans="1:1" x14ac:dyDescent="0.2">
      <c r="A155" s="40"/>
    </row>
    <row r="156" spans="1:1" x14ac:dyDescent="0.2">
      <c r="A156" s="40"/>
    </row>
    <row r="157" spans="1:1" x14ac:dyDescent="0.2">
      <c r="A157" s="40"/>
    </row>
    <row r="158" spans="1:1" x14ac:dyDescent="0.2">
      <c r="A158" s="40"/>
    </row>
    <row r="159" spans="1:1" x14ac:dyDescent="0.2">
      <c r="A159" s="40"/>
    </row>
    <row r="160" spans="1:1" x14ac:dyDescent="0.2">
      <c r="A160" s="40"/>
    </row>
    <row r="161" spans="1:1" x14ac:dyDescent="0.2">
      <c r="A161" s="40"/>
    </row>
    <row r="162" spans="1:1" x14ac:dyDescent="0.2">
      <c r="A162" s="40"/>
    </row>
    <row r="163" spans="1:1" x14ac:dyDescent="0.2">
      <c r="A163" s="40"/>
    </row>
    <row r="164" spans="1:1" x14ac:dyDescent="0.2">
      <c r="A164" s="40"/>
    </row>
    <row r="165" spans="1:1" x14ac:dyDescent="0.2">
      <c r="A165" s="40"/>
    </row>
    <row r="166" spans="1:1" x14ac:dyDescent="0.2">
      <c r="A166" s="40"/>
    </row>
    <row r="167" spans="1:1" x14ac:dyDescent="0.2">
      <c r="A167" s="40"/>
    </row>
    <row r="168" spans="1:1" x14ac:dyDescent="0.2">
      <c r="A168" s="40"/>
    </row>
    <row r="169" spans="1:1" x14ac:dyDescent="0.2">
      <c r="A169" s="40"/>
    </row>
    <row r="170" spans="1:1" x14ac:dyDescent="0.2">
      <c r="A170" s="40"/>
    </row>
    <row r="171" spans="1:1" x14ac:dyDescent="0.2">
      <c r="A171" s="40"/>
    </row>
    <row r="172" spans="1:1" x14ac:dyDescent="0.2">
      <c r="A172" s="40"/>
    </row>
    <row r="173" spans="1:1" x14ac:dyDescent="0.2">
      <c r="A173" s="40"/>
    </row>
    <row r="174" spans="1:1" x14ac:dyDescent="0.2">
      <c r="A174" s="40"/>
    </row>
    <row r="175" spans="1:1" x14ac:dyDescent="0.2">
      <c r="A175" s="40"/>
    </row>
    <row r="176" spans="1:1" x14ac:dyDescent="0.2">
      <c r="A176" s="40"/>
    </row>
    <row r="177" spans="1:1" x14ac:dyDescent="0.2">
      <c r="A177" s="40"/>
    </row>
    <row r="178" spans="1:1" x14ac:dyDescent="0.2">
      <c r="A178" s="40"/>
    </row>
    <row r="179" spans="1:1" x14ac:dyDescent="0.2">
      <c r="A179" s="40"/>
    </row>
    <row r="180" spans="1:1" x14ac:dyDescent="0.2">
      <c r="A180" s="40"/>
    </row>
    <row r="181" spans="1:1" x14ac:dyDescent="0.2">
      <c r="A181" s="40"/>
    </row>
    <row r="182" spans="1:1" x14ac:dyDescent="0.2">
      <c r="A182" s="40"/>
    </row>
    <row r="183" spans="1:1" x14ac:dyDescent="0.2">
      <c r="A183" s="40"/>
    </row>
    <row r="184" spans="1:1" x14ac:dyDescent="0.2">
      <c r="A184" s="40"/>
    </row>
    <row r="185" spans="1:1" x14ac:dyDescent="0.2">
      <c r="A185" s="40"/>
    </row>
    <row r="186" spans="1:1" x14ac:dyDescent="0.2">
      <c r="A186" s="40"/>
    </row>
    <row r="187" spans="1:1" x14ac:dyDescent="0.2">
      <c r="A187" s="40"/>
    </row>
    <row r="188" spans="1:1" x14ac:dyDescent="0.2">
      <c r="A188" s="40"/>
    </row>
    <row r="189" spans="1:1" x14ac:dyDescent="0.2">
      <c r="A189" s="40"/>
    </row>
    <row r="190" spans="1:1" x14ac:dyDescent="0.2">
      <c r="A190" s="40"/>
    </row>
    <row r="191" spans="1:1" x14ac:dyDescent="0.2">
      <c r="A191" s="40"/>
    </row>
    <row r="192" spans="1:1" x14ac:dyDescent="0.2">
      <c r="A192" s="40"/>
    </row>
    <row r="193" spans="1:1" x14ac:dyDescent="0.2">
      <c r="A193" s="40"/>
    </row>
    <row r="194" spans="1:1" x14ac:dyDescent="0.2">
      <c r="A194" s="40"/>
    </row>
    <row r="195" spans="1:1" x14ac:dyDescent="0.2">
      <c r="A195" s="40"/>
    </row>
    <row r="196" spans="1:1" x14ac:dyDescent="0.2">
      <c r="A196" s="40"/>
    </row>
    <row r="197" spans="1:1" x14ac:dyDescent="0.2">
      <c r="A197" s="40"/>
    </row>
    <row r="198" spans="1:1" x14ac:dyDescent="0.2">
      <c r="A198" s="40"/>
    </row>
    <row r="199" spans="1:1" x14ac:dyDescent="0.2">
      <c r="A199" s="40"/>
    </row>
    <row r="200" spans="1:1" x14ac:dyDescent="0.2">
      <c r="A200" s="40"/>
    </row>
    <row r="201" spans="1:1" x14ac:dyDescent="0.2">
      <c r="A201" s="40"/>
    </row>
    <row r="202" spans="1:1" x14ac:dyDescent="0.2">
      <c r="A202" s="40"/>
    </row>
    <row r="203" spans="1:1" x14ac:dyDescent="0.2">
      <c r="A203" s="40"/>
    </row>
    <row r="204" spans="1:1" x14ac:dyDescent="0.2">
      <c r="A204" s="40"/>
    </row>
    <row r="205" spans="1:1" x14ac:dyDescent="0.2">
      <c r="A205" s="40"/>
    </row>
    <row r="206" spans="1:1" x14ac:dyDescent="0.2">
      <c r="A206" s="40"/>
    </row>
    <row r="207" spans="1:1" x14ac:dyDescent="0.2">
      <c r="A207" s="40"/>
    </row>
    <row r="208" spans="1:1" x14ac:dyDescent="0.2">
      <c r="A208" s="40"/>
    </row>
    <row r="209" spans="1:1" x14ac:dyDescent="0.2">
      <c r="A209" s="40"/>
    </row>
    <row r="210" spans="1:1" x14ac:dyDescent="0.2">
      <c r="A210" s="40"/>
    </row>
    <row r="211" spans="1:1" x14ac:dyDescent="0.2">
      <c r="A211" s="40"/>
    </row>
    <row r="212" spans="1:1" x14ac:dyDescent="0.2">
      <c r="A212" s="40"/>
    </row>
    <row r="213" spans="1:1" x14ac:dyDescent="0.2">
      <c r="A213" s="40"/>
    </row>
    <row r="214" spans="1:1" x14ac:dyDescent="0.2">
      <c r="A214" s="40"/>
    </row>
    <row r="215" spans="1:1" x14ac:dyDescent="0.2">
      <c r="A215" s="40"/>
    </row>
    <row r="216" spans="1:1" x14ac:dyDescent="0.2">
      <c r="A216" s="40"/>
    </row>
    <row r="217" spans="1:1" x14ac:dyDescent="0.2">
      <c r="A217" s="40"/>
    </row>
    <row r="218" spans="1:1" x14ac:dyDescent="0.2">
      <c r="A218" s="40"/>
    </row>
    <row r="219" spans="1:1" x14ac:dyDescent="0.2">
      <c r="A219" s="40"/>
    </row>
    <row r="220" spans="1:1" x14ac:dyDescent="0.2">
      <c r="A220" s="40"/>
    </row>
    <row r="221" spans="1:1" x14ac:dyDescent="0.2">
      <c r="A221" s="40"/>
    </row>
    <row r="222" spans="1:1" x14ac:dyDescent="0.2">
      <c r="A222" s="40"/>
    </row>
  </sheetData>
  <autoFilter ref="A1:AC110">
    <filterColumn colId="2">
      <filters>
        <filter val="En place"/>
      </filters>
    </filterColumn>
    <sortState ref="A2:AC110">
      <sortCondition ref="F1:F110"/>
    </sortState>
  </autoFilter>
  <mergeCells count="9">
    <mergeCell ref="H119:I119"/>
    <mergeCell ref="L119:M119"/>
    <mergeCell ref="H121:I121"/>
    <mergeCell ref="L121:M121"/>
    <mergeCell ref="X114:Y114"/>
    <mergeCell ref="H115:J115"/>
    <mergeCell ref="L115:N115"/>
    <mergeCell ref="H117:I117"/>
    <mergeCell ref="L117:M117"/>
  </mergeCells>
  <conditionalFormatting sqref="Z117:Z65528 AA116:AA123 T116:V116 V122:V123 T117:U123 X130:Y131 V1:V72 Z112:Z114 W110:W111 V109">
    <cfRule type="containsText" dxfId="3" priority="4" stopIfTrue="1" operator="containsText" text="NOK">
      <formula>NOT(ISERROR(SEARCH("NOK",T1)))</formula>
    </cfRule>
  </conditionalFormatting>
  <conditionalFormatting sqref="W128:W129 X116:Y129">
    <cfRule type="containsText" dxfId="2" priority="3" stopIfTrue="1" operator="containsText" text="NOK">
      <formula>NOT(ISERROR(SEARCH("NOK",W116)))</formula>
    </cfRule>
  </conditionalFormatting>
  <conditionalFormatting sqref="B2:B109">
    <cfRule type="duplicateValues" dxfId="1" priority="2"/>
  </conditionalFormatting>
  <conditionalFormatting sqref="B1:B1048576">
    <cfRule type="duplicateValues" dxfId="0" priority="1"/>
  </conditionalFormatting>
  <pageMargins left="0.23622047244094491" right="0.23622047244094491" top="0.74803149606299213" bottom="0.74803149606299213" header="0.31496062992125984" footer="0.31496062992125984"/>
  <pageSetup paperSize="9" scale="60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1</vt:i4>
      </vt:variant>
      <vt:variant>
        <vt:lpstr>Benannte Bereiche</vt:lpstr>
      </vt:variant>
      <vt:variant>
        <vt:i4>1</vt:i4>
      </vt:variant>
    </vt:vector>
  </HeadingPairs>
  <TitlesOfParts>
    <vt:vector size="2" baseType="lpstr">
      <vt:lpstr>F2016</vt:lpstr>
      <vt:lpstr>'F2016'!Druckbereich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</dc:creator>
  <cp:lastModifiedBy>Hicham Maddouch</cp:lastModifiedBy>
  <dcterms:created xsi:type="dcterms:W3CDTF">2020-01-13T08:48:01Z</dcterms:created>
  <dcterms:modified xsi:type="dcterms:W3CDTF">2020-01-20T14:15:38Z</dcterms:modified>
</cp:coreProperties>
</file>