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2" r:id="rId1"/>
  </sheets>
  <calcPr calcId="162913"/>
</workbook>
</file>

<file path=xl/calcChain.xml><?xml version="1.0" encoding="utf-8"?>
<calcChain xmlns="http://schemas.openxmlformats.org/spreadsheetml/2006/main">
  <c r="N11" i="2" l="1"/>
  <c r="N12" i="2" s="1"/>
  <c r="O11" i="2"/>
  <c r="O12" i="2"/>
  <c r="O13" i="2" s="1"/>
  <c r="O10" i="2"/>
  <c r="N10" i="2"/>
  <c r="O14" i="2" l="1"/>
  <c r="O16" i="2" s="1"/>
  <c r="N13" i="2"/>
  <c r="N15" i="2" s="1"/>
  <c r="N14" i="2"/>
  <c r="O15" i="2"/>
  <c r="N17" i="2" l="1"/>
  <c r="O17" i="2"/>
  <c r="N16" i="2"/>
  <c r="N9" i="2"/>
  <c r="J28" i="2"/>
  <c r="K28" i="2" s="1"/>
  <c r="J27" i="2"/>
  <c r="K27" i="2" s="1"/>
  <c r="J26" i="2"/>
  <c r="K26" i="2" s="1"/>
  <c r="J25" i="2"/>
  <c r="K25" i="2" s="1"/>
  <c r="J24" i="2"/>
  <c r="K24" i="2" s="1"/>
  <c r="J23" i="2"/>
  <c r="K23" i="2" s="1"/>
  <c r="J22" i="2"/>
  <c r="K22" i="2" s="1"/>
  <c r="J21" i="2"/>
  <c r="K21" i="2" s="1"/>
  <c r="J20" i="2"/>
  <c r="K20" i="2" s="1"/>
  <c r="J19" i="2"/>
  <c r="K19" i="2" s="1"/>
  <c r="J11" i="2"/>
  <c r="J12" i="2" s="1"/>
  <c r="J13" i="2" s="1"/>
  <c r="J14" i="2" s="1"/>
  <c r="J15" i="2" s="1"/>
  <c r="J16" i="2" s="1"/>
  <c r="J17" i="2" s="1"/>
  <c r="J18" i="2" s="1"/>
  <c r="J10" i="2"/>
  <c r="O18" i="2" l="1"/>
  <c r="N18" i="2"/>
  <c r="N19" i="2" l="1"/>
  <c r="N20" i="2" s="1"/>
  <c r="N21" i="2" s="1"/>
  <c r="N22" i="2" l="1"/>
  <c r="N23" i="2" s="1"/>
  <c r="O19" i="2"/>
  <c r="N24" i="2"/>
  <c r="N25" i="2" s="1"/>
  <c r="N26" i="2" s="1"/>
  <c r="N27" i="2" s="1"/>
  <c r="N28" i="2" s="1"/>
  <c r="O20" i="2" l="1"/>
  <c r="O21" i="2" l="1"/>
  <c r="O22" i="2"/>
  <c r="O23" i="2" s="1"/>
  <c r="O24" i="2" s="1"/>
  <c r="O25" i="2" s="1"/>
  <c r="O26" i="2" s="1"/>
  <c r="O27" i="2" s="1"/>
  <c r="O28" i="2" s="1"/>
</calcChain>
</file>

<file path=xl/sharedStrings.xml><?xml version="1.0" encoding="utf-8"?>
<sst xmlns="http://schemas.openxmlformats.org/spreadsheetml/2006/main" count="38" uniqueCount="36">
  <si>
    <t>Report déficit :</t>
  </si>
  <si>
    <t>Charges annuelles</t>
  </si>
  <si>
    <t>Intérêts
d'emprunt annuels</t>
  </si>
  <si>
    <t>LES DONNEES</t>
  </si>
  <si>
    <t>LES RESULTATS</t>
  </si>
  <si>
    <t>(10 ans, modifiable)</t>
  </si>
  <si>
    <t>(plafond, modifiable)</t>
  </si>
  <si>
    <t>Années</t>
  </si>
  <si>
    <t>Revenus annuels</t>
  </si>
  <si>
    <t>Déficit maxi autorisé :</t>
  </si>
  <si>
    <t>Décicits cumulés
(reportables en N+1)</t>
  </si>
  <si>
    <t>Exemple N :</t>
  </si>
  <si>
    <t>2021 N</t>
  </si>
  <si>
    <t>2022 N+1</t>
  </si>
  <si>
    <t>2023 N+2</t>
  </si>
  <si>
    <t>2024 N+3</t>
  </si>
  <si>
    <t>2025 N+4</t>
  </si>
  <si>
    <t>2026 N+5</t>
  </si>
  <si>
    <t>2027 N+6</t>
  </si>
  <si>
    <t>2028 N+7</t>
  </si>
  <si>
    <t>2029 N+8</t>
  </si>
  <si>
    <t>2030 N+9</t>
  </si>
  <si>
    <t>2031 N+10</t>
  </si>
  <si>
    <t>2032 N+11</t>
  </si>
  <si>
    <t>2033 N+12</t>
  </si>
  <si>
    <t>2034 N+13</t>
  </si>
  <si>
    <t>2035 N+14</t>
  </si>
  <si>
    <t>2036 N+15</t>
  </si>
  <si>
    <t>2037 N+16</t>
  </si>
  <si>
    <t>2038 N+17</t>
  </si>
  <si>
    <t>2039 N+18</t>
  </si>
  <si>
    <t>2040 N+19</t>
  </si>
  <si>
    <r>
      <t xml:space="preserve">Montants
imposables
</t>
    </r>
    <r>
      <rPr>
        <b/>
        <sz val="9"/>
        <rFont val="Calibri"/>
        <family val="2"/>
        <scheme val="minor"/>
      </rPr>
      <t>(-10 700 € maxi)</t>
    </r>
  </si>
  <si>
    <t>ANNEE 10</t>
  </si>
  <si>
    <t>ANNEE 11*</t>
  </si>
  <si>
    <t>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</si>
</sst>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1">
    <xf numFmtId="0" fontId="0" fillId="0" borderId="0"/>
    <xf numFmtId="0" fontId="2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3" fillId="0" borderId="0"/>
    <xf numFmtId="0" fontId="1" fillId="0" borderId="0"/>
  </cellStyleXfs>
  <cellXfs count="30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6" xfId="0" applyBorder="1"/>
    <xf numFmtId="0" fontId="0" fillId="0" borderId="5" xfId="0" applyBorder="1"/>
    <xf numFmtId="0" fontId="0" fillId="0" borderId="0" xfId="0" applyBorder="1"/>
    <xf numFmtId="0" fontId="0" fillId="0" borderId="4" xfId="0" applyBorder="1"/>
    <xf numFmtId="0" fontId="0" fillId="0" borderId="3" xfId="0" applyBorder="1"/>
    <xf numFmtId="0" fontId="0" fillId="0" borderId="8" xfId="0" applyBorder="1"/>
    <xf numFmtId="0" fontId="0" fillId="0" borderId="2" xfId="0" applyBorder="1"/>
    <xf numFmtId="0" fontId="7" fillId="0" borderId="0" xfId="0" applyFont="1" applyBorder="1"/>
    <xf numFmtId="0" fontId="3" fillId="0" borderId="0" xfId="1" applyFont="1" applyFill="1" applyBorder="1" applyAlignment="1" applyProtection="1">
      <alignment horizontal="right" vertical="top"/>
      <protection hidden="1"/>
    </xf>
    <xf numFmtId="0" fontId="9" fillId="0" borderId="0" xfId="2" applyFont="1" applyFill="1" applyBorder="1" applyAlignment="1" applyProtection="1">
      <alignment horizontal="right" vertical="top"/>
      <protection hidden="1"/>
    </xf>
    <xf numFmtId="0" fontId="9" fillId="0" borderId="0" xfId="9" applyFont="1" applyFill="1" applyBorder="1" applyAlignment="1" applyProtection="1">
      <alignment horizontal="left" vertical="top"/>
      <protection hidden="1"/>
    </xf>
    <xf numFmtId="0" fontId="3" fillId="0" borderId="0" xfId="1" applyFont="1" applyFill="1" applyBorder="1" applyAlignment="1" applyProtection="1">
      <alignment horizontal="left" vertical="top"/>
      <protection hidden="1"/>
    </xf>
    <xf numFmtId="165" fontId="1" fillId="2" borderId="1" xfId="2" applyNumberFormat="1" applyFill="1" applyBorder="1" applyAlignment="1" applyProtection="1">
      <alignment horizontal="center"/>
      <protection hidden="1"/>
    </xf>
    <xf numFmtId="165" fontId="1" fillId="4" borderId="1" xfId="2" applyNumberFormat="1" applyFill="1" applyBorder="1" applyAlignment="1" applyProtection="1">
      <alignment horizontal="center"/>
      <protection hidden="1"/>
    </xf>
    <xf numFmtId="0" fontId="10" fillId="4" borderId="1" xfId="9" applyFont="1" applyFill="1" applyBorder="1" applyAlignment="1" applyProtection="1">
      <alignment horizontal="center" vertical="center" wrapText="1"/>
      <protection hidden="1"/>
    </xf>
    <xf numFmtId="165" fontId="10" fillId="4" borderId="1" xfId="2" applyNumberFormat="1" applyFont="1" applyFill="1" applyBorder="1" applyAlignment="1" applyProtection="1">
      <alignment horizontal="center"/>
      <protection hidden="1"/>
    </xf>
    <xf numFmtId="14" fontId="10" fillId="0" borderId="1" xfId="9" applyNumberFormat="1" applyFont="1" applyFill="1" applyBorder="1" applyAlignment="1" applyProtection="1">
      <alignment horizontal="center" vertical="center" wrapText="1"/>
      <protection hidden="1"/>
    </xf>
    <xf numFmtId="14" fontId="10" fillId="4" borderId="1" xfId="9" applyNumberFormat="1" applyFont="1" applyFill="1" applyBorder="1" applyAlignment="1" applyProtection="1">
      <alignment horizontal="center" vertical="center" wrapText="1"/>
      <protection hidden="1"/>
    </xf>
    <xf numFmtId="165" fontId="10" fillId="4" borderId="1" xfId="9" applyNumberFormat="1" applyFont="1" applyFill="1" applyBorder="1" applyAlignment="1" applyProtection="1">
      <alignment horizontal="center"/>
      <protection hidden="1"/>
    </xf>
    <xf numFmtId="165" fontId="8" fillId="3" borderId="1" xfId="9" applyNumberFormat="1" applyFont="1" applyFill="1" applyBorder="1" applyAlignment="1" applyProtection="1">
      <alignment horizontal="center" vertical="top"/>
      <protection locked="0"/>
    </xf>
    <xf numFmtId="1" fontId="8" fillId="3" borderId="1" xfId="1" applyNumberFormat="1" applyFont="1" applyFill="1" applyBorder="1" applyAlignment="1" applyProtection="1">
      <alignment horizontal="center" vertical="top"/>
      <protection locked="0"/>
    </xf>
    <xf numFmtId="0" fontId="10" fillId="2" borderId="1" xfId="9" applyFont="1" applyFill="1" applyBorder="1" applyAlignment="1" applyProtection="1">
      <alignment horizontal="center" vertical="center" wrapText="1"/>
      <protection hidden="1"/>
    </xf>
    <xf numFmtId="0" fontId="9" fillId="0" borderId="1" xfId="9" applyNumberFormat="1" applyFont="1" applyFill="1" applyBorder="1" applyAlignment="1" applyProtection="1">
      <alignment horizontal="center"/>
      <protection hidden="1"/>
    </xf>
    <xf numFmtId="49" fontId="0" fillId="0" borderId="5" xfId="0" applyNumberFormat="1" applyBorder="1" applyAlignment="1">
      <alignment horizontal="center"/>
    </xf>
    <xf numFmtId="49" fontId="12" fillId="0" borderId="5" xfId="0" applyNumberFormat="1" applyFont="1" applyBorder="1" applyAlignment="1">
      <alignment horizontal="center"/>
    </xf>
    <xf numFmtId="165" fontId="0" fillId="0" borderId="0" xfId="0" applyNumberFormat="1"/>
    <xf numFmtId="0" fontId="13" fillId="5" borderId="0" xfId="0" applyFont="1" applyFill="1" applyAlignment="1">
      <alignment horizontal="center"/>
    </xf>
  </cellXfs>
  <cellStyles count="11">
    <cellStyle name="Lien hypertexte 2" xfId="3"/>
    <cellStyle name="Lien hypertexte 3" xfId="4"/>
    <cellStyle name="Milliers 2" xfId="5"/>
    <cellStyle name="Milliers 2 2" xfId="6"/>
    <cellStyle name="Normal 2" xfId="2"/>
    <cellStyle name="Normal 2 2" xfId="9"/>
    <cellStyle name="Normal 3" xfId="7"/>
    <cellStyle name="Normal 4" xfId="10"/>
    <cellStyle name="Normal 5" xfId="1"/>
    <cellStyle name="Pourcentage 2" xf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0"/>
  <sheetViews>
    <sheetView tabSelected="1" topLeftCell="A8" zoomScale="90" zoomScaleNormal="90" workbookViewId="0">
      <selection activeCell="N30" sqref="N30"/>
    </sheetView>
  </sheetViews>
  <sheetFormatPr baseColWidth="10" defaultRowHeight="15" x14ac:dyDescent="0.25"/>
  <cols>
    <col min="1" max="1" width="2.42578125" customWidth="1"/>
    <col min="2" max="2" width="3" customWidth="1"/>
    <col min="3" max="3" width="18" customWidth="1"/>
    <col min="4" max="4" width="17.140625" customWidth="1"/>
    <col min="5" max="5" width="16.7109375" customWidth="1"/>
    <col min="6" max="6" width="19.140625" customWidth="1"/>
    <col min="7" max="7" width="3" customWidth="1"/>
    <col min="8" max="8" width="0.7109375" customWidth="1"/>
    <col min="9" max="9" width="12.140625" customWidth="1"/>
    <col min="10" max="10" width="20.42578125" customWidth="1"/>
    <col min="11" max="11" width="17.85546875" customWidth="1"/>
    <col min="12" max="12" width="3.140625" customWidth="1"/>
    <col min="13" max="13" width="3.28515625" customWidth="1"/>
    <col min="19" max="20" width="8.7109375" customWidth="1"/>
  </cols>
  <sheetData>
    <row r="1" spans="2:16" ht="15.75" customHeight="1" thickBot="1" x14ac:dyDescent="0.3"/>
    <row r="2" spans="2:16" x14ac:dyDescent="0.25">
      <c r="B2" s="1"/>
      <c r="C2" s="2"/>
      <c r="D2" s="2"/>
      <c r="E2" s="2"/>
      <c r="F2" s="2"/>
      <c r="G2" s="3"/>
      <c r="H2" s="5"/>
      <c r="J2">
        <v>11964</v>
      </c>
    </row>
    <row r="3" spans="2:16" ht="15.75" x14ac:dyDescent="0.25">
      <c r="B3" s="4"/>
      <c r="C3" s="10" t="s">
        <v>3</v>
      </c>
      <c r="D3" s="5"/>
      <c r="E3" s="5"/>
      <c r="F3" s="5"/>
      <c r="G3" s="6"/>
      <c r="H3" s="5"/>
    </row>
    <row r="4" spans="2:16" ht="15.75" thickBot="1" x14ac:dyDescent="0.3">
      <c r="B4" s="4"/>
      <c r="C4" s="5"/>
      <c r="D4" s="5"/>
      <c r="E4" s="5"/>
      <c r="F4" s="5"/>
      <c r="G4" s="6"/>
      <c r="H4" s="5"/>
      <c r="N4" s="29" t="s">
        <v>35</v>
      </c>
      <c r="O4" s="29"/>
    </row>
    <row r="5" spans="2:16" ht="15.75" x14ac:dyDescent="0.25">
      <c r="B5" s="4"/>
      <c r="C5" s="12" t="s">
        <v>9</v>
      </c>
      <c r="D5" s="22">
        <v>10700</v>
      </c>
      <c r="E5" s="13" t="s">
        <v>6</v>
      </c>
      <c r="F5" s="5"/>
      <c r="G5" s="6"/>
      <c r="H5" s="5"/>
      <c r="I5" s="1"/>
      <c r="J5" s="2"/>
      <c r="K5" s="2"/>
      <c r="L5" s="3"/>
      <c r="N5" s="29"/>
      <c r="O5" s="29"/>
    </row>
    <row r="6" spans="2:16" ht="15.75" x14ac:dyDescent="0.25">
      <c r="B6" s="4"/>
      <c r="C6" s="11" t="s">
        <v>0</v>
      </c>
      <c r="D6" s="23">
        <v>10</v>
      </c>
      <c r="E6" s="14" t="s">
        <v>5</v>
      </c>
      <c r="F6" s="5"/>
      <c r="G6" s="6"/>
      <c r="H6" s="5"/>
      <c r="I6" s="4"/>
      <c r="J6" s="10" t="s">
        <v>4</v>
      </c>
      <c r="K6" s="5"/>
      <c r="L6" s="6"/>
      <c r="N6" s="29"/>
      <c r="O6" s="29"/>
    </row>
    <row r="7" spans="2:16" x14ac:dyDescent="0.25">
      <c r="B7" s="4"/>
      <c r="C7" s="5"/>
      <c r="D7" s="5"/>
      <c r="E7" s="5"/>
      <c r="F7" s="5"/>
      <c r="G7" s="6"/>
      <c r="H7" s="5"/>
      <c r="I7" s="4"/>
      <c r="J7" s="5"/>
      <c r="K7" s="5"/>
      <c r="L7" s="6"/>
    </row>
    <row r="8" spans="2:16" ht="42" customHeight="1" x14ac:dyDescent="0.25">
      <c r="B8" s="4"/>
      <c r="C8" s="19" t="s">
        <v>7</v>
      </c>
      <c r="D8" s="17" t="s">
        <v>8</v>
      </c>
      <c r="E8" s="24" t="s">
        <v>1</v>
      </c>
      <c r="F8" s="24" t="s">
        <v>2</v>
      </c>
      <c r="G8" s="6"/>
      <c r="H8" s="5"/>
      <c r="I8" s="4"/>
      <c r="J8" s="17" t="s">
        <v>10</v>
      </c>
      <c r="K8" s="20" t="s">
        <v>32</v>
      </c>
      <c r="L8" s="6"/>
      <c r="N8" s="17" t="s">
        <v>10</v>
      </c>
      <c r="O8" s="20" t="s">
        <v>32</v>
      </c>
    </row>
    <row r="9" spans="2:16" x14ac:dyDescent="0.25">
      <c r="B9" s="4"/>
      <c r="C9" s="25" t="s">
        <v>12</v>
      </c>
      <c r="D9" s="16">
        <v>5000</v>
      </c>
      <c r="E9" s="15">
        <v>12000</v>
      </c>
      <c r="F9" s="15">
        <v>6000</v>
      </c>
      <c r="G9" s="6"/>
      <c r="H9" s="5"/>
      <c r="I9" s="4" t="s">
        <v>11</v>
      </c>
      <c r="J9" s="18">
        <v>2300</v>
      </c>
      <c r="K9" s="21">
        <v>-10700</v>
      </c>
      <c r="L9" s="6"/>
      <c r="N9" s="18">
        <f>F9-D9+(E9-$D$5)</f>
        <v>2300</v>
      </c>
      <c r="O9" s="21">
        <v>-10700</v>
      </c>
      <c r="P9" s="28"/>
    </row>
    <row r="10" spans="2:16" x14ac:dyDescent="0.25">
      <c r="B10" s="4"/>
      <c r="C10" s="25" t="s">
        <v>13</v>
      </c>
      <c r="D10" s="16">
        <v>5050</v>
      </c>
      <c r="E10" s="15">
        <v>12032</v>
      </c>
      <c r="F10" s="15">
        <v>5458</v>
      </c>
      <c r="G10" s="6"/>
      <c r="H10" s="5"/>
      <c r="I10" s="26"/>
      <c r="J10" s="18">
        <f>J9+408+1332</f>
        <v>4040</v>
      </c>
      <c r="K10" s="21">
        <v>-10700</v>
      </c>
      <c r="L10" s="6"/>
      <c r="N10" s="18">
        <f>IF(COUNTIF($N$9:N9, "&lt;&gt;""")&gt;=$D$6,(F9+E9)-D9,F10-D10+(E10-$D$5)+N9)</f>
        <v>4040</v>
      </c>
      <c r="O10" s="21">
        <f>IF(COUNTIF($O$9:O9, "&lt;&gt;""")&gt;=$D$6,IF(N10&gt;10700,-10700,-N10),$O$9)</f>
        <v>-10700</v>
      </c>
      <c r="P10" s="28"/>
    </row>
    <row r="11" spans="2:16" x14ac:dyDescent="0.25">
      <c r="B11" s="4"/>
      <c r="C11" s="25" t="s">
        <v>14</v>
      </c>
      <c r="D11" s="16">
        <v>5090</v>
      </c>
      <c r="E11" s="15">
        <v>12055</v>
      </c>
      <c r="F11" s="15">
        <v>5451</v>
      </c>
      <c r="G11" s="6"/>
      <c r="H11" s="5"/>
      <c r="I11" s="26"/>
      <c r="J11" s="18">
        <f>J10+361+1355</f>
        <v>5756</v>
      </c>
      <c r="K11" s="21">
        <v>-10700</v>
      </c>
      <c r="L11" s="6"/>
      <c r="N11" s="18">
        <f>IF(COUNTIF($N$9:N10, "&lt;&gt;""")&gt;=$D$6,(F10+E10)-D10,F11-D11+(E11-$D$5)+N10)</f>
        <v>5756</v>
      </c>
      <c r="O11" s="21">
        <f>IF(COUNTIF($O$9:O10, "&lt;&gt;""")&gt;=$D$6,IF(N11&gt;10700,-10700,-N11),$O$9)</f>
        <v>-10700</v>
      </c>
      <c r="P11" s="28"/>
    </row>
    <row r="12" spans="2:16" x14ac:dyDescent="0.25">
      <c r="B12" s="4"/>
      <c r="C12" s="25" t="s">
        <v>15</v>
      </c>
      <c r="D12" s="16">
        <v>5135</v>
      </c>
      <c r="E12" s="15">
        <v>12067</v>
      </c>
      <c r="F12" s="15">
        <v>5444</v>
      </c>
      <c r="G12" s="6"/>
      <c r="H12" s="5"/>
      <c r="I12" s="26"/>
      <c r="J12" s="18">
        <f>J11+309+1386</f>
        <v>7451</v>
      </c>
      <c r="K12" s="21">
        <v>-10700</v>
      </c>
      <c r="L12" s="6"/>
      <c r="N12" s="18">
        <f>IF(COUNTIF($N$9:N11, "&lt;&gt;""")&gt;=$D$6,(F11+E11)-D11,F12-D12+(E12-$D$5)+N11)</f>
        <v>7432</v>
      </c>
      <c r="O12" s="21">
        <f>IF(COUNTIF($O$9:O11, "&lt;&gt;""")&gt;=$D$6,IF(N12&gt;10700,-10700,-N12),$O$9)</f>
        <v>-10700</v>
      </c>
      <c r="P12" s="28"/>
    </row>
    <row r="13" spans="2:16" x14ac:dyDescent="0.25">
      <c r="B13" s="4"/>
      <c r="C13" s="25" t="s">
        <v>16</v>
      </c>
      <c r="D13" s="16">
        <v>5176.6666666666697</v>
      </c>
      <c r="E13" s="15">
        <v>12086.333333333299</v>
      </c>
      <c r="F13" s="15">
        <v>5437</v>
      </c>
      <c r="G13" s="6"/>
      <c r="H13" s="5"/>
      <c r="I13" s="26"/>
      <c r="J13" s="18">
        <f>J12+260+1386</f>
        <v>9097</v>
      </c>
      <c r="K13" s="21">
        <v>-10700</v>
      </c>
      <c r="L13" s="6"/>
      <c r="N13" s="18">
        <f>IF(COUNTIF($N$9:N12, "&lt;&gt;""")&gt;=$D$6,(F12+E12)-D12,F13-D13+(E13-$D$5)+N12)</f>
        <v>9078.6666666666297</v>
      </c>
      <c r="O13" s="21">
        <f>IF(COUNTIF($O$9:O12, "&lt;&gt;""")&gt;=$D$6,IF(N13&gt;10700,-10700,-N13),$O$9)</f>
        <v>-10700</v>
      </c>
      <c r="P13" s="28"/>
    </row>
    <row r="14" spans="2:16" x14ac:dyDescent="0.25">
      <c r="B14" s="4"/>
      <c r="C14" s="25" t="s">
        <v>17</v>
      </c>
      <c r="D14" s="16">
        <v>5219.1666666666697</v>
      </c>
      <c r="E14" s="15">
        <v>12103.833333333299</v>
      </c>
      <c r="F14" s="15">
        <v>5210</v>
      </c>
      <c r="G14" s="6"/>
      <c r="H14" s="5"/>
      <c r="I14" s="26"/>
      <c r="J14" s="18">
        <f>J13-9+1404</f>
        <v>10492</v>
      </c>
      <c r="K14" s="21">
        <v>-10700</v>
      </c>
      <c r="L14" s="6"/>
      <c r="N14" s="18">
        <f>IF(COUNTIF($N$9:N13, "&lt;&gt;""")&gt;=$D$6,(F13+E13)-D13,F14-D14+(E14-$D$5)+N13)</f>
        <v>10473.333333333259</v>
      </c>
      <c r="O14" s="21">
        <f>IF(COUNTIF($O$9:O13, "&lt;&gt;""")&gt;=$D$6,IF(N14&gt;10700,-10700,-N14),$O$9)</f>
        <v>-10700</v>
      </c>
      <c r="P14" s="28"/>
    </row>
    <row r="15" spans="2:16" x14ac:dyDescent="0.25">
      <c r="B15" s="4"/>
      <c r="C15" s="25" t="s">
        <v>18</v>
      </c>
      <c r="D15" s="16">
        <v>5261.6666666666697</v>
      </c>
      <c r="E15" s="15">
        <v>12121.333333333299</v>
      </c>
      <c r="F15" s="15">
        <v>5201</v>
      </c>
      <c r="G15" s="6"/>
      <c r="H15" s="5"/>
      <c r="I15" s="26"/>
      <c r="J15" s="18">
        <f>J14-61+1421</f>
        <v>11852</v>
      </c>
      <c r="K15" s="21">
        <v>-10700</v>
      </c>
      <c r="L15" s="6"/>
      <c r="N15" s="18">
        <f>IF(COUNTIF($N$9:N14, "&lt;&gt;""")&gt;=$D$6,(F14+E14)-D14,F15-D15+(E15-$D$5)+N14)</f>
        <v>11833.999999999889</v>
      </c>
      <c r="O15" s="21">
        <f>IF(COUNTIF($O$9:O14, "&lt;&gt;""")&gt;=$D$6,IF(N15&gt;10700,-10700,-N15),$O$9)</f>
        <v>-10700</v>
      </c>
      <c r="P15" s="28"/>
    </row>
    <row r="16" spans="2:16" x14ac:dyDescent="0.25">
      <c r="B16" s="4"/>
      <c r="C16" s="25" t="s">
        <v>19</v>
      </c>
      <c r="D16" s="16">
        <v>5304.1666666666697</v>
      </c>
      <c r="E16" s="15">
        <v>12138.833333333299</v>
      </c>
      <c r="F16" s="15">
        <v>5192</v>
      </c>
      <c r="G16" s="6"/>
      <c r="H16" s="5"/>
      <c r="I16" s="26"/>
      <c r="J16" s="18">
        <f>J15-112+1439</f>
        <v>13179</v>
      </c>
      <c r="K16" s="21">
        <v>-10700</v>
      </c>
      <c r="L16" s="6"/>
      <c r="N16" s="18">
        <f>IF(COUNTIF($N$9:N15, "&lt;&gt;""")&gt;=$D$6,(F15+E15)-D15,F16-D16+(E16-$D$5)+N15)</f>
        <v>13160.666666666519</v>
      </c>
      <c r="O16" s="21">
        <f>IF(COUNTIF($O$9:O15, "&lt;&gt;""")&gt;=$D$6,IF(N16&gt;10700,-10700,-N16),$O$9)</f>
        <v>-10700</v>
      </c>
      <c r="P16" s="28"/>
    </row>
    <row r="17" spans="2:16" x14ac:dyDescent="0.25">
      <c r="B17" s="4"/>
      <c r="C17" s="25" t="s">
        <v>20</v>
      </c>
      <c r="D17" s="16">
        <v>5346.6666666666697</v>
      </c>
      <c r="E17" s="15">
        <v>12156.333333333299</v>
      </c>
      <c r="F17" s="15">
        <v>5183</v>
      </c>
      <c r="G17" s="6"/>
      <c r="H17" s="5"/>
      <c r="I17" s="26"/>
      <c r="J17" s="18">
        <f>J16-164+1456</f>
        <v>14471</v>
      </c>
      <c r="K17" s="21">
        <v>-10700</v>
      </c>
      <c r="L17" s="6"/>
      <c r="N17" s="18">
        <f>IF(COUNTIF($N$9:N16, "&lt;&gt;""")&gt;=$D$6,(F16+E16)-D16,F17-D17+(E17-$D$5)+N16)</f>
        <v>14453.333333333148</v>
      </c>
      <c r="O17" s="21">
        <f>IF(COUNTIF($O$9:O16, "&lt;&gt;""")&gt;=$D$6,IF(N17&gt;10700,-10700,-N17),$O$9)</f>
        <v>-10700</v>
      </c>
      <c r="P17" s="28"/>
    </row>
    <row r="18" spans="2:16" x14ac:dyDescent="0.25">
      <c r="B18" s="4"/>
      <c r="C18" s="25" t="s">
        <v>21</v>
      </c>
      <c r="D18" s="16">
        <v>5389.1666666666697</v>
      </c>
      <c r="E18" s="15">
        <v>12173.833333333299</v>
      </c>
      <c r="F18" s="15">
        <v>5174</v>
      </c>
      <c r="G18" s="6"/>
      <c r="H18" s="5"/>
      <c r="I18" s="26" t="s">
        <v>33</v>
      </c>
      <c r="J18" s="18">
        <f>J17-215+1474</f>
        <v>15730</v>
      </c>
      <c r="K18" s="21">
        <v>-10700</v>
      </c>
      <c r="L18" s="6"/>
      <c r="N18" s="18">
        <f>IF(COUNTIF($N$9:N17, "&lt;&gt;""")&gt;=$D$6,(F17+E17)-D17,F18-D18+(E18-$D$5)+N17)</f>
        <v>15711.999999999778</v>
      </c>
      <c r="O18" s="21">
        <f>IF(COUNTIF($O$9:O17, "&lt;&gt;""")&gt;=$D$6,IF(N18&gt;10700,-10700,-N18),$O$9)</f>
        <v>-10700</v>
      </c>
      <c r="P18" s="28"/>
    </row>
    <row r="19" spans="2:16" x14ac:dyDescent="0.25">
      <c r="B19" s="4"/>
      <c r="C19" s="25" t="s">
        <v>22</v>
      </c>
      <c r="D19" s="16">
        <v>5392</v>
      </c>
      <c r="E19" s="15">
        <v>12191.333333333299</v>
      </c>
      <c r="F19" s="15">
        <v>3246</v>
      </c>
      <c r="G19" s="6"/>
      <c r="H19" s="5"/>
      <c r="I19" s="27" t="s">
        <v>34</v>
      </c>
      <c r="J19" s="18">
        <f>(F18+E18)-D18</f>
        <v>11958.66666666663</v>
      </c>
      <c r="K19" s="21">
        <f>IF(J19&gt;10700,-10700,J19)</f>
        <v>-10700</v>
      </c>
      <c r="L19" s="6"/>
      <c r="N19" s="18">
        <f>IF(COUNTIF($N$9:N18, "&lt;&gt;""")&gt;=$D$6,(F18+E18)-D18,F19-D19+(E19-$D$5)+N18)</f>
        <v>11958.66666666663</v>
      </c>
      <c r="O19" s="21">
        <f>IF(COUNTIF($O$9:O18, "&lt;&gt;""")&gt;=$D$6,IF(N19&gt;10700,-10700,-N19),$O$9)</f>
        <v>-10700</v>
      </c>
      <c r="P19" s="28"/>
    </row>
    <row r="20" spans="2:16" x14ac:dyDescent="0.25">
      <c r="B20" s="4"/>
      <c r="C20" s="25" t="s">
        <v>23</v>
      </c>
      <c r="D20" s="16">
        <v>5394.8333333333303</v>
      </c>
      <c r="E20" s="15">
        <v>12208.833333333299</v>
      </c>
      <c r="F20" s="15">
        <v>3290</v>
      </c>
      <c r="G20" s="6"/>
      <c r="H20" s="5"/>
      <c r="I20" s="26"/>
      <c r="J20" s="18">
        <f t="shared" ref="J20:J28" si="0">(F19+E19)-D19</f>
        <v>10045.333333333299</v>
      </c>
      <c r="K20" s="21">
        <f>IF(J20&gt;10700,-10700,-J20)</f>
        <v>-10045.333333333299</v>
      </c>
      <c r="L20" s="6"/>
      <c r="N20" s="18">
        <f>IF(COUNTIF($N$9:N19, "&lt;&gt;""")&gt;=$D$6,(F19+E19)-D19,F20-D20+(E20-$D$5)+N19)</f>
        <v>10045.333333333299</v>
      </c>
      <c r="O20" s="21">
        <f>IF(COUNTIF($O$9:O19, "&lt;&gt;""")&gt;=$D$6,IF(N20&gt;10700,-10700,-N20),$O$9)</f>
        <v>-10045.333333333299</v>
      </c>
      <c r="P20" s="28"/>
    </row>
    <row r="21" spans="2:16" x14ac:dyDescent="0.25">
      <c r="B21" s="4"/>
      <c r="C21" s="25" t="s">
        <v>24</v>
      </c>
      <c r="D21" s="16">
        <v>5397.6666666666597</v>
      </c>
      <c r="E21" s="15">
        <v>12226.333333333299</v>
      </c>
      <c r="F21" s="15">
        <v>3174</v>
      </c>
      <c r="G21" s="6"/>
      <c r="H21" s="5"/>
      <c r="I21" s="26"/>
      <c r="J21" s="18">
        <f t="shared" si="0"/>
        <v>10103.999999999969</v>
      </c>
      <c r="K21" s="21">
        <f>IF(J21&gt;10700,-10700,-J21)</f>
        <v>-10103.999999999969</v>
      </c>
      <c r="L21" s="6"/>
      <c r="N21" s="18">
        <f>IF(COUNTIF($N$9:N20, "&lt;&gt;""")&gt;=$D$6,(F20+E20)-D20,F21-D21+(E21-$D$5)+N20)</f>
        <v>10103.999999999969</v>
      </c>
      <c r="O21" s="21">
        <f>IF(COUNTIF($O$9:O20, "&lt;&gt;""")&gt;=$D$6,IF(N21&gt;10700,-10700,-N21),$O$9)</f>
        <v>-10103.999999999969</v>
      </c>
      <c r="P21" s="28"/>
    </row>
    <row r="22" spans="2:16" x14ac:dyDescent="0.25">
      <c r="B22" s="4"/>
      <c r="C22" s="25" t="s">
        <v>25</v>
      </c>
      <c r="D22" s="16">
        <v>5400.49999999999</v>
      </c>
      <c r="E22" s="15">
        <v>12243.833333333299</v>
      </c>
      <c r="F22" s="15">
        <v>3138</v>
      </c>
      <c r="G22" s="6"/>
      <c r="H22" s="5"/>
      <c r="I22" s="26"/>
      <c r="J22" s="18">
        <f t="shared" si="0"/>
        <v>10002.666666666639</v>
      </c>
      <c r="K22" s="21">
        <f>IF(J22&gt;10700,-10700,-J22)</f>
        <v>-10002.666666666639</v>
      </c>
      <c r="L22" s="6"/>
      <c r="N22" s="18">
        <f>IF(COUNTIF($N$9:N21, "&lt;&gt;""")&gt;=$D$6,(F21+E21)-D21,F22-D22+(E22-$D$5)+N21)</f>
        <v>10002.666666666639</v>
      </c>
      <c r="O22" s="21">
        <f>IF(COUNTIF($O$9:O21, "&lt;&gt;""")&gt;=$D$6,IF(N22&gt;10700,-10700,-N22),$O$9)</f>
        <v>-10002.666666666639</v>
      </c>
      <c r="P22" s="28"/>
    </row>
    <row r="23" spans="2:16" x14ac:dyDescent="0.25">
      <c r="B23" s="4"/>
      <c r="C23" s="25" t="s">
        <v>26</v>
      </c>
      <c r="D23" s="16">
        <v>5403.3333333333203</v>
      </c>
      <c r="E23" s="15">
        <v>12261.333333333299</v>
      </c>
      <c r="F23" s="15">
        <v>3102</v>
      </c>
      <c r="G23" s="6"/>
      <c r="H23" s="5"/>
      <c r="I23" s="26"/>
      <c r="J23" s="18">
        <f t="shared" si="0"/>
        <v>9981.3333333333103</v>
      </c>
      <c r="K23" s="21">
        <f>IF(J23&gt;10700,-10700,-J23)</f>
        <v>-9981.3333333333103</v>
      </c>
      <c r="L23" s="6"/>
      <c r="N23" s="18">
        <f>IF(COUNTIF($N$9:N22, "&lt;&gt;""")&gt;=$D$6,(F22+E22)-D22,F23-D23+(E23-$D$5)+N22)</f>
        <v>9981.3333333333103</v>
      </c>
      <c r="O23" s="21">
        <f>IF(COUNTIF($O$9:O22, "&lt;&gt;""")&gt;=$D$6,IF(N23&gt;10700,-10700,-N23),$O$9)</f>
        <v>-9981.3333333333103</v>
      </c>
      <c r="P23" s="28"/>
    </row>
    <row r="24" spans="2:16" ht="15" customHeight="1" x14ac:dyDescent="0.25">
      <c r="B24" s="4"/>
      <c r="C24" s="25" t="s">
        <v>27</v>
      </c>
      <c r="D24" s="16">
        <v>5406.1666666666497</v>
      </c>
      <c r="E24" s="15">
        <v>12278.833333333299</v>
      </c>
      <c r="F24" s="15">
        <v>3066</v>
      </c>
      <c r="G24" s="6"/>
      <c r="H24" s="5"/>
      <c r="I24" s="26"/>
      <c r="J24" s="18">
        <f t="shared" si="0"/>
        <v>9959.9999999999782</v>
      </c>
      <c r="K24" s="21">
        <f t="shared" ref="K24:K28" si="1">IF(J24&gt;10700,-10700,-J24)</f>
        <v>-9959.9999999999782</v>
      </c>
      <c r="L24" s="6"/>
      <c r="N24" s="18">
        <f>IF(COUNTIF($N$9:N23, "&lt;&gt;""")&gt;=$D$6,(F23+E23)-D23,F24-D24+(E24-$D$5)+N23)</f>
        <v>9959.9999999999782</v>
      </c>
      <c r="O24" s="21">
        <f>IF(COUNTIF($O$9:O23, "&lt;&gt;""")&gt;=$D$6,IF(N24&gt;10700,-10700,-N24),$O$9)</f>
        <v>-9959.9999999999782</v>
      </c>
      <c r="P24" s="28"/>
    </row>
    <row r="25" spans="2:16" x14ac:dyDescent="0.25">
      <c r="B25" s="4"/>
      <c r="C25" s="25" t="s">
        <v>28</v>
      </c>
      <c r="D25" s="16">
        <v>5408.99999999998</v>
      </c>
      <c r="E25" s="15">
        <v>12296.333333333299</v>
      </c>
      <c r="F25" s="15">
        <v>3030</v>
      </c>
      <c r="G25" s="6"/>
      <c r="H25" s="5"/>
      <c r="I25" s="26"/>
      <c r="J25" s="18">
        <f t="shared" si="0"/>
        <v>9938.6666666666497</v>
      </c>
      <c r="K25" s="21">
        <f t="shared" si="1"/>
        <v>-9938.6666666666497</v>
      </c>
      <c r="L25" s="6"/>
      <c r="N25" s="18">
        <f>IF(COUNTIF($N$9:N24, "&lt;&gt;""")&gt;=$D$6,(F24+E24)-D24,F25-D25+(E25-$D$5)+N24)</f>
        <v>9938.6666666666497</v>
      </c>
      <c r="O25" s="21">
        <f>IF(COUNTIF($O$9:O24, "&lt;&gt;""")&gt;=$D$6,IF(N25&gt;10700,-10700,-N25),$O$9)</f>
        <v>-9938.6666666666497</v>
      </c>
      <c r="P25" s="28"/>
    </row>
    <row r="26" spans="2:16" x14ac:dyDescent="0.25">
      <c r="B26" s="4"/>
      <c r="C26" s="25" t="s">
        <v>29</v>
      </c>
      <c r="D26" s="16">
        <v>5411.8333333333103</v>
      </c>
      <c r="E26" s="15">
        <v>12313.833333333299</v>
      </c>
      <c r="F26" s="15">
        <v>2994</v>
      </c>
      <c r="G26" s="6"/>
      <c r="H26" s="5"/>
      <c r="I26" s="26"/>
      <c r="J26" s="18">
        <f t="shared" si="0"/>
        <v>9917.3333333333194</v>
      </c>
      <c r="K26" s="21">
        <f t="shared" si="1"/>
        <v>-9917.3333333333194</v>
      </c>
      <c r="L26" s="6"/>
      <c r="N26" s="18">
        <f>IF(COUNTIF($N$9:N25, "&lt;&gt;""")&gt;=$D$6,(F25+E25)-D25,F26-D26+(E26-$D$5)+N25)</f>
        <v>9917.3333333333194</v>
      </c>
      <c r="O26" s="21">
        <f>IF(COUNTIF($O$9:O25, "&lt;&gt;""")&gt;=$D$6,IF(N26&gt;10700,-10700,-N26),$O$9)</f>
        <v>-9917.3333333333194</v>
      </c>
      <c r="P26" s="28"/>
    </row>
    <row r="27" spans="2:16" ht="15" customHeight="1" x14ac:dyDescent="0.25">
      <c r="B27" s="4"/>
      <c r="C27" s="25" t="s">
        <v>30</v>
      </c>
      <c r="D27" s="16">
        <v>5414.6666666666397</v>
      </c>
      <c r="E27" s="15">
        <v>12331.333333333299</v>
      </c>
      <c r="F27" s="15">
        <v>2958</v>
      </c>
      <c r="G27" s="6"/>
      <c r="H27" s="5"/>
      <c r="I27" s="26"/>
      <c r="J27" s="18">
        <f t="shared" si="0"/>
        <v>9895.9999999999891</v>
      </c>
      <c r="K27" s="21">
        <f t="shared" si="1"/>
        <v>-9895.9999999999891</v>
      </c>
      <c r="L27" s="6"/>
      <c r="N27" s="18">
        <f>IF(COUNTIF($N$9:N26, "&lt;&gt;""")&gt;=$D$6,(F26+E26)-D26,F27-D27+(E27-$D$5)+N26)</f>
        <v>9895.9999999999891</v>
      </c>
      <c r="O27" s="21">
        <f>IF(COUNTIF($O$9:O26, "&lt;&gt;""")&gt;=$D$6,IF(N27&gt;10700,-10700,-N27),$O$9)</f>
        <v>-9895.9999999999891</v>
      </c>
      <c r="P27" s="28"/>
    </row>
    <row r="28" spans="2:16" x14ac:dyDescent="0.25">
      <c r="B28" s="4"/>
      <c r="C28" s="25" t="s">
        <v>31</v>
      </c>
      <c r="D28" s="16">
        <v>5417.49999999997</v>
      </c>
      <c r="E28" s="15">
        <v>12348.833333333299</v>
      </c>
      <c r="F28" s="15">
        <v>2922</v>
      </c>
      <c r="G28" s="6"/>
      <c r="H28" s="5"/>
      <c r="I28" s="26"/>
      <c r="J28" s="18">
        <f t="shared" si="0"/>
        <v>9874.6666666666606</v>
      </c>
      <c r="K28" s="21">
        <f t="shared" si="1"/>
        <v>-9874.6666666666606</v>
      </c>
      <c r="L28" s="6"/>
      <c r="N28" s="18">
        <f>IF(COUNTIF($N$9:N27, "&lt;&gt;""")&gt;=$D$6,(F27+E27)-D27,F28-D28+(E28-$D$5)+N27)</f>
        <v>9874.6666666666606</v>
      </c>
      <c r="O28" s="21">
        <f>IF(COUNTIF($O$9:O27, "&lt;&gt;""")&gt;=$D$6,IF(N28&gt;10700,-10700,-N28),$O$9)</f>
        <v>-9874.6666666666606</v>
      </c>
      <c r="P28" s="28"/>
    </row>
    <row r="29" spans="2:16" ht="15.75" thickBot="1" x14ac:dyDescent="0.3">
      <c r="B29" s="7"/>
      <c r="C29" s="8"/>
      <c r="D29" s="8"/>
      <c r="E29" s="8"/>
      <c r="F29" s="8"/>
      <c r="G29" s="9"/>
      <c r="H29" s="5"/>
      <c r="I29" s="7"/>
      <c r="J29" s="8"/>
      <c r="K29" s="8"/>
      <c r="L29" s="9"/>
    </row>
    <row r="30" spans="2:16" x14ac:dyDescent="0.25">
      <c r="B30" s="5"/>
    </row>
  </sheetData>
  <mergeCells count="1">
    <mergeCell ref="N4:O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Hicham Maddouch</cp:lastModifiedBy>
  <dcterms:created xsi:type="dcterms:W3CDTF">2019-11-25T21:02:31Z</dcterms:created>
  <dcterms:modified xsi:type="dcterms:W3CDTF">2019-11-26T15:17:37Z</dcterms:modified>
</cp:coreProperties>
</file>