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xr:revisionPtr revIDLastSave="0" documentId="8_{A8453956-AEFF-4C54-9A34-E72F019D2861}" xr6:coauthVersionLast="36" xr6:coauthVersionMax="36" xr10:uidLastSave="{00000000-0000-0000-0000-000000000000}"/>
  <bookViews>
    <workbookView xWindow="0" yWindow="0" windowWidth="23040" windowHeight="9072" tabRatio="876" xr2:uid="{F22F1F00-E03F-42BE-9257-B71CCC92CB61}"/>
  </bookViews>
  <sheets>
    <sheet name="BILAN_2" sheetId="23" r:id="rId1"/>
    <sheet name="Format Vierge" sheetId="24" r:id="rId2"/>
    <sheet name="BILAN" sheetId="20" state="hidden" r:id="rId3"/>
    <sheet name="Feuil1" sheetId="22" state="hidden" r:id="rId4"/>
    <sheet name="Liste Deroulante" sheetId="25" state="hidden" r:id="rId5"/>
    <sheet name="1293" sheetId="26" r:id="rId6"/>
    <sheet name="1296" sheetId="27" r:id="rId7"/>
    <sheet name="1310" sheetId="28" r:id="rId8"/>
  </sheets>
  <definedNames>
    <definedName name="casse">#REF!</definedName>
    <definedName name="finess">#REF!</definedName>
    <definedName name="nep">#REF!</definedName>
    <definedName name="slu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9" i="28" l="1"/>
  <c r="E36" i="28"/>
  <c r="E32" i="28"/>
  <c r="K28" i="28"/>
  <c r="K27" i="28"/>
  <c r="K26" i="28"/>
  <c r="K25" i="28"/>
  <c r="K24" i="28"/>
  <c r="K23" i="28"/>
  <c r="J22" i="28"/>
  <c r="I22" i="28"/>
  <c r="H22" i="28"/>
  <c r="G22" i="28"/>
  <c r="F22" i="28"/>
  <c r="E22" i="28"/>
  <c r="D22" i="28"/>
  <c r="C22" i="28"/>
  <c r="B22" i="28"/>
  <c r="J18" i="28"/>
  <c r="J17" i="28"/>
  <c r="J16" i="28"/>
  <c r="J15" i="28"/>
  <c r="J14" i="28"/>
  <c r="J13" i="28"/>
  <c r="I12" i="28"/>
  <c r="H12" i="28"/>
  <c r="G12" i="28"/>
  <c r="F12" i="28"/>
  <c r="E12" i="28"/>
  <c r="D12" i="28"/>
  <c r="C12" i="28"/>
  <c r="B12" i="28"/>
  <c r="E39" i="27"/>
  <c r="K28" i="27"/>
  <c r="K27" i="27"/>
  <c r="K26" i="27"/>
  <c r="K25" i="27"/>
  <c r="K24" i="27"/>
  <c r="K23" i="27"/>
  <c r="J22" i="27"/>
  <c r="I22" i="27"/>
  <c r="H22" i="27"/>
  <c r="G22" i="27"/>
  <c r="F22" i="27"/>
  <c r="E22" i="27"/>
  <c r="D22" i="27"/>
  <c r="C22" i="27"/>
  <c r="B22" i="27"/>
  <c r="J18" i="27"/>
  <c r="J17" i="27"/>
  <c r="E36" i="27" s="1"/>
  <c r="J16" i="27"/>
  <c r="J15" i="27"/>
  <c r="J14" i="27"/>
  <c r="J13" i="27"/>
  <c r="E32" i="27" s="1"/>
  <c r="I12" i="27"/>
  <c r="H12" i="27"/>
  <c r="G12" i="27"/>
  <c r="F12" i="27"/>
  <c r="E12" i="27"/>
  <c r="D12" i="27"/>
  <c r="C12" i="27"/>
  <c r="B12" i="27"/>
  <c r="E39" i="26"/>
  <c r="K28" i="26"/>
  <c r="K27" i="26"/>
  <c r="K26" i="26"/>
  <c r="K25" i="26"/>
  <c r="K24" i="26"/>
  <c r="K23" i="26"/>
  <c r="J22" i="26"/>
  <c r="I22" i="26"/>
  <c r="H22" i="26"/>
  <c r="G22" i="26"/>
  <c r="F22" i="26"/>
  <c r="E22" i="26"/>
  <c r="D22" i="26"/>
  <c r="C22" i="26"/>
  <c r="B22" i="26"/>
  <c r="K22" i="26" s="1"/>
  <c r="J18" i="26"/>
  <c r="E37" i="26" s="1"/>
  <c r="J17" i="26"/>
  <c r="J16" i="26"/>
  <c r="J15" i="26"/>
  <c r="E34" i="26" s="1"/>
  <c r="J14" i="26"/>
  <c r="E33" i="26" s="1"/>
  <c r="J13" i="26"/>
  <c r="I12" i="26"/>
  <c r="H12" i="26"/>
  <c r="G12" i="26"/>
  <c r="F12" i="26"/>
  <c r="E12" i="26"/>
  <c r="D12" i="26"/>
  <c r="C12" i="26"/>
  <c r="B12" i="26"/>
  <c r="A3" i="23"/>
  <c r="A7" i="23"/>
  <c r="A11" i="23"/>
  <c r="A15" i="23"/>
  <c r="A19" i="23"/>
  <c r="A6" i="23"/>
  <c r="A10" i="23"/>
  <c r="A14" i="23"/>
  <c r="A9" i="23"/>
  <c r="A16" i="23"/>
  <c r="A18" i="23"/>
  <c r="A13" i="23"/>
  <c r="A17" i="23"/>
  <c r="A4" i="23"/>
  <c r="A12" i="23"/>
  <c r="A20" i="23"/>
  <c r="A5" i="23"/>
  <c r="A21" i="23"/>
  <c r="A8" i="23"/>
  <c r="A2" i="23"/>
  <c r="B8" i="23" l="1"/>
  <c r="F8" i="23"/>
  <c r="J8" i="23"/>
  <c r="N8" i="23"/>
  <c r="R8" i="23"/>
  <c r="C8" i="23"/>
  <c r="G8" i="23"/>
  <c r="K8" i="23"/>
  <c r="O8" i="23"/>
  <c r="S8" i="23"/>
  <c r="D8" i="23"/>
  <c r="L8" i="23"/>
  <c r="H8" i="23"/>
  <c r="E8" i="23"/>
  <c r="M8" i="23"/>
  <c r="P8" i="23"/>
  <c r="I8" i="23"/>
  <c r="Q8" i="23"/>
  <c r="C21" i="23"/>
  <c r="B21" i="23"/>
  <c r="G21" i="23"/>
  <c r="K21" i="23"/>
  <c r="O21" i="23"/>
  <c r="S21" i="23"/>
  <c r="D21" i="23"/>
  <c r="H21" i="23"/>
  <c r="L21" i="23"/>
  <c r="P21" i="23"/>
  <c r="F21" i="23"/>
  <c r="N21" i="23"/>
  <c r="I21" i="23"/>
  <c r="E21" i="23"/>
  <c r="Q21" i="23"/>
  <c r="J21" i="23"/>
  <c r="R21" i="23"/>
  <c r="M21" i="23"/>
  <c r="C5" i="23"/>
  <c r="G5" i="23"/>
  <c r="K5" i="23"/>
  <c r="O5" i="23"/>
  <c r="S5" i="23"/>
  <c r="D5" i="23"/>
  <c r="H5" i="23"/>
  <c r="L5" i="23"/>
  <c r="P5" i="23"/>
  <c r="E5" i="23"/>
  <c r="M5" i="23"/>
  <c r="F5" i="23"/>
  <c r="N5" i="23"/>
  <c r="I5" i="23"/>
  <c r="Q5" i="23"/>
  <c r="B5" i="23"/>
  <c r="R5" i="23"/>
  <c r="J5" i="23"/>
  <c r="B20" i="23"/>
  <c r="F20" i="23"/>
  <c r="J20" i="23"/>
  <c r="N20" i="23"/>
  <c r="R20" i="23"/>
  <c r="E20" i="23"/>
  <c r="K20" i="23"/>
  <c r="P20" i="23"/>
  <c r="G20" i="23"/>
  <c r="L20" i="23"/>
  <c r="Q20" i="23"/>
  <c r="D20" i="23"/>
  <c r="O20" i="23"/>
  <c r="S20" i="23"/>
  <c r="C20" i="23"/>
  <c r="H20" i="23"/>
  <c r="I20" i="23"/>
  <c r="M20" i="23"/>
  <c r="B12" i="23"/>
  <c r="F12" i="23"/>
  <c r="J12" i="23"/>
  <c r="N12" i="23"/>
  <c r="R12" i="23"/>
  <c r="C12" i="23"/>
  <c r="G12" i="23"/>
  <c r="K12" i="23"/>
  <c r="O12" i="23"/>
  <c r="S12" i="23"/>
  <c r="H12" i="23"/>
  <c r="P12" i="23"/>
  <c r="D12" i="23"/>
  <c r="I12" i="23"/>
  <c r="Q12" i="23"/>
  <c r="L12" i="23"/>
  <c r="E12" i="23"/>
  <c r="M12" i="23"/>
  <c r="C17" i="23"/>
  <c r="G17" i="23"/>
  <c r="K17" i="23"/>
  <c r="O17" i="23"/>
  <c r="S17" i="23"/>
  <c r="D17" i="23"/>
  <c r="I17" i="23"/>
  <c r="N17" i="23"/>
  <c r="E17" i="23"/>
  <c r="J17" i="23"/>
  <c r="P17" i="23"/>
  <c r="F17" i="23"/>
  <c r="L17" i="23"/>
  <c r="B17" i="23"/>
  <c r="R17" i="23"/>
  <c r="H17" i="23"/>
  <c r="M17" i="23"/>
  <c r="Q17" i="23"/>
  <c r="C13" i="23"/>
  <c r="G13" i="23"/>
  <c r="K13" i="23"/>
  <c r="O13" i="23"/>
  <c r="S13" i="23"/>
  <c r="D13" i="23"/>
  <c r="H13" i="23"/>
  <c r="L13" i="23"/>
  <c r="P13" i="23"/>
  <c r="E13" i="23"/>
  <c r="M13" i="23"/>
  <c r="F13" i="23"/>
  <c r="N13" i="23"/>
  <c r="I13" i="23"/>
  <c r="Q13" i="23"/>
  <c r="J13" i="23"/>
  <c r="R13" i="23"/>
  <c r="B13" i="23"/>
  <c r="D18" i="23"/>
  <c r="H18" i="23"/>
  <c r="L18" i="23"/>
  <c r="P18" i="23"/>
  <c r="F18" i="23"/>
  <c r="K18" i="23"/>
  <c r="Q18" i="23"/>
  <c r="B18" i="23"/>
  <c r="G18" i="23"/>
  <c r="M18" i="23"/>
  <c r="R18" i="23"/>
  <c r="J18" i="23"/>
  <c r="E18" i="23"/>
  <c r="S18" i="23"/>
  <c r="C18" i="23"/>
  <c r="N18" i="23"/>
  <c r="O18" i="23"/>
  <c r="I18" i="23"/>
  <c r="B16" i="23"/>
  <c r="F16" i="23"/>
  <c r="J16" i="23"/>
  <c r="N16" i="23"/>
  <c r="R16" i="23"/>
  <c r="G16" i="23"/>
  <c r="L16" i="23"/>
  <c r="Q16" i="23"/>
  <c r="I16" i="23"/>
  <c r="C16" i="23"/>
  <c r="H16" i="23"/>
  <c r="M16" i="23"/>
  <c r="S16" i="23"/>
  <c r="D16" i="23"/>
  <c r="O16" i="23"/>
  <c r="E16" i="23"/>
  <c r="K16" i="23"/>
  <c r="P16" i="23"/>
  <c r="C9" i="23"/>
  <c r="G9" i="23"/>
  <c r="K9" i="23"/>
  <c r="O9" i="23"/>
  <c r="S9" i="23"/>
  <c r="D9" i="23"/>
  <c r="H9" i="23"/>
  <c r="L9" i="23"/>
  <c r="P9" i="23"/>
  <c r="I9" i="23"/>
  <c r="Q9" i="23"/>
  <c r="B9" i="23"/>
  <c r="J9" i="23"/>
  <c r="R9" i="23"/>
  <c r="E9" i="23"/>
  <c r="M9" i="23"/>
  <c r="F9" i="23"/>
  <c r="N9" i="23"/>
  <c r="D14" i="23"/>
  <c r="H14" i="23"/>
  <c r="L14" i="23"/>
  <c r="P14" i="23"/>
  <c r="B14" i="23"/>
  <c r="G14" i="23"/>
  <c r="M14" i="23"/>
  <c r="R14" i="23"/>
  <c r="C14" i="23"/>
  <c r="I14" i="23"/>
  <c r="N14" i="23"/>
  <c r="S14" i="23"/>
  <c r="E14" i="23"/>
  <c r="J14" i="23"/>
  <c r="O14" i="23"/>
  <c r="Q14" i="23"/>
  <c r="F14" i="23"/>
  <c r="K14" i="23"/>
  <c r="D10" i="23"/>
  <c r="H10" i="23"/>
  <c r="L10" i="23"/>
  <c r="P10" i="23"/>
  <c r="E10" i="23"/>
  <c r="I10" i="23"/>
  <c r="M10" i="23"/>
  <c r="Q10" i="23"/>
  <c r="F10" i="23"/>
  <c r="N10" i="23"/>
  <c r="R10" i="23"/>
  <c r="G10" i="23"/>
  <c r="O10" i="23"/>
  <c r="B10" i="23"/>
  <c r="J10" i="23"/>
  <c r="C10" i="23"/>
  <c r="K10" i="23"/>
  <c r="S10" i="23"/>
  <c r="D6" i="23"/>
  <c r="H6" i="23"/>
  <c r="L6" i="23"/>
  <c r="P6" i="23"/>
  <c r="E6" i="23"/>
  <c r="I6" i="23"/>
  <c r="M6" i="23"/>
  <c r="Q6" i="23"/>
  <c r="B6" i="23"/>
  <c r="J6" i="23"/>
  <c r="R6" i="23"/>
  <c r="C6" i="23"/>
  <c r="K6" i="23"/>
  <c r="S6" i="23"/>
  <c r="F6" i="23"/>
  <c r="N6" i="23"/>
  <c r="O6" i="23"/>
  <c r="G6" i="23"/>
  <c r="E19" i="23"/>
  <c r="I19" i="23"/>
  <c r="M19" i="23"/>
  <c r="Q19" i="23"/>
  <c r="C19" i="23"/>
  <c r="H19" i="23"/>
  <c r="N19" i="23"/>
  <c r="S19" i="23"/>
  <c r="D19" i="23"/>
  <c r="J19" i="23"/>
  <c r="O19" i="23"/>
  <c r="B19" i="23"/>
  <c r="L19" i="23"/>
  <c r="P19" i="23"/>
  <c r="G19" i="23"/>
  <c r="F19" i="23"/>
  <c r="R19" i="23"/>
  <c r="K19" i="23"/>
  <c r="E15" i="23"/>
  <c r="I15" i="23"/>
  <c r="M15" i="23"/>
  <c r="Q15" i="23"/>
  <c r="D15" i="23"/>
  <c r="J15" i="23"/>
  <c r="O15" i="23"/>
  <c r="G15" i="23"/>
  <c r="F15" i="23"/>
  <c r="K15" i="23"/>
  <c r="P15" i="23"/>
  <c r="B15" i="23"/>
  <c r="L15" i="23"/>
  <c r="R15" i="23"/>
  <c r="S15" i="23"/>
  <c r="C15" i="23"/>
  <c r="H15" i="23"/>
  <c r="N15" i="23"/>
  <c r="E11" i="23"/>
  <c r="I11" i="23"/>
  <c r="M11" i="23"/>
  <c r="Q11" i="23"/>
  <c r="B11" i="23"/>
  <c r="F11" i="23"/>
  <c r="J11" i="23"/>
  <c r="N11" i="23"/>
  <c r="R11" i="23"/>
  <c r="C11" i="23"/>
  <c r="K11" i="23"/>
  <c r="S11" i="23"/>
  <c r="D11" i="23"/>
  <c r="L11" i="23"/>
  <c r="G11" i="23"/>
  <c r="O11" i="23"/>
  <c r="P11" i="23"/>
  <c r="H11" i="23"/>
  <c r="E7" i="23"/>
  <c r="I7" i="23"/>
  <c r="M7" i="23"/>
  <c r="Q7" i="23"/>
  <c r="B7" i="23"/>
  <c r="F7" i="23"/>
  <c r="J7" i="23"/>
  <c r="N7" i="23"/>
  <c r="R7" i="23"/>
  <c r="G7" i="23"/>
  <c r="O7" i="23"/>
  <c r="H7" i="23"/>
  <c r="P7" i="23"/>
  <c r="C7" i="23"/>
  <c r="K7" i="23"/>
  <c r="S7" i="23"/>
  <c r="D7" i="23"/>
  <c r="L7" i="23"/>
  <c r="K22" i="28"/>
  <c r="E32" i="26"/>
  <c r="E36" i="26"/>
  <c r="K22" i="27"/>
  <c r="E34" i="28"/>
  <c r="E33" i="28"/>
  <c r="E37" i="28"/>
  <c r="E35" i="28"/>
  <c r="J12" i="28"/>
  <c r="E38" i="28" s="1"/>
  <c r="B32" i="28" s="1"/>
  <c r="E33" i="27"/>
  <c r="B34" i="27" s="1"/>
  <c r="E37" i="27"/>
  <c r="E34" i="27"/>
  <c r="E35" i="27"/>
  <c r="J12" i="27"/>
  <c r="E38" i="27" s="1"/>
  <c r="B32" i="27" s="1"/>
  <c r="E35" i="26"/>
  <c r="B35" i="26" s="1"/>
  <c r="J12" i="26"/>
  <c r="E38" i="26" s="1"/>
  <c r="B34" i="26"/>
  <c r="E39" i="24"/>
  <c r="K28" i="24"/>
  <c r="K27" i="24"/>
  <c r="K26" i="24"/>
  <c r="K25" i="24"/>
  <c r="K24" i="24"/>
  <c r="K23" i="24"/>
  <c r="J22" i="24"/>
  <c r="I22" i="24"/>
  <c r="H22" i="24"/>
  <c r="G22" i="24"/>
  <c r="F22" i="24"/>
  <c r="E22" i="24"/>
  <c r="D22" i="24"/>
  <c r="C22" i="24"/>
  <c r="B22" i="24"/>
  <c r="J18" i="24"/>
  <c r="J17" i="24"/>
  <c r="E36" i="24" s="1"/>
  <c r="J16" i="24"/>
  <c r="J15" i="24"/>
  <c r="J14" i="24"/>
  <c r="J13" i="24"/>
  <c r="E32" i="24" s="1"/>
  <c r="I12" i="24"/>
  <c r="H12" i="24"/>
  <c r="G12" i="24"/>
  <c r="F12" i="24"/>
  <c r="E12" i="24"/>
  <c r="D12" i="24"/>
  <c r="C12" i="24"/>
  <c r="B12" i="24"/>
  <c r="J12" i="24" s="1"/>
  <c r="J4" i="23"/>
  <c r="G4" i="23"/>
  <c r="H4" i="23"/>
  <c r="D4" i="23"/>
  <c r="E3" i="23"/>
  <c r="B3" i="23"/>
  <c r="R3" i="23"/>
  <c r="O3" i="23"/>
  <c r="H3" i="23"/>
  <c r="B4" i="23"/>
  <c r="O4" i="23"/>
  <c r="E4" i="23"/>
  <c r="M3" i="23"/>
  <c r="C4" i="23"/>
  <c r="M4" i="23"/>
  <c r="N3" i="23"/>
  <c r="N4" i="23"/>
  <c r="P4" i="23"/>
  <c r="I3" i="23"/>
  <c r="F3" i="23"/>
  <c r="C3" i="23"/>
  <c r="D3" i="23"/>
  <c r="P3" i="23"/>
  <c r="R4" i="23"/>
  <c r="I4" i="23"/>
  <c r="J3" i="23"/>
  <c r="F4" i="23"/>
  <c r="Q4" i="23"/>
  <c r="Q3" i="23"/>
  <c r="G3" i="23"/>
  <c r="R2" i="23"/>
  <c r="Q2" i="23"/>
  <c r="P2" i="23"/>
  <c r="O2" i="23"/>
  <c r="N2" i="23"/>
  <c r="M2" i="23"/>
  <c r="J2" i="23"/>
  <c r="I2" i="23"/>
  <c r="H2" i="23"/>
  <c r="G2" i="23"/>
  <c r="F2" i="23"/>
  <c r="E2" i="23"/>
  <c r="D2" i="23"/>
  <c r="C2" i="23"/>
  <c r="B2" i="23"/>
  <c r="S3" i="23" l="1"/>
  <c r="L3" i="23" s="1"/>
  <c r="S4" i="23"/>
  <c r="K4" i="23"/>
  <c r="L4" i="23"/>
  <c r="K3" i="23"/>
  <c r="S2" i="23"/>
  <c r="K2" i="23"/>
  <c r="L2" i="23"/>
  <c r="E34" i="24"/>
  <c r="K22" i="24"/>
  <c r="E38" i="24" s="1"/>
  <c r="E35" i="24"/>
  <c r="E33" i="24"/>
  <c r="E37" i="24"/>
  <c r="B32" i="26"/>
  <c r="B35" i="27"/>
  <c r="B33" i="27"/>
  <c r="B35" i="28"/>
  <c r="B33" i="28"/>
  <c r="B34" i="28"/>
  <c r="B33" i="26"/>
  <c r="B46" i="20"/>
  <c r="B45" i="20"/>
  <c r="B44" i="20"/>
  <c r="B43" i="20"/>
  <c r="B35" i="24" l="1"/>
  <c r="B32" i="24"/>
  <c r="B34" i="24"/>
  <c r="B33" i="24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4" i="20"/>
  <c r="C4" i="20" l="1"/>
</calcChain>
</file>

<file path=xl/sharedStrings.xml><?xml version="1.0" encoding="utf-8"?>
<sst xmlns="http://schemas.openxmlformats.org/spreadsheetml/2006/main" count="480" uniqueCount="141">
  <si>
    <t>Produit</t>
  </si>
  <si>
    <t>Titre</t>
  </si>
  <si>
    <t>den</t>
  </si>
  <si>
    <t>Origine</t>
  </si>
  <si>
    <t>Metrage</t>
  </si>
  <si>
    <t>KM</t>
  </si>
  <si>
    <t>NEP</t>
  </si>
  <si>
    <t>Lot</t>
  </si>
  <si>
    <t>Poid</t>
  </si>
  <si>
    <t>kg</t>
  </si>
  <si>
    <t>SLUB</t>
  </si>
  <si>
    <t>TK2</t>
  </si>
  <si>
    <t>teste titre</t>
  </si>
  <si>
    <t>1 teste</t>
  </si>
  <si>
    <t>TK1</t>
  </si>
  <si>
    <t>2 teste</t>
  </si>
  <si>
    <t>TN1</t>
  </si>
  <si>
    <t>3 teste</t>
  </si>
  <si>
    <t>TN2</t>
  </si>
  <si>
    <t>Ordi 1</t>
  </si>
  <si>
    <r>
      <t>GR1</t>
    </r>
    <r>
      <rPr>
        <i/>
        <sz val="11"/>
        <color theme="1"/>
        <rFont val="Calibri"/>
        <family val="2"/>
        <scheme val="minor"/>
      </rPr>
      <t>(1-12)</t>
    </r>
  </si>
  <si>
    <t>GR2(13-24)</t>
  </si>
  <si>
    <t>GR3(25-36)</t>
  </si>
  <si>
    <t>GR4(37-48)</t>
  </si>
  <si>
    <t>GR5(49-60)</t>
  </si>
  <si>
    <t>GR6(61-72)</t>
  </si>
  <si>
    <t>GR7(73-84)</t>
  </si>
  <si>
    <t>GR8(85-92)</t>
  </si>
  <si>
    <t>TOTAL</t>
  </si>
  <si>
    <t>T</t>
  </si>
  <si>
    <t>Ordi 2</t>
  </si>
  <si>
    <t>GR1(1-6)</t>
  </si>
  <si>
    <t>GR2(7-12)</t>
  </si>
  <si>
    <t>GR3(13-18)</t>
  </si>
  <si>
    <t>GR4(19-24)</t>
  </si>
  <si>
    <t>GR5(25-30)</t>
  </si>
  <si>
    <t>GR6(31-36)</t>
  </si>
  <si>
    <t>GR7(37-42)</t>
  </si>
  <si>
    <t>GR8(43-48)</t>
  </si>
  <si>
    <t>GR9(49-72)</t>
  </si>
  <si>
    <t>casse /kg</t>
  </si>
  <si>
    <t>% nep</t>
  </si>
  <si>
    <t>%slub</t>
  </si>
  <si>
    <t>% finess</t>
  </si>
  <si>
    <t>DEN</t>
  </si>
  <si>
    <t>Poids tot</t>
  </si>
  <si>
    <t>Km</t>
  </si>
  <si>
    <t>Casse tot</t>
  </si>
  <si>
    <t>casse / 100km</t>
  </si>
  <si>
    <t>1293 (B)</t>
  </si>
  <si>
    <t>1296 (B)</t>
  </si>
  <si>
    <t>1310 (B)</t>
  </si>
  <si>
    <t>1329 (B)</t>
  </si>
  <si>
    <t>1335 (B)</t>
  </si>
  <si>
    <t>1338 (B)</t>
  </si>
  <si>
    <t>1346 (B)</t>
  </si>
  <si>
    <t>1349 (B)</t>
  </si>
  <si>
    <t>1390 (B)</t>
  </si>
  <si>
    <t>1398 (B)</t>
  </si>
  <si>
    <t>1406 (A)</t>
  </si>
  <si>
    <t>1408 (B)</t>
  </si>
  <si>
    <t>1413 (B)</t>
  </si>
  <si>
    <t>1419 (B)</t>
  </si>
  <si>
    <t>1421 (B)</t>
  </si>
  <si>
    <t>1425 (B)</t>
  </si>
  <si>
    <t>1426 (B)</t>
  </si>
  <si>
    <t>Bilan</t>
  </si>
  <si>
    <t>Moyenne kg</t>
  </si>
  <si>
    <t>Moyenne casse</t>
  </si>
  <si>
    <t>min casse</t>
  </si>
  <si>
    <t>max casse</t>
  </si>
  <si>
    <t>casses /kg</t>
  </si>
  <si>
    <t>casses / 100km</t>
  </si>
  <si>
    <t>Tot Casses</t>
  </si>
  <si>
    <t>Poids TOT</t>
  </si>
  <si>
    <t>TOT Km</t>
  </si>
  <si>
    <t>PRODUIT</t>
  </si>
  <si>
    <t>Reglages</t>
  </si>
  <si>
    <t>NOTATION INTERNE</t>
  </si>
  <si>
    <t>Etape</t>
  </si>
  <si>
    <t>Note</t>
  </si>
  <si>
    <t>Description</t>
  </si>
  <si>
    <t>Lot Origine</t>
  </si>
  <si>
    <t>Devidage</t>
  </si>
  <si>
    <t>Doublage</t>
  </si>
  <si>
    <t>Presentation</t>
  </si>
  <si>
    <t>Moulin</t>
  </si>
  <si>
    <t xml:space="preserve">Bobinoir </t>
  </si>
  <si>
    <t>BILAN</t>
  </si>
  <si>
    <t>Casse / kg</t>
  </si>
  <si>
    <t>TOT NEP</t>
  </si>
  <si>
    <t>% NEP</t>
  </si>
  <si>
    <t>TOT SLUB</t>
  </si>
  <si>
    <t>% Slub</t>
  </si>
  <si>
    <t>TOT TK2</t>
  </si>
  <si>
    <t>TOT TK1</t>
  </si>
  <si>
    <t>TOT TN1</t>
  </si>
  <si>
    <t>TOT TN2</t>
  </si>
  <si>
    <t>TOTAL CASSE</t>
  </si>
  <si>
    <t>TOTAL Km</t>
  </si>
  <si>
    <t>Grege 27-29</t>
  </si>
  <si>
    <t>2e choix</t>
  </si>
  <si>
    <t>A</t>
  </si>
  <si>
    <t>BH</t>
  </si>
  <si>
    <t>Crepe 2 bts</t>
  </si>
  <si>
    <t>1er choix</t>
  </si>
  <si>
    <t>B</t>
  </si>
  <si>
    <t>BV</t>
  </si>
  <si>
    <t>Crepe 3 bts</t>
  </si>
  <si>
    <t>4A</t>
  </si>
  <si>
    <t>C</t>
  </si>
  <si>
    <t>CZ</t>
  </si>
  <si>
    <t>Grege 20-22</t>
  </si>
  <si>
    <t>5A</t>
  </si>
  <si>
    <t>NR</t>
  </si>
  <si>
    <t>Organsin 2 bts</t>
  </si>
  <si>
    <t>6A</t>
  </si>
  <si>
    <t>CV</t>
  </si>
  <si>
    <t>Oragansin 3 bts</t>
  </si>
  <si>
    <t>5A 2e choix</t>
  </si>
  <si>
    <t>CC</t>
  </si>
  <si>
    <t>Poil 27-29</t>
  </si>
  <si>
    <t>6A 2e choix</t>
  </si>
  <si>
    <t>BR</t>
  </si>
  <si>
    <t>Trame 2 bts</t>
  </si>
  <si>
    <t>Tubes</t>
  </si>
  <si>
    <t>CT</t>
  </si>
  <si>
    <t>Trame 3 bts</t>
  </si>
  <si>
    <t>PE</t>
  </si>
  <si>
    <t>Voil 27-29</t>
  </si>
  <si>
    <t>HY</t>
  </si>
  <si>
    <t>Voil 20-22</t>
  </si>
  <si>
    <t>DI</t>
  </si>
  <si>
    <t>Ok</t>
  </si>
  <si>
    <t>Nok</t>
  </si>
  <si>
    <t>NOk</t>
  </si>
  <si>
    <t>OK</t>
  </si>
  <si>
    <t>Note 1</t>
  </si>
  <si>
    <t>Note 2</t>
  </si>
  <si>
    <t>Note 3</t>
  </si>
  <si>
    <t>Note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</si>
</sst>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1">
    <xf numFmtId="0" fontId="0" fillId="0" borderId="0" xfId="0"/>
    <xf numFmtId="3" fontId="2" fillId="2" borderId="8" xfId="0" applyNumberFormat="1" applyFont="1" applyFill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0" fillId="0" borderId="0" xfId="0"/>
    <xf numFmtId="0" fontId="2" fillId="2" borderId="8" xfId="0" applyFont="1" applyFill="1" applyBorder="1" applyAlignment="1">
      <alignment horizontal="center"/>
    </xf>
    <xf numFmtId="4" fontId="0" fillId="0" borderId="8" xfId="0" applyNumberFormat="1" applyBorder="1"/>
    <xf numFmtId="4" fontId="0" fillId="0" borderId="8" xfId="0" applyNumberFormat="1" applyFill="1" applyBorder="1"/>
    <xf numFmtId="4" fontId="0" fillId="0" borderId="8" xfId="0" applyNumberFormat="1" applyBorder="1" applyAlignment="1">
      <alignment horizontal="right"/>
    </xf>
    <xf numFmtId="3" fontId="0" fillId="0" borderId="8" xfId="0" applyNumberFormat="1" applyBorder="1"/>
    <xf numFmtId="1" fontId="0" fillId="0" borderId="8" xfId="0" applyNumberFormat="1" applyBorder="1"/>
    <xf numFmtId="4" fontId="0" fillId="0" borderId="0" xfId="0" applyNumberFormat="1"/>
    <xf numFmtId="1" fontId="0" fillId="0" borderId="0" xfId="0" applyNumberFormat="1"/>
    <xf numFmtId="4" fontId="2" fillId="2" borderId="8" xfId="0" applyNumberFormat="1" applyFont="1" applyFill="1" applyBorder="1" applyAlignment="1">
      <alignment horizontal="center"/>
    </xf>
    <xf numFmtId="4" fontId="0" fillId="3" borderId="8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right"/>
    </xf>
    <xf numFmtId="1" fontId="0" fillId="0" borderId="8" xfId="0" applyNumberFormat="1" applyBorder="1" applyAlignment="1">
      <alignment horizontal="right"/>
    </xf>
    <xf numFmtId="0" fontId="0" fillId="0" borderId="8" xfId="0" applyBorder="1" applyAlignment="1">
      <alignment horizontal="right"/>
    </xf>
    <xf numFmtId="3" fontId="0" fillId="3" borderId="8" xfId="0" applyNumberFormat="1" applyFill="1" applyBorder="1" applyAlignment="1">
      <alignment horizontal="right"/>
    </xf>
    <xf numFmtId="3" fontId="0" fillId="0" borderId="0" xfId="0" applyNumberFormat="1"/>
    <xf numFmtId="0" fontId="0" fillId="0" borderId="30" xfId="0" applyBorder="1" applyAlignment="1">
      <alignment horizontal="right"/>
    </xf>
    <xf numFmtId="3" fontId="0" fillId="0" borderId="0" xfId="0" applyNumberFormat="1" applyAlignment="1" applyProtection="1">
      <alignment horizontal="center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3" fontId="2" fillId="0" borderId="28" xfId="0" applyNumberFormat="1" applyFont="1" applyBorder="1" applyProtection="1">
      <protection locked="0"/>
    </xf>
    <xf numFmtId="3" fontId="2" fillId="0" borderId="28" xfId="0" applyNumberFormat="1" applyFont="1" applyBorder="1" applyAlignment="1" applyProtection="1">
      <alignment horizontal="left"/>
      <protection locked="0"/>
    </xf>
    <xf numFmtId="4" fontId="0" fillId="0" borderId="29" xfId="0" applyNumberFormat="1" applyBorder="1" applyAlignment="1" applyProtection="1">
      <alignment horizontal="right"/>
      <protection locked="0"/>
    </xf>
    <xf numFmtId="3" fontId="0" fillId="0" borderId="27" xfId="0" applyNumberFormat="1" applyBorder="1" applyAlignment="1" applyProtection="1">
      <alignment horizontal="left"/>
      <protection locked="0"/>
    </xf>
    <xf numFmtId="3" fontId="2" fillId="0" borderId="24" xfId="0" applyNumberFormat="1" applyFont="1" applyBorder="1" applyProtection="1">
      <protection locked="0"/>
    </xf>
    <xf numFmtId="3" fontId="2" fillId="0" borderId="24" xfId="0" applyNumberFormat="1" applyFont="1" applyBorder="1" applyAlignment="1" applyProtection="1">
      <alignment horizontal="left"/>
      <protection locked="0"/>
    </xf>
    <xf numFmtId="3" fontId="0" fillId="0" borderId="8" xfId="0" applyNumberFormat="1" applyBorder="1" applyAlignment="1" applyProtection="1">
      <alignment horizontal="right"/>
      <protection locked="0"/>
    </xf>
    <xf numFmtId="3" fontId="0" fillId="0" borderId="6" xfId="0" applyNumberFormat="1" applyBorder="1" applyAlignment="1" applyProtection="1">
      <alignment horizontal="left"/>
      <protection locked="0"/>
    </xf>
    <xf numFmtId="3" fontId="2" fillId="0" borderId="25" xfId="0" applyNumberFormat="1" applyFont="1" applyBorder="1" applyAlignment="1" applyProtection="1">
      <alignment horizontal="center"/>
      <protection locked="0"/>
    </xf>
    <xf numFmtId="9" fontId="0" fillId="0" borderId="13" xfId="0" applyNumberFormat="1" applyBorder="1" applyAlignment="1" applyProtection="1">
      <alignment horizontal="center"/>
      <protection locked="0"/>
    </xf>
    <xf numFmtId="0" fontId="0" fillId="0" borderId="12" xfId="1" applyNumberFormat="1" applyFont="1" applyBorder="1" applyAlignment="1" applyProtection="1">
      <alignment horizontal="center"/>
      <protection locked="0"/>
    </xf>
    <xf numFmtId="3" fontId="2" fillId="0" borderId="24" xfId="0" applyNumberFormat="1" applyFont="1" applyBorder="1" applyAlignment="1" applyProtection="1">
      <alignment horizontal="center"/>
      <protection locked="0"/>
    </xf>
    <xf numFmtId="3" fontId="2" fillId="0" borderId="8" xfId="0" applyNumberFormat="1" applyFont="1" applyBorder="1" applyAlignment="1" applyProtection="1">
      <alignment horizontal="center"/>
      <protection locked="0"/>
    </xf>
    <xf numFmtId="3" fontId="2" fillId="0" borderId="6" xfId="0" applyNumberFormat="1" applyFont="1" applyBorder="1" applyAlignment="1" applyProtection="1">
      <alignment horizontal="center"/>
      <protection locked="0"/>
    </xf>
    <xf numFmtId="3" fontId="2" fillId="0" borderId="23" xfId="0" applyNumberFormat="1" applyFont="1" applyBorder="1" applyAlignment="1" applyProtection="1">
      <alignment horizontal="left"/>
      <protection locked="0"/>
    </xf>
    <xf numFmtId="43" fontId="4" fillId="0" borderId="3" xfId="1" applyFont="1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left"/>
      <protection locked="0"/>
    </xf>
    <xf numFmtId="9" fontId="0" fillId="0" borderId="8" xfId="0" applyNumberFormat="1" applyBorder="1" applyAlignment="1" applyProtection="1">
      <alignment horizontal="center"/>
      <protection locked="0"/>
    </xf>
    <xf numFmtId="0" fontId="0" fillId="0" borderId="6" xfId="1" applyNumberFormat="1" applyFont="1" applyBorder="1" applyAlignment="1" applyProtection="1">
      <alignment horizontal="center"/>
      <protection locked="0"/>
    </xf>
    <xf numFmtId="3" fontId="0" fillId="0" borderId="8" xfId="0" applyNumberFormat="1" applyBorder="1" applyAlignment="1" applyProtection="1">
      <alignment horizontal="center"/>
      <protection locked="0"/>
    </xf>
    <xf numFmtId="3" fontId="0" fillId="0" borderId="6" xfId="0" applyNumberFormat="1" applyBorder="1" applyAlignment="1" applyProtection="1">
      <alignment horizontal="center"/>
      <protection locked="0"/>
    </xf>
    <xf numFmtId="3" fontId="2" fillId="0" borderId="23" xfId="0" applyNumberFormat="1" applyFont="1" applyBorder="1" applyProtection="1">
      <protection locked="0"/>
    </xf>
    <xf numFmtId="3" fontId="0" fillId="0" borderId="29" xfId="0" applyNumberFormat="1" applyBorder="1" applyAlignment="1" applyProtection="1">
      <alignment horizontal="center"/>
      <protection locked="0"/>
    </xf>
    <xf numFmtId="4" fontId="0" fillId="0" borderId="27" xfId="0" applyNumberFormat="1" applyBorder="1" applyAlignment="1" applyProtection="1">
      <alignment horizontal="center"/>
      <protection locked="0"/>
    </xf>
    <xf numFmtId="3" fontId="0" fillId="0" borderId="3" xfId="0" applyNumberFormat="1" applyBorder="1" applyAlignment="1" applyProtection="1">
      <alignment horizontal="center"/>
      <protection locked="0"/>
    </xf>
    <xf numFmtId="3" fontId="0" fillId="0" borderId="1" xfId="0" applyNumberFormat="1" applyBorder="1" applyAlignment="1" applyProtection="1">
      <alignment horizontal="center"/>
      <protection locked="0"/>
    </xf>
    <xf numFmtId="4" fontId="0" fillId="0" borderId="6" xfId="0" applyNumberFormat="1" applyBorder="1" applyAlignment="1" applyProtection="1">
      <alignment horizontal="center"/>
      <protection locked="0"/>
    </xf>
    <xf numFmtId="3" fontId="2" fillId="0" borderId="23" xfId="0" applyNumberFormat="1" applyFont="1" applyBorder="1" applyAlignment="1" applyProtection="1">
      <alignment horizontal="center"/>
      <protection locked="0"/>
    </xf>
    <xf numFmtId="9" fontId="0" fillId="0" borderId="3" xfId="0" applyNumberFormat="1" applyBorder="1" applyAlignment="1" applyProtection="1">
      <alignment horizontal="center"/>
      <protection locked="0"/>
    </xf>
    <xf numFmtId="4" fontId="0" fillId="0" borderId="1" xfId="0" applyNumberFormat="1" applyBorder="1" applyAlignment="1" applyProtection="1">
      <alignment horizontal="center"/>
      <protection locked="0"/>
    </xf>
    <xf numFmtId="3" fontId="2" fillId="4" borderId="22" xfId="0" applyNumberFormat="1" applyFont="1" applyFill="1" applyBorder="1" applyAlignment="1">
      <alignment horizontal="center"/>
    </xf>
    <xf numFmtId="3" fontId="2" fillId="4" borderId="19" xfId="0" applyNumberFormat="1" applyFont="1" applyFill="1" applyBorder="1" applyAlignment="1">
      <alignment horizontal="center"/>
    </xf>
    <xf numFmtId="3" fontId="2" fillId="4" borderId="18" xfId="0" applyNumberFormat="1" applyFont="1" applyFill="1" applyBorder="1" applyAlignment="1">
      <alignment horizontal="center"/>
    </xf>
    <xf numFmtId="3" fontId="2" fillId="4" borderId="17" xfId="0" applyNumberFormat="1" applyFont="1" applyFill="1" applyBorder="1" applyAlignment="1">
      <alignment horizontal="center"/>
    </xf>
    <xf numFmtId="3" fontId="2" fillId="4" borderId="16" xfId="0" applyNumberFormat="1" applyFont="1" applyFill="1" applyBorder="1" applyAlignment="1">
      <alignment horizontal="center"/>
    </xf>
    <xf numFmtId="3" fontId="2" fillId="4" borderId="15" xfId="0" applyNumberFormat="1" applyFont="1" applyFill="1" applyBorder="1" applyAlignment="1">
      <alignment horizontal="center"/>
    </xf>
    <xf numFmtId="1" fontId="0" fillId="4" borderId="14" xfId="0" applyNumberFormat="1" applyFill="1" applyBorder="1" applyAlignment="1">
      <alignment horizontal="center"/>
    </xf>
    <xf numFmtId="1" fontId="2" fillId="4" borderId="12" xfId="0" applyNumberFormat="1" applyFont="1" applyFill="1" applyBorder="1" applyAlignment="1">
      <alignment horizontal="center"/>
    </xf>
    <xf numFmtId="3" fontId="2" fillId="0" borderId="11" xfId="0" applyNumberFormat="1" applyFont="1" applyBorder="1" applyAlignment="1" applyProtection="1">
      <alignment horizontal="center"/>
      <protection locked="0"/>
    </xf>
    <xf numFmtId="3" fontId="0" fillId="0" borderId="9" xfId="0" applyNumberFormat="1" applyBorder="1" applyAlignment="1" applyProtection="1">
      <alignment horizontal="center"/>
      <protection locked="0"/>
    </xf>
    <xf numFmtId="3" fontId="0" fillId="0" borderId="7" xfId="0" applyNumberFormat="1" applyBorder="1" applyAlignment="1" applyProtection="1">
      <alignment horizontal="center"/>
      <protection locked="0"/>
    </xf>
    <xf numFmtId="1" fontId="2" fillId="4" borderId="6" xfId="0" applyNumberFormat="1" applyFont="1" applyFill="1" applyBorder="1" applyAlignment="1">
      <alignment horizontal="center"/>
    </xf>
    <xf numFmtId="9" fontId="0" fillId="0" borderId="0" xfId="2" applyFont="1" applyAlignment="1" applyProtection="1">
      <alignment horizontal="center"/>
      <protection locked="0"/>
    </xf>
    <xf numFmtId="3" fontId="2" fillId="0" borderId="10" xfId="0" applyNumberFormat="1" applyFont="1" applyBorder="1" applyAlignment="1" applyProtection="1">
      <alignment horizontal="center"/>
      <protection locked="0"/>
    </xf>
    <xf numFmtId="3" fontId="3" fillId="0" borderId="0" xfId="0" applyNumberFormat="1" applyFont="1" applyAlignment="1" applyProtection="1">
      <alignment horizontal="center"/>
      <protection locked="0"/>
    </xf>
    <xf numFmtId="3" fontId="2" fillId="0" borderId="5" xfId="0" applyNumberFormat="1" applyFont="1" applyBorder="1" applyAlignment="1" applyProtection="1">
      <alignment horizontal="center"/>
      <protection locked="0"/>
    </xf>
    <xf numFmtId="3" fontId="0" fillId="0" borderId="4" xfId="0" applyNumberFormat="1" applyBorder="1" applyAlignment="1" applyProtection="1">
      <alignment horizontal="center"/>
      <protection locked="0"/>
    </xf>
    <xf numFmtId="3" fontId="0" fillId="0" borderId="2" xfId="0" applyNumberFormat="1" applyBorder="1" applyAlignment="1" applyProtection="1">
      <alignment horizontal="center"/>
      <protection locked="0"/>
    </xf>
    <xf numFmtId="1" fontId="2" fillId="4" borderId="1" xfId="0" applyNumberFormat="1" applyFont="1" applyFill="1" applyBorder="1" applyAlignment="1">
      <alignment horizontal="center"/>
    </xf>
    <xf numFmtId="3" fontId="2" fillId="4" borderId="8" xfId="0" applyNumberFormat="1" applyFont="1" applyFill="1" applyBorder="1" applyAlignment="1">
      <alignment horizontal="left"/>
    </xf>
    <xf numFmtId="0" fontId="0" fillId="4" borderId="8" xfId="0" applyFill="1" applyBorder="1" applyAlignment="1">
      <alignment horizontal="center"/>
    </xf>
    <xf numFmtId="3" fontId="2" fillId="4" borderId="8" xfId="0" applyNumberFormat="1" applyFont="1" applyFill="1" applyBorder="1" applyAlignment="1">
      <alignment horizontal="center"/>
    </xf>
    <xf numFmtId="9" fontId="0" fillId="4" borderId="8" xfId="2" applyFont="1" applyFill="1" applyBorder="1" applyAlignment="1" applyProtection="1">
      <alignment horizontal="center"/>
    </xf>
    <xf numFmtId="3" fontId="2" fillId="0" borderId="8" xfId="0" applyNumberFormat="1" applyFont="1" applyBorder="1" applyAlignment="1" applyProtection="1">
      <alignment horizontal="center"/>
      <protection locked="0"/>
    </xf>
    <xf numFmtId="3" fontId="2" fillId="0" borderId="6" xfId="0" applyNumberFormat="1" applyFont="1" applyBorder="1" applyAlignment="1" applyProtection="1">
      <alignment horizontal="center"/>
      <protection locked="0"/>
    </xf>
    <xf numFmtId="3" fontId="2" fillId="4" borderId="21" xfId="0" applyNumberFormat="1" applyFont="1" applyFill="1" applyBorder="1" applyAlignment="1" applyProtection="1">
      <alignment horizontal="center"/>
      <protection locked="0"/>
    </xf>
    <xf numFmtId="3" fontId="2" fillId="4" borderId="8" xfId="0" applyNumberFormat="1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0" fillId="0" borderId="8" xfId="0" applyBorder="1"/>
    <xf numFmtId="2" fontId="0" fillId="4" borderId="8" xfId="0" applyNumberFormat="1" applyFill="1" applyBorder="1" applyAlignment="1">
      <alignment horizontal="center"/>
    </xf>
    <xf numFmtId="1" fontId="2" fillId="2" borderId="8" xfId="0" applyNumberFormat="1" applyFont="1" applyFill="1" applyBorder="1" applyAlignment="1">
      <alignment horizontal="center"/>
    </xf>
    <xf numFmtId="3" fontId="2" fillId="0" borderId="8" xfId="0" applyNumberFormat="1" applyFont="1" applyBorder="1" applyAlignment="1" applyProtection="1">
      <protection locked="0"/>
    </xf>
    <xf numFmtId="1" fontId="2" fillId="0" borderId="8" xfId="0" applyNumberFormat="1" applyFont="1" applyBorder="1" applyAlignment="1" applyProtection="1">
      <protection locked="0"/>
    </xf>
    <xf numFmtId="3" fontId="2" fillId="0" borderId="29" xfId="0" applyNumberFormat="1" applyFont="1" applyBorder="1" applyAlignment="1" applyProtection="1">
      <protection locked="0"/>
    </xf>
    <xf numFmtId="1" fontId="2" fillId="0" borderId="3" xfId="0" applyNumberFormat="1" applyFont="1" applyBorder="1" applyAlignment="1" applyProtection="1">
      <protection locked="0"/>
    </xf>
    <xf numFmtId="3" fontId="2" fillId="4" borderId="26" xfId="0" applyNumberFormat="1" applyFont="1" applyFill="1" applyBorder="1" applyAlignment="1" applyProtection="1">
      <protection locked="0"/>
    </xf>
    <xf numFmtId="9" fontId="0" fillId="0" borderId="8" xfId="2" applyFont="1" applyBorder="1" applyAlignment="1">
      <alignment horizontal="right"/>
    </xf>
    <xf numFmtId="9" fontId="0" fillId="0" borderId="0" xfId="2" applyFont="1"/>
    <xf numFmtId="3" fontId="0" fillId="0" borderId="8" xfId="0" applyNumberFormat="1" applyFont="1" applyBorder="1" applyAlignment="1">
      <alignment horizontal="center"/>
    </xf>
    <xf numFmtId="3" fontId="2" fillId="2" borderId="7" xfId="0" applyNumberFormat="1" applyFont="1" applyFill="1" applyBorder="1" applyAlignment="1">
      <alignment horizontal="center"/>
    </xf>
    <xf numFmtId="3" fontId="2" fillId="2" borderId="9" xfId="0" applyNumberFormat="1" applyFont="1" applyFill="1" applyBorder="1" applyAlignment="1">
      <alignment horizontal="center"/>
    </xf>
    <xf numFmtId="3" fontId="2" fillId="0" borderId="8" xfId="0" applyNumberFormat="1" applyFont="1" applyBorder="1" applyAlignment="1" applyProtection="1">
      <alignment horizontal="center"/>
      <protection locked="0"/>
    </xf>
    <xf numFmtId="3" fontId="2" fillId="0" borderId="6" xfId="0" applyNumberFormat="1" applyFont="1" applyBorder="1" applyAlignment="1" applyProtection="1">
      <alignment horizontal="center"/>
      <protection locked="0"/>
    </xf>
    <xf numFmtId="3" fontId="2" fillId="4" borderId="26" xfId="0" applyNumberFormat="1" applyFont="1" applyFill="1" applyBorder="1" applyAlignment="1" applyProtection="1">
      <alignment horizontal="center"/>
      <protection locked="0"/>
    </xf>
    <xf numFmtId="3" fontId="2" fillId="4" borderId="21" xfId="0" applyNumberFormat="1" applyFont="1" applyFill="1" applyBorder="1" applyAlignment="1" applyProtection="1">
      <alignment horizontal="center"/>
      <protection locked="0"/>
    </xf>
    <xf numFmtId="3" fontId="2" fillId="4" borderId="20" xfId="0" applyNumberFormat="1" applyFont="1" applyFill="1" applyBorder="1" applyAlignment="1" applyProtection="1">
      <alignment horizontal="center"/>
      <protection locked="0"/>
    </xf>
    <xf numFmtId="3" fontId="2" fillId="0" borderId="29" xfId="0" applyNumberFormat="1" applyFont="1" applyBorder="1" applyAlignment="1" applyProtection="1">
      <alignment horizontal="center"/>
      <protection locked="0"/>
    </xf>
    <xf numFmtId="3" fontId="2" fillId="0" borderId="27" xfId="0" applyNumberFormat="1" applyFont="1" applyBorder="1" applyAlignment="1" applyProtection="1">
      <alignment horizontal="center"/>
      <protection locked="0"/>
    </xf>
    <xf numFmtId="3" fontId="2" fillId="4" borderId="28" xfId="0" applyNumberFormat="1" applyFont="1" applyFill="1" applyBorder="1" applyAlignment="1" applyProtection="1">
      <alignment horizontal="center"/>
      <protection locked="0"/>
    </xf>
    <xf numFmtId="3" fontId="2" fillId="4" borderId="29" xfId="0" applyNumberFormat="1" applyFont="1" applyFill="1" applyBorder="1" applyAlignment="1" applyProtection="1">
      <alignment horizontal="center"/>
      <protection locked="0"/>
    </xf>
    <xf numFmtId="3" fontId="2" fillId="4" borderId="27" xfId="0" applyNumberFormat="1" applyFont="1" applyFill="1" applyBorder="1" applyAlignment="1" applyProtection="1">
      <alignment horizontal="center"/>
      <protection locked="0"/>
    </xf>
    <xf numFmtId="1" fontId="2" fillId="0" borderId="8" xfId="0" applyNumberFormat="1" applyFont="1" applyBorder="1" applyAlignment="1" applyProtection="1">
      <alignment horizontal="center"/>
      <protection locked="0"/>
    </xf>
    <xf numFmtId="1" fontId="2" fillId="0" borderId="6" xfId="0" applyNumberFormat="1" applyFont="1" applyBorder="1" applyAlignment="1" applyProtection="1">
      <alignment horizontal="center"/>
      <protection locked="0"/>
    </xf>
    <xf numFmtId="1" fontId="2" fillId="0" borderId="3" xfId="0" applyNumberFormat="1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/>
      <protection locked="0"/>
    </xf>
    <xf numFmtId="3" fontId="2" fillId="0" borderId="28" xfId="0" applyNumberFormat="1" applyFont="1" applyBorder="1" applyAlignment="1" applyProtection="1">
      <alignment horizontal="center" vertical="center"/>
      <protection locked="0"/>
    </xf>
    <xf numFmtId="3" fontId="2" fillId="0" borderId="24" xfId="0" applyNumberFormat="1" applyFont="1" applyBorder="1" applyAlignment="1" applyProtection="1">
      <alignment horizontal="center" vertical="center"/>
      <protection locked="0"/>
    </xf>
    <xf numFmtId="3" fontId="2" fillId="0" borderId="23" xfId="0" applyNumberFormat="1" applyFont="1" applyBorder="1" applyAlignment="1" applyProtection="1">
      <alignment horizontal="center" vertical="center"/>
      <protection locked="0"/>
    </xf>
    <xf numFmtId="3" fontId="2" fillId="4" borderId="8" xfId="0" applyNumberFormat="1" applyFont="1" applyFill="1" applyBorder="1" applyAlignment="1">
      <alignment horizontal="center"/>
    </xf>
  </cellXfs>
  <cellStyles count="3">
    <cellStyle name="Milliers 2" xfId="1" xr:uid="{54E22700-B0BA-4AED-BDCB-732E0D1C2BDD}"/>
    <cellStyle name="Prozent" xfId="2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E1A18-9213-43E2-B237-0CD89AAB96DC}">
  <sheetPr>
    <tabColor rgb="FF0070C0"/>
  </sheetPr>
  <dimension ref="A1:S25"/>
  <sheetViews>
    <sheetView tabSelected="1" workbookViewId="0">
      <selection activeCell="E28" sqref="E28"/>
    </sheetView>
  </sheetViews>
  <sheetFormatPr baseColWidth="10" defaultColWidth="11.44140625" defaultRowHeight="14.4" x14ac:dyDescent="0.3"/>
  <cols>
    <col min="1" max="5" width="11.44140625" style="3"/>
    <col min="6" max="6" width="14.33203125" style="3" customWidth="1"/>
    <col min="7" max="8" width="11.44140625" style="3"/>
    <col min="9" max="10" width="13.44140625" style="3" customWidth="1"/>
    <col min="11" max="11" width="11.6640625" style="10" customWidth="1"/>
    <col min="12" max="13" width="14" style="3" customWidth="1"/>
    <col min="14" max="16" width="11.44140625" style="89"/>
    <col min="17" max="16384" width="11.44140625" style="3"/>
  </cols>
  <sheetData>
    <row r="1" spans="1:19" x14ac:dyDescent="0.3">
      <c r="B1" s="1"/>
      <c r="C1" s="91" t="s">
        <v>137</v>
      </c>
      <c r="D1" s="92"/>
      <c r="E1" s="91" t="s">
        <v>138</v>
      </c>
      <c r="F1" s="92"/>
      <c r="G1" s="91" t="s">
        <v>139</v>
      </c>
      <c r="H1" s="92"/>
      <c r="I1" s="91" t="s">
        <v>140</v>
      </c>
      <c r="J1" s="92"/>
      <c r="K1" s="12" t="s">
        <v>71</v>
      </c>
      <c r="L1" s="1" t="s">
        <v>72</v>
      </c>
      <c r="M1" s="1" t="s">
        <v>73</v>
      </c>
      <c r="N1" s="1" t="s">
        <v>41</v>
      </c>
      <c r="O1" s="1" t="s">
        <v>42</v>
      </c>
      <c r="P1" s="1" t="s">
        <v>43</v>
      </c>
      <c r="Q1" s="4" t="s">
        <v>74</v>
      </c>
      <c r="R1" s="1" t="s">
        <v>44</v>
      </c>
      <c r="S1" s="1" t="s">
        <v>75</v>
      </c>
    </row>
    <row r="2" spans="1:19" x14ac:dyDescent="0.3">
      <c r="A2" s="3" t="str">
        <f ca="1">IF(ROW(A6)&gt;1*COUNTA(x),"",INDEX(x,1+TRUNC((ROW(A6)-1)/1)))</f>
        <v>1293</v>
      </c>
      <c r="B2" s="82">
        <f ca="1">IF(A2&lt;&gt;"",INDIRECT("'"&amp;A2&amp;"'!B5"),"")</f>
        <v>1293</v>
      </c>
      <c r="C2" s="90" t="str">
        <f ca="1">IF(A2&lt;&gt;"",INDIRECT("'"&amp;A2&amp;"'!N4"),"")</f>
        <v>B</v>
      </c>
      <c r="D2" s="90" t="str">
        <f ca="1">IF(A2&lt;&gt;"",INDIRECT("'"&amp;A2&amp;"'!O4"),"")</f>
        <v>Ok</v>
      </c>
      <c r="E2" s="90" t="str">
        <f ca="1">IF(A2&lt;&gt;"",INDIRECT("'"&amp;A2&amp;"'!N5"),"")</f>
        <v>B</v>
      </c>
      <c r="F2" s="90" t="str">
        <f ca="1">IF(A2&lt;&gt;"",INDIRECT("'"&amp;A2&amp;"'!O5"),"")</f>
        <v>Nok</v>
      </c>
      <c r="G2" s="90" t="str">
        <f ca="1">IF(A2&lt;&gt;"",INDIRECT("'"&amp;A2&amp;"'!N6"),"")</f>
        <v>A</v>
      </c>
      <c r="H2" s="90" t="str">
        <f ca="1">IF(A2&lt;&gt;"",INDIRECT("'"&amp;A2&amp;"'!O6"),"")</f>
        <v>NOk</v>
      </c>
      <c r="I2" s="2" t="str">
        <f ca="1">IF(A2&lt;&gt;"",INDIRECT("'"&amp;A2&amp;"'!N7"),"")</f>
        <v>A</v>
      </c>
      <c r="J2" s="2" t="str">
        <f ca="1">IF(A2&lt;&gt;"",INDIRECT("'"&amp;A2&amp;"'!O7"),"")</f>
        <v>OK</v>
      </c>
      <c r="K2" s="13">
        <f ca="1">IF(A2&lt;&gt;"",M2/Q2,"")</f>
        <v>3.1803030303030302</v>
      </c>
      <c r="L2" s="14">
        <f ca="1">IF(A2&lt;&gt;"",(M2/S2)*100,"")</f>
        <v>1.1696447811447812</v>
      </c>
      <c r="M2" s="15">
        <f ca="1">IF(A2&lt;&gt;"",INDIRECT("'"&amp;A2&amp;"'!E38"),"")</f>
        <v>2099</v>
      </c>
      <c r="N2" s="88">
        <f ca="1">IF(A2&lt;&gt;"",INDIRECT("'"&amp;A2&amp;"'!B33"),"")</f>
        <v>0.11005240590757503</v>
      </c>
      <c r="O2" s="88">
        <f ca="1">IF(A2&lt;&gt;"",INDIRECT("'"&amp;A2&amp;"'!B34"),"")</f>
        <v>0.64363982848975698</v>
      </c>
      <c r="P2" s="88">
        <f ca="1">IF(A2&lt;&gt;"",INDIRECT("'"&amp;A2&amp;"'!B35"),"")</f>
        <v>0.24630776560266793</v>
      </c>
      <c r="Q2" s="16">
        <f ca="1">IF(A2&lt;&gt;"",INDIRECT("'"&amp;A2&amp;"'!F4"),"")</f>
        <v>660</v>
      </c>
      <c r="R2" s="7">
        <f ca="1">IF(A2&lt;&gt;"",INDIRECT("'"&amp;A2&amp;"'!F2"),"")</f>
        <v>33.1</v>
      </c>
      <c r="S2" s="17">
        <f ca="1">IF(A2&lt;&gt;"",(((Q2*1000)*9000)/R2)/1000,"")</f>
        <v>179456.19335347431</v>
      </c>
    </row>
    <row r="3" spans="1:19" x14ac:dyDescent="0.3">
      <c r="A3" s="3" t="str">
        <f ca="1">IF(ROW(A7)&gt;1*COUNTA(x),"",INDEX(x,1+TRUNC((ROW(A7)-1)/1)))</f>
        <v>1296</v>
      </c>
      <c r="B3" s="82">
        <f t="shared" ref="B3:B21" ca="1" si="0">IF(A3&lt;&gt;"",INDIRECT("'"&amp;A3&amp;"'!B5"),"")</f>
        <v>1296</v>
      </c>
      <c r="C3" s="90" t="str">
        <f t="shared" ref="C3:C21" ca="1" si="1">IF(A3&lt;&gt;"",INDIRECT("'"&amp;A3&amp;"'!N4"),"")</f>
        <v>A</v>
      </c>
      <c r="D3" s="90" t="str">
        <f t="shared" ref="D3:D21" ca="1" si="2">IF(A3&lt;&gt;"",INDIRECT("'"&amp;A3&amp;"'!O4"),"")</f>
        <v>Ok</v>
      </c>
      <c r="E3" s="90" t="str">
        <f t="shared" ref="E3:E21" ca="1" si="3">IF(A3&lt;&gt;"",INDIRECT("'"&amp;A3&amp;"'!N5"),"")</f>
        <v>C</v>
      </c>
      <c r="F3" s="90" t="str">
        <f t="shared" ref="F3:F21" ca="1" si="4">IF(A3&lt;&gt;"",INDIRECT("'"&amp;A3&amp;"'!O5"),"")</f>
        <v>Nok</v>
      </c>
      <c r="G3" s="90" t="str">
        <f t="shared" ref="G3:G21" ca="1" si="5">IF(A3&lt;&gt;"",INDIRECT("'"&amp;A3&amp;"'!N6"),"")</f>
        <v>C</v>
      </c>
      <c r="H3" s="90" t="str">
        <f t="shared" ref="H3:H21" ca="1" si="6">IF(A3&lt;&gt;"",INDIRECT("'"&amp;A3&amp;"'!O6"),"")</f>
        <v>NOk</v>
      </c>
      <c r="I3" s="2" t="str">
        <f t="shared" ref="I3:I21" ca="1" si="7">IF(A3&lt;&gt;"",INDIRECT("'"&amp;A3&amp;"'!N7"),"")</f>
        <v>A</v>
      </c>
      <c r="J3" s="2" t="str">
        <f t="shared" ref="J3:J21" ca="1" si="8">IF(A3&lt;&gt;"",INDIRECT("'"&amp;A3&amp;"'!O7"),"")</f>
        <v>OK</v>
      </c>
      <c r="K3" s="13">
        <f t="shared" ref="K3:K21" ca="1" si="9">IF(A3&lt;&gt;"",M3/Q3,"")</f>
        <v>2.4672727272727273</v>
      </c>
      <c r="L3" s="14">
        <f t="shared" ref="L3:L21" ca="1" si="10">IF(A3&lt;&gt;"",(M3/S3)*100,"")</f>
        <v>0.9128909090909092</v>
      </c>
      <c r="M3" s="15">
        <f t="shared" ref="M3:M21" ca="1" si="11">IF(A3&lt;&gt;"",INDIRECT("'"&amp;A3&amp;"'!E38"),"")</f>
        <v>1357</v>
      </c>
      <c r="N3" s="88">
        <f t="shared" ref="N3:N21" ca="1" si="12">IF(A3&lt;&gt;"",INDIRECT("'"&amp;A3&amp;"'!B33"),"")</f>
        <v>0.1156963890935888</v>
      </c>
      <c r="O3" s="88">
        <f t="shared" ref="O3:O21" ca="1" si="13">IF(A3&lt;&gt;"",INDIRECT("'"&amp;A3&amp;"'!B34"),"")</f>
        <v>0.48710390567428152</v>
      </c>
      <c r="P3" s="88">
        <f t="shared" ref="P3:P21" ca="1" si="14">IF(A3&lt;&gt;"",INDIRECT("'"&amp;A3&amp;"'!B35"),"")</f>
        <v>0.39719970523212972</v>
      </c>
      <c r="Q3" s="16">
        <f t="shared" ref="Q3:Q21" ca="1" si="15">IF(A3&lt;&gt;"",INDIRECT("'"&amp;A3&amp;"'!F4"),"")</f>
        <v>550</v>
      </c>
      <c r="R3" s="7">
        <f t="shared" ref="R3:R21" ca="1" si="16">IF(A3&lt;&gt;"",INDIRECT("'"&amp;A3&amp;"'!F2"),"")</f>
        <v>33.299999999999997</v>
      </c>
      <c r="S3" s="17">
        <f t="shared" ref="S3:S21" ca="1" si="17">IF(A3&lt;&gt;"",(((Q3*1000)*9000)/R3)/1000,"")</f>
        <v>148648.64864864864</v>
      </c>
    </row>
    <row r="4" spans="1:19" x14ac:dyDescent="0.3">
      <c r="A4" s="3" t="str">
        <f ca="1">IF(ROW(A8)&gt;1*COUNTA(x),"",INDEX(x,1+TRUNC((ROW(A8)-1)/1)))</f>
        <v>1310</v>
      </c>
      <c r="B4" s="82">
        <f t="shared" ca="1" si="0"/>
        <v>1310</v>
      </c>
      <c r="C4" s="90" t="str">
        <f t="shared" ca="1" si="1"/>
        <v>A</v>
      </c>
      <c r="D4" s="90" t="str">
        <f t="shared" ca="1" si="2"/>
        <v>Ok</v>
      </c>
      <c r="E4" s="90" t="str">
        <f t="shared" ca="1" si="3"/>
        <v>B</v>
      </c>
      <c r="F4" s="90" t="str">
        <f t="shared" ca="1" si="4"/>
        <v>Nok</v>
      </c>
      <c r="G4" s="90" t="str">
        <f t="shared" ca="1" si="5"/>
        <v>C</v>
      </c>
      <c r="H4" s="90" t="str">
        <f t="shared" ca="1" si="6"/>
        <v>NOk</v>
      </c>
      <c r="I4" s="2" t="str">
        <f t="shared" ca="1" si="7"/>
        <v>B</v>
      </c>
      <c r="J4" s="2" t="str">
        <f t="shared" ca="1" si="8"/>
        <v>OK</v>
      </c>
      <c r="K4" s="13">
        <f t="shared" ca="1" si="9"/>
        <v>3.1984126984126986</v>
      </c>
      <c r="L4" s="14">
        <f t="shared" ca="1" si="10"/>
        <v>1.1905202821869489</v>
      </c>
      <c r="M4" s="15">
        <f t="shared" ca="1" si="11"/>
        <v>2015</v>
      </c>
      <c r="N4" s="88">
        <f t="shared" ca="1" si="12"/>
        <v>0.11116625310173697</v>
      </c>
      <c r="O4" s="88">
        <f t="shared" ca="1" si="13"/>
        <v>0.66054590570719607</v>
      </c>
      <c r="P4" s="88">
        <f t="shared" ca="1" si="14"/>
        <v>0.22828784119106699</v>
      </c>
      <c r="Q4" s="16">
        <f t="shared" ca="1" si="15"/>
        <v>630</v>
      </c>
      <c r="R4" s="7">
        <f t="shared" ca="1" si="16"/>
        <v>33.5</v>
      </c>
      <c r="S4" s="17">
        <f t="shared" ca="1" si="17"/>
        <v>169253.73134328358</v>
      </c>
    </row>
    <row r="5" spans="1:19" x14ac:dyDescent="0.3">
      <c r="A5" s="3" t="str">
        <f ca="1">IF(ROW(A9)&gt;1*COUNTA(x),"",INDEX(x,1+TRUNC((ROW(A9)-1)/1)))</f>
        <v/>
      </c>
      <c r="B5" s="82" t="str">
        <f t="shared" ca="1" si="0"/>
        <v/>
      </c>
      <c r="C5" s="90" t="str">
        <f t="shared" ca="1" si="1"/>
        <v/>
      </c>
      <c r="D5" s="90" t="str">
        <f t="shared" ca="1" si="2"/>
        <v/>
      </c>
      <c r="E5" s="90" t="str">
        <f t="shared" ca="1" si="3"/>
        <v/>
      </c>
      <c r="F5" s="90" t="str">
        <f t="shared" ca="1" si="4"/>
        <v/>
      </c>
      <c r="G5" s="90" t="str">
        <f t="shared" ca="1" si="5"/>
        <v/>
      </c>
      <c r="H5" s="90" t="str">
        <f t="shared" ca="1" si="6"/>
        <v/>
      </c>
      <c r="I5" s="2" t="str">
        <f t="shared" ca="1" si="7"/>
        <v/>
      </c>
      <c r="J5" s="2" t="str">
        <f t="shared" ca="1" si="8"/>
        <v/>
      </c>
      <c r="K5" s="13" t="str">
        <f t="shared" ca="1" si="9"/>
        <v/>
      </c>
      <c r="L5" s="14" t="str">
        <f t="shared" ca="1" si="10"/>
        <v/>
      </c>
      <c r="M5" s="15" t="str">
        <f t="shared" ca="1" si="11"/>
        <v/>
      </c>
      <c r="N5" s="88" t="str">
        <f t="shared" ca="1" si="12"/>
        <v/>
      </c>
      <c r="O5" s="88" t="str">
        <f t="shared" ca="1" si="13"/>
        <v/>
      </c>
      <c r="P5" s="88" t="str">
        <f t="shared" ca="1" si="14"/>
        <v/>
      </c>
      <c r="Q5" s="16" t="str">
        <f t="shared" ca="1" si="15"/>
        <v/>
      </c>
      <c r="R5" s="7" t="str">
        <f t="shared" ca="1" si="16"/>
        <v/>
      </c>
      <c r="S5" s="17" t="str">
        <f t="shared" ca="1" si="17"/>
        <v/>
      </c>
    </row>
    <row r="6" spans="1:19" x14ac:dyDescent="0.3">
      <c r="A6" s="3" t="str">
        <f ca="1">IF(ROW(A10)&gt;1*COUNTA(x),"",INDEX(x,1+TRUNC((ROW(A10)-1)/1)))</f>
        <v/>
      </c>
      <c r="B6" s="82" t="str">
        <f t="shared" ca="1" si="0"/>
        <v/>
      </c>
      <c r="C6" s="90" t="str">
        <f t="shared" ca="1" si="1"/>
        <v/>
      </c>
      <c r="D6" s="90" t="str">
        <f t="shared" ca="1" si="2"/>
        <v/>
      </c>
      <c r="E6" s="90" t="str">
        <f t="shared" ca="1" si="3"/>
        <v/>
      </c>
      <c r="F6" s="90" t="str">
        <f t="shared" ca="1" si="4"/>
        <v/>
      </c>
      <c r="G6" s="90" t="str">
        <f t="shared" ca="1" si="5"/>
        <v/>
      </c>
      <c r="H6" s="90" t="str">
        <f t="shared" ca="1" si="6"/>
        <v/>
      </c>
      <c r="I6" s="2" t="str">
        <f t="shared" ca="1" si="7"/>
        <v/>
      </c>
      <c r="J6" s="2" t="str">
        <f t="shared" ca="1" si="8"/>
        <v/>
      </c>
      <c r="K6" s="13" t="str">
        <f t="shared" ca="1" si="9"/>
        <v/>
      </c>
      <c r="L6" s="14" t="str">
        <f t="shared" ca="1" si="10"/>
        <v/>
      </c>
      <c r="M6" s="15" t="str">
        <f t="shared" ca="1" si="11"/>
        <v/>
      </c>
      <c r="N6" s="88" t="str">
        <f t="shared" ca="1" si="12"/>
        <v/>
      </c>
      <c r="O6" s="88" t="str">
        <f t="shared" ca="1" si="13"/>
        <v/>
      </c>
      <c r="P6" s="88" t="str">
        <f t="shared" ca="1" si="14"/>
        <v/>
      </c>
      <c r="Q6" s="16" t="str">
        <f t="shared" ca="1" si="15"/>
        <v/>
      </c>
      <c r="R6" s="7" t="str">
        <f t="shared" ca="1" si="16"/>
        <v/>
      </c>
      <c r="S6" s="17" t="str">
        <f t="shared" ca="1" si="17"/>
        <v/>
      </c>
    </row>
    <row r="7" spans="1:19" x14ac:dyDescent="0.3">
      <c r="A7" s="3" t="str">
        <f ca="1">IF(ROW(A11)&gt;1*COUNTA(x),"",INDEX(x,1+TRUNC((ROW(A11)-1)/1)))</f>
        <v/>
      </c>
      <c r="B7" s="82" t="str">
        <f t="shared" ca="1" si="0"/>
        <v/>
      </c>
      <c r="C7" s="90" t="str">
        <f t="shared" ca="1" si="1"/>
        <v/>
      </c>
      <c r="D7" s="90" t="str">
        <f t="shared" ca="1" si="2"/>
        <v/>
      </c>
      <c r="E7" s="90" t="str">
        <f t="shared" ca="1" si="3"/>
        <v/>
      </c>
      <c r="F7" s="90" t="str">
        <f t="shared" ca="1" si="4"/>
        <v/>
      </c>
      <c r="G7" s="90" t="str">
        <f t="shared" ca="1" si="5"/>
        <v/>
      </c>
      <c r="H7" s="90" t="str">
        <f t="shared" ca="1" si="6"/>
        <v/>
      </c>
      <c r="I7" s="2" t="str">
        <f t="shared" ca="1" si="7"/>
        <v/>
      </c>
      <c r="J7" s="2" t="str">
        <f t="shared" ca="1" si="8"/>
        <v/>
      </c>
      <c r="K7" s="13" t="str">
        <f t="shared" ca="1" si="9"/>
        <v/>
      </c>
      <c r="L7" s="14" t="str">
        <f t="shared" ca="1" si="10"/>
        <v/>
      </c>
      <c r="M7" s="15" t="str">
        <f t="shared" ca="1" si="11"/>
        <v/>
      </c>
      <c r="N7" s="88" t="str">
        <f t="shared" ca="1" si="12"/>
        <v/>
      </c>
      <c r="O7" s="88" t="str">
        <f t="shared" ca="1" si="13"/>
        <v/>
      </c>
      <c r="P7" s="88" t="str">
        <f t="shared" ca="1" si="14"/>
        <v/>
      </c>
      <c r="Q7" s="16" t="str">
        <f t="shared" ca="1" si="15"/>
        <v/>
      </c>
      <c r="R7" s="7" t="str">
        <f t="shared" ca="1" si="16"/>
        <v/>
      </c>
      <c r="S7" s="17" t="str">
        <f t="shared" ca="1" si="17"/>
        <v/>
      </c>
    </row>
    <row r="8" spans="1:19" ht="18" customHeight="1" x14ac:dyDescent="0.3">
      <c r="A8" s="3" t="str">
        <f ca="1">IF(ROW(A12)&gt;1*COUNTA(x),"",INDEX(x,1+TRUNC((ROW(A12)-1)/1)))</f>
        <v/>
      </c>
      <c r="B8" s="82" t="str">
        <f t="shared" ca="1" si="0"/>
        <v/>
      </c>
      <c r="C8" s="90" t="str">
        <f t="shared" ca="1" si="1"/>
        <v/>
      </c>
      <c r="D8" s="90" t="str">
        <f t="shared" ca="1" si="2"/>
        <v/>
      </c>
      <c r="E8" s="90" t="str">
        <f t="shared" ca="1" si="3"/>
        <v/>
      </c>
      <c r="F8" s="90" t="str">
        <f t="shared" ca="1" si="4"/>
        <v/>
      </c>
      <c r="G8" s="90" t="str">
        <f t="shared" ca="1" si="5"/>
        <v/>
      </c>
      <c r="H8" s="90" t="str">
        <f t="shared" ca="1" si="6"/>
        <v/>
      </c>
      <c r="I8" s="2" t="str">
        <f t="shared" ca="1" si="7"/>
        <v/>
      </c>
      <c r="J8" s="2" t="str">
        <f t="shared" ca="1" si="8"/>
        <v/>
      </c>
      <c r="K8" s="13" t="str">
        <f t="shared" ca="1" si="9"/>
        <v/>
      </c>
      <c r="L8" s="14" t="str">
        <f t="shared" ca="1" si="10"/>
        <v/>
      </c>
      <c r="M8" s="15" t="str">
        <f t="shared" ca="1" si="11"/>
        <v/>
      </c>
      <c r="N8" s="88" t="str">
        <f t="shared" ca="1" si="12"/>
        <v/>
      </c>
      <c r="O8" s="88" t="str">
        <f t="shared" ca="1" si="13"/>
        <v/>
      </c>
      <c r="P8" s="88" t="str">
        <f t="shared" ca="1" si="14"/>
        <v/>
      </c>
      <c r="Q8" s="16" t="str">
        <f t="shared" ca="1" si="15"/>
        <v/>
      </c>
      <c r="R8" s="7" t="str">
        <f t="shared" ca="1" si="16"/>
        <v/>
      </c>
      <c r="S8" s="17" t="str">
        <f t="shared" ca="1" si="17"/>
        <v/>
      </c>
    </row>
    <row r="9" spans="1:19" ht="15.75" customHeight="1" x14ac:dyDescent="0.3">
      <c r="A9" s="3" t="str">
        <f ca="1">IF(ROW(A13)&gt;1*COUNTA(x),"",INDEX(x,1+TRUNC((ROW(A13)-1)/1)))</f>
        <v/>
      </c>
      <c r="B9" s="82" t="str">
        <f t="shared" ca="1" si="0"/>
        <v/>
      </c>
      <c r="C9" s="90" t="str">
        <f t="shared" ca="1" si="1"/>
        <v/>
      </c>
      <c r="D9" s="90" t="str">
        <f t="shared" ca="1" si="2"/>
        <v/>
      </c>
      <c r="E9" s="90" t="str">
        <f t="shared" ca="1" si="3"/>
        <v/>
      </c>
      <c r="F9" s="90" t="str">
        <f t="shared" ca="1" si="4"/>
        <v/>
      </c>
      <c r="G9" s="90" t="str">
        <f t="shared" ca="1" si="5"/>
        <v/>
      </c>
      <c r="H9" s="90" t="str">
        <f t="shared" ca="1" si="6"/>
        <v/>
      </c>
      <c r="I9" s="2" t="str">
        <f t="shared" ca="1" si="7"/>
        <v/>
      </c>
      <c r="J9" s="2" t="str">
        <f t="shared" ca="1" si="8"/>
        <v/>
      </c>
      <c r="K9" s="13" t="str">
        <f t="shared" ca="1" si="9"/>
        <v/>
      </c>
      <c r="L9" s="14" t="str">
        <f t="shared" ca="1" si="10"/>
        <v/>
      </c>
      <c r="M9" s="15" t="str">
        <f t="shared" ca="1" si="11"/>
        <v/>
      </c>
      <c r="N9" s="88" t="str">
        <f t="shared" ca="1" si="12"/>
        <v/>
      </c>
      <c r="O9" s="88" t="str">
        <f t="shared" ca="1" si="13"/>
        <v/>
      </c>
      <c r="P9" s="88" t="str">
        <f t="shared" ca="1" si="14"/>
        <v/>
      </c>
      <c r="Q9" s="16" t="str">
        <f t="shared" ca="1" si="15"/>
        <v/>
      </c>
      <c r="R9" s="7" t="str">
        <f t="shared" ca="1" si="16"/>
        <v/>
      </c>
      <c r="S9" s="17" t="str">
        <f t="shared" ca="1" si="17"/>
        <v/>
      </c>
    </row>
    <row r="10" spans="1:19" x14ac:dyDescent="0.3">
      <c r="A10" s="3" t="str">
        <f ca="1">IF(ROW(A14)&gt;1*COUNTA(x),"",INDEX(x,1+TRUNC((ROW(A14)-1)/1)))</f>
        <v/>
      </c>
      <c r="B10" s="82" t="str">
        <f t="shared" ca="1" si="0"/>
        <v/>
      </c>
      <c r="C10" s="90" t="str">
        <f t="shared" ca="1" si="1"/>
        <v/>
      </c>
      <c r="D10" s="90" t="str">
        <f t="shared" ca="1" si="2"/>
        <v/>
      </c>
      <c r="E10" s="90" t="str">
        <f t="shared" ca="1" si="3"/>
        <v/>
      </c>
      <c r="F10" s="90" t="str">
        <f t="shared" ca="1" si="4"/>
        <v/>
      </c>
      <c r="G10" s="90" t="str">
        <f t="shared" ca="1" si="5"/>
        <v/>
      </c>
      <c r="H10" s="90" t="str">
        <f t="shared" ca="1" si="6"/>
        <v/>
      </c>
      <c r="I10" s="2" t="str">
        <f t="shared" ca="1" si="7"/>
        <v/>
      </c>
      <c r="J10" s="2" t="str">
        <f t="shared" ca="1" si="8"/>
        <v/>
      </c>
      <c r="K10" s="13" t="str">
        <f t="shared" ca="1" si="9"/>
        <v/>
      </c>
      <c r="L10" s="14" t="str">
        <f t="shared" ca="1" si="10"/>
        <v/>
      </c>
      <c r="M10" s="15" t="str">
        <f t="shared" ca="1" si="11"/>
        <v/>
      </c>
      <c r="N10" s="88" t="str">
        <f t="shared" ca="1" si="12"/>
        <v/>
      </c>
      <c r="O10" s="88" t="str">
        <f t="shared" ca="1" si="13"/>
        <v/>
      </c>
      <c r="P10" s="88" t="str">
        <f t="shared" ca="1" si="14"/>
        <v/>
      </c>
      <c r="Q10" s="16" t="str">
        <f t="shared" ca="1" si="15"/>
        <v/>
      </c>
      <c r="R10" s="7" t="str">
        <f t="shared" ca="1" si="16"/>
        <v/>
      </c>
      <c r="S10" s="17" t="str">
        <f t="shared" ca="1" si="17"/>
        <v/>
      </c>
    </row>
    <row r="11" spans="1:19" x14ac:dyDescent="0.3">
      <c r="A11" s="3" t="str">
        <f ca="1">IF(ROW(A15)&gt;1*COUNTA(x),"",INDEX(x,1+TRUNC((ROW(A15)-1)/1)))</f>
        <v/>
      </c>
      <c r="B11" s="82" t="str">
        <f t="shared" ca="1" si="0"/>
        <v/>
      </c>
      <c r="C11" s="90" t="str">
        <f t="shared" ca="1" si="1"/>
        <v/>
      </c>
      <c r="D11" s="90" t="str">
        <f t="shared" ca="1" si="2"/>
        <v/>
      </c>
      <c r="E11" s="90" t="str">
        <f t="shared" ca="1" si="3"/>
        <v/>
      </c>
      <c r="F11" s="90" t="str">
        <f t="shared" ca="1" si="4"/>
        <v/>
      </c>
      <c r="G11" s="90" t="str">
        <f t="shared" ca="1" si="5"/>
        <v/>
      </c>
      <c r="H11" s="90" t="str">
        <f t="shared" ca="1" si="6"/>
        <v/>
      </c>
      <c r="I11" s="2" t="str">
        <f t="shared" ca="1" si="7"/>
        <v/>
      </c>
      <c r="J11" s="2" t="str">
        <f t="shared" ca="1" si="8"/>
        <v/>
      </c>
      <c r="K11" s="13" t="str">
        <f t="shared" ca="1" si="9"/>
        <v/>
      </c>
      <c r="L11" s="14" t="str">
        <f t="shared" ca="1" si="10"/>
        <v/>
      </c>
      <c r="M11" s="15" t="str">
        <f t="shared" ca="1" si="11"/>
        <v/>
      </c>
      <c r="N11" s="88" t="str">
        <f t="shared" ca="1" si="12"/>
        <v/>
      </c>
      <c r="O11" s="88" t="str">
        <f t="shared" ca="1" si="13"/>
        <v/>
      </c>
      <c r="P11" s="88" t="str">
        <f t="shared" ca="1" si="14"/>
        <v/>
      </c>
      <c r="Q11" s="16" t="str">
        <f t="shared" ca="1" si="15"/>
        <v/>
      </c>
      <c r="R11" s="7" t="str">
        <f t="shared" ca="1" si="16"/>
        <v/>
      </c>
      <c r="S11" s="17" t="str">
        <f t="shared" ca="1" si="17"/>
        <v/>
      </c>
    </row>
    <row r="12" spans="1:19" x14ac:dyDescent="0.3">
      <c r="A12" s="3" t="str">
        <f ca="1">IF(ROW(A16)&gt;1*COUNTA(x),"",INDEX(x,1+TRUNC((ROW(A16)-1)/1)))</f>
        <v/>
      </c>
      <c r="B12" s="82" t="str">
        <f t="shared" ca="1" si="0"/>
        <v/>
      </c>
      <c r="C12" s="90" t="str">
        <f t="shared" ca="1" si="1"/>
        <v/>
      </c>
      <c r="D12" s="90" t="str">
        <f t="shared" ca="1" si="2"/>
        <v/>
      </c>
      <c r="E12" s="90" t="str">
        <f t="shared" ca="1" si="3"/>
        <v/>
      </c>
      <c r="F12" s="90" t="str">
        <f t="shared" ca="1" si="4"/>
        <v/>
      </c>
      <c r="G12" s="90" t="str">
        <f t="shared" ca="1" si="5"/>
        <v/>
      </c>
      <c r="H12" s="90" t="str">
        <f t="shared" ca="1" si="6"/>
        <v/>
      </c>
      <c r="I12" s="2" t="str">
        <f t="shared" ca="1" si="7"/>
        <v/>
      </c>
      <c r="J12" s="2" t="str">
        <f t="shared" ca="1" si="8"/>
        <v/>
      </c>
      <c r="K12" s="13" t="str">
        <f t="shared" ca="1" si="9"/>
        <v/>
      </c>
      <c r="L12" s="14" t="str">
        <f t="shared" ca="1" si="10"/>
        <v/>
      </c>
      <c r="M12" s="15" t="str">
        <f t="shared" ca="1" si="11"/>
        <v/>
      </c>
      <c r="N12" s="88" t="str">
        <f t="shared" ca="1" si="12"/>
        <v/>
      </c>
      <c r="O12" s="88" t="str">
        <f t="shared" ca="1" si="13"/>
        <v/>
      </c>
      <c r="P12" s="88" t="str">
        <f t="shared" ca="1" si="14"/>
        <v/>
      </c>
      <c r="Q12" s="16" t="str">
        <f t="shared" ca="1" si="15"/>
        <v/>
      </c>
      <c r="R12" s="7" t="str">
        <f t="shared" ca="1" si="16"/>
        <v/>
      </c>
      <c r="S12" s="17" t="str">
        <f t="shared" ca="1" si="17"/>
        <v/>
      </c>
    </row>
    <row r="13" spans="1:19" x14ac:dyDescent="0.3">
      <c r="A13" s="3" t="str">
        <f ca="1">IF(ROW(A17)&gt;1*COUNTA(x),"",INDEX(x,1+TRUNC((ROW(A17)-1)/1)))</f>
        <v/>
      </c>
      <c r="B13" s="82" t="str">
        <f t="shared" ca="1" si="0"/>
        <v/>
      </c>
      <c r="C13" s="90" t="str">
        <f t="shared" ca="1" si="1"/>
        <v/>
      </c>
      <c r="D13" s="90" t="str">
        <f t="shared" ca="1" si="2"/>
        <v/>
      </c>
      <c r="E13" s="90" t="str">
        <f t="shared" ca="1" si="3"/>
        <v/>
      </c>
      <c r="F13" s="90" t="str">
        <f t="shared" ca="1" si="4"/>
        <v/>
      </c>
      <c r="G13" s="90" t="str">
        <f t="shared" ca="1" si="5"/>
        <v/>
      </c>
      <c r="H13" s="90" t="str">
        <f t="shared" ca="1" si="6"/>
        <v/>
      </c>
      <c r="I13" s="2" t="str">
        <f t="shared" ca="1" si="7"/>
        <v/>
      </c>
      <c r="J13" s="2" t="str">
        <f t="shared" ca="1" si="8"/>
        <v/>
      </c>
      <c r="K13" s="13" t="str">
        <f t="shared" ca="1" si="9"/>
        <v/>
      </c>
      <c r="L13" s="14" t="str">
        <f t="shared" ca="1" si="10"/>
        <v/>
      </c>
      <c r="M13" s="15" t="str">
        <f t="shared" ca="1" si="11"/>
        <v/>
      </c>
      <c r="N13" s="88" t="str">
        <f t="shared" ca="1" si="12"/>
        <v/>
      </c>
      <c r="O13" s="88" t="str">
        <f t="shared" ca="1" si="13"/>
        <v/>
      </c>
      <c r="P13" s="88" t="str">
        <f t="shared" ca="1" si="14"/>
        <v/>
      </c>
      <c r="Q13" s="16" t="str">
        <f t="shared" ca="1" si="15"/>
        <v/>
      </c>
      <c r="R13" s="7" t="str">
        <f t="shared" ca="1" si="16"/>
        <v/>
      </c>
      <c r="S13" s="17" t="str">
        <f t="shared" ca="1" si="17"/>
        <v/>
      </c>
    </row>
    <row r="14" spans="1:19" x14ac:dyDescent="0.3">
      <c r="A14" s="3" t="str">
        <f ca="1">IF(ROW(A18)&gt;1*COUNTA(x),"",INDEX(x,1+TRUNC((ROW(A18)-1)/1)))</f>
        <v/>
      </c>
      <c r="B14" s="82" t="str">
        <f t="shared" ca="1" si="0"/>
        <v/>
      </c>
      <c r="C14" s="90" t="str">
        <f t="shared" ca="1" si="1"/>
        <v/>
      </c>
      <c r="D14" s="90" t="str">
        <f t="shared" ca="1" si="2"/>
        <v/>
      </c>
      <c r="E14" s="90" t="str">
        <f t="shared" ca="1" si="3"/>
        <v/>
      </c>
      <c r="F14" s="90" t="str">
        <f t="shared" ca="1" si="4"/>
        <v/>
      </c>
      <c r="G14" s="90" t="str">
        <f t="shared" ca="1" si="5"/>
        <v/>
      </c>
      <c r="H14" s="90" t="str">
        <f t="shared" ca="1" si="6"/>
        <v/>
      </c>
      <c r="I14" s="2" t="str">
        <f t="shared" ca="1" si="7"/>
        <v/>
      </c>
      <c r="J14" s="2" t="str">
        <f t="shared" ca="1" si="8"/>
        <v/>
      </c>
      <c r="K14" s="13" t="str">
        <f t="shared" ca="1" si="9"/>
        <v/>
      </c>
      <c r="L14" s="14" t="str">
        <f t="shared" ca="1" si="10"/>
        <v/>
      </c>
      <c r="M14" s="15" t="str">
        <f t="shared" ca="1" si="11"/>
        <v/>
      </c>
      <c r="N14" s="88" t="str">
        <f t="shared" ca="1" si="12"/>
        <v/>
      </c>
      <c r="O14" s="88" t="str">
        <f t="shared" ca="1" si="13"/>
        <v/>
      </c>
      <c r="P14" s="88" t="str">
        <f t="shared" ca="1" si="14"/>
        <v/>
      </c>
      <c r="Q14" s="16" t="str">
        <f t="shared" ca="1" si="15"/>
        <v/>
      </c>
      <c r="R14" s="7" t="str">
        <f t="shared" ca="1" si="16"/>
        <v/>
      </c>
      <c r="S14" s="17" t="str">
        <f t="shared" ca="1" si="17"/>
        <v/>
      </c>
    </row>
    <row r="15" spans="1:19" x14ac:dyDescent="0.3">
      <c r="A15" s="3" t="str">
        <f ca="1">IF(ROW(A19)&gt;1*COUNTA(x),"",INDEX(x,1+TRUNC((ROW(A19)-1)/1)))</f>
        <v/>
      </c>
      <c r="B15" s="82" t="str">
        <f t="shared" ca="1" si="0"/>
        <v/>
      </c>
      <c r="C15" s="90" t="str">
        <f t="shared" ca="1" si="1"/>
        <v/>
      </c>
      <c r="D15" s="90" t="str">
        <f t="shared" ca="1" si="2"/>
        <v/>
      </c>
      <c r="E15" s="90" t="str">
        <f t="shared" ca="1" si="3"/>
        <v/>
      </c>
      <c r="F15" s="90" t="str">
        <f t="shared" ca="1" si="4"/>
        <v/>
      </c>
      <c r="G15" s="90" t="str">
        <f t="shared" ca="1" si="5"/>
        <v/>
      </c>
      <c r="H15" s="90" t="str">
        <f t="shared" ca="1" si="6"/>
        <v/>
      </c>
      <c r="I15" s="2" t="str">
        <f t="shared" ca="1" si="7"/>
        <v/>
      </c>
      <c r="J15" s="2" t="str">
        <f t="shared" ca="1" si="8"/>
        <v/>
      </c>
      <c r="K15" s="13" t="str">
        <f t="shared" ca="1" si="9"/>
        <v/>
      </c>
      <c r="L15" s="14" t="str">
        <f t="shared" ca="1" si="10"/>
        <v/>
      </c>
      <c r="M15" s="15" t="str">
        <f t="shared" ca="1" si="11"/>
        <v/>
      </c>
      <c r="N15" s="88" t="str">
        <f t="shared" ca="1" si="12"/>
        <v/>
      </c>
      <c r="O15" s="88" t="str">
        <f t="shared" ca="1" si="13"/>
        <v/>
      </c>
      <c r="P15" s="88" t="str">
        <f t="shared" ca="1" si="14"/>
        <v/>
      </c>
      <c r="Q15" s="16" t="str">
        <f t="shared" ca="1" si="15"/>
        <v/>
      </c>
      <c r="R15" s="7" t="str">
        <f t="shared" ca="1" si="16"/>
        <v/>
      </c>
      <c r="S15" s="17" t="str">
        <f t="shared" ca="1" si="17"/>
        <v/>
      </c>
    </row>
    <row r="16" spans="1:19" x14ac:dyDescent="0.3">
      <c r="A16" s="3" t="str">
        <f ca="1">IF(ROW(A20)&gt;1*COUNTA(x),"",INDEX(x,1+TRUNC((ROW(A20)-1)/1)))</f>
        <v/>
      </c>
      <c r="B16" s="82" t="str">
        <f t="shared" ca="1" si="0"/>
        <v/>
      </c>
      <c r="C16" s="90" t="str">
        <f t="shared" ca="1" si="1"/>
        <v/>
      </c>
      <c r="D16" s="90" t="str">
        <f t="shared" ca="1" si="2"/>
        <v/>
      </c>
      <c r="E16" s="90" t="str">
        <f t="shared" ca="1" si="3"/>
        <v/>
      </c>
      <c r="F16" s="90" t="str">
        <f t="shared" ca="1" si="4"/>
        <v/>
      </c>
      <c r="G16" s="90" t="str">
        <f t="shared" ca="1" si="5"/>
        <v/>
      </c>
      <c r="H16" s="90" t="str">
        <f t="shared" ca="1" si="6"/>
        <v/>
      </c>
      <c r="I16" s="2" t="str">
        <f t="shared" ca="1" si="7"/>
        <v/>
      </c>
      <c r="J16" s="2" t="str">
        <f t="shared" ca="1" si="8"/>
        <v/>
      </c>
      <c r="K16" s="13" t="str">
        <f t="shared" ca="1" si="9"/>
        <v/>
      </c>
      <c r="L16" s="14" t="str">
        <f t="shared" ca="1" si="10"/>
        <v/>
      </c>
      <c r="M16" s="15" t="str">
        <f t="shared" ca="1" si="11"/>
        <v/>
      </c>
      <c r="N16" s="88" t="str">
        <f t="shared" ca="1" si="12"/>
        <v/>
      </c>
      <c r="O16" s="88" t="str">
        <f t="shared" ca="1" si="13"/>
        <v/>
      </c>
      <c r="P16" s="88" t="str">
        <f t="shared" ca="1" si="14"/>
        <v/>
      </c>
      <c r="Q16" s="16" t="str">
        <f t="shared" ca="1" si="15"/>
        <v/>
      </c>
      <c r="R16" s="7" t="str">
        <f t="shared" ca="1" si="16"/>
        <v/>
      </c>
      <c r="S16" s="17" t="str">
        <f t="shared" ca="1" si="17"/>
        <v/>
      </c>
    </row>
    <row r="17" spans="1:19" x14ac:dyDescent="0.3">
      <c r="A17" s="3" t="str">
        <f ca="1">IF(ROW(A21)&gt;1*COUNTA(x),"",INDEX(x,1+TRUNC((ROW(A21)-1)/1)))</f>
        <v/>
      </c>
      <c r="B17" s="82" t="str">
        <f t="shared" ca="1" si="0"/>
        <v/>
      </c>
      <c r="C17" s="90" t="str">
        <f t="shared" ca="1" si="1"/>
        <v/>
      </c>
      <c r="D17" s="90" t="str">
        <f t="shared" ca="1" si="2"/>
        <v/>
      </c>
      <c r="E17" s="90" t="str">
        <f t="shared" ca="1" si="3"/>
        <v/>
      </c>
      <c r="F17" s="90" t="str">
        <f t="shared" ca="1" si="4"/>
        <v/>
      </c>
      <c r="G17" s="90" t="str">
        <f t="shared" ca="1" si="5"/>
        <v/>
      </c>
      <c r="H17" s="90" t="str">
        <f t="shared" ca="1" si="6"/>
        <v/>
      </c>
      <c r="I17" s="2" t="str">
        <f t="shared" ca="1" si="7"/>
        <v/>
      </c>
      <c r="J17" s="2" t="str">
        <f t="shared" ca="1" si="8"/>
        <v/>
      </c>
      <c r="K17" s="13" t="str">
        <f t="shared" ca="1" si="9"/>
        <v/>
      </c>
      <c r="L17" s="14" t="str">
        <f t="shared" ca="1" si="10"/>
        <v/>
      </c>
      <c r="M17" s="15" t="str">
        <f t="shared" ca="1" si="11"/>
        <v/>
      </c>
      <c r="N17" s="88" t="str">
        <f t="shared" ca="1" si="12"/>
        <v/>
      </c>
      <c r="O17" s="88" t="str">
        <f t="shared" ca="1" si="13"/>
        <v/>
      </c>
      <c r="P17" s="88" t="str">
        <f t="shared" ca="1" si="14"/>
        <v/>
      </c>
      <c r="Q17" s="16" t="str">
        <f t="shared" ca="1" si="15"/>
        <v/>
      </c>
      <c r="R17" s="7" t="str">
        <f t="shared" ca="1" si="16"/>
        <v/>
      </c>
      <c r="S17" s="17" t="str">
        <f t="shared" ca="1" si="17"/>
        <v/>
      </c>
    </row>
    <row r="18" spans="1:19" x14ac:dyDescent="0.3">
      <c r="A18" s="3" t="str">
        <f ca="1">IF(ROW(A22)&gt;1*COUNTA(x),"",INDEX(x,1+TRUNC((ROW(A22)-1)/1)))</f>
        <v/>
      </c>
      <c r="B18" s="82" t="str">
        <f t="shared" ca="1" si="0"/>
        <v/>
      </c>
      <c r="C18" s="90" t="str">
        <f t="shared" ca="1" si="1"/>
        <v/>
      </c>
      <c r="D18" s="90" t="str">
        <f t="shared" ca="1" si="2"/>
        <v/>
      </c>
      <c r="E18" s="90" t="str">
        <f t="shared" ca="1" si="3"/>
        <v/>
      </c>
      <c r="F18" s="90" t="str">
        <f t="shared" ca="1" si="4"/>
        <v/>
      </c>
      <c r="G18" s="90" t="str">
        <f t="shared" ca="1" si="5"/>
        <v/>
      </c>
      <c r="H18" s="90" t="str">
        <f t="shared" ca="1" si="6"/>
        <v/>
      </c>
      <c r="I18" s="2" t="str">
        <f t="shared" ca="1" si="7"/>
        <v/>
      </c>
      <c r="J18" s="2" t="str">
        <f t="shared" ca="1" si="8"/>
        <v/>
      </c>
      <c r="K18" s="13" t="str">
        <f t="shared" ca="1" si="9"/>
        <v/>
      </c>
      <c r="L18" s="14" t="str">
        <f t="shared" ca="1" si="10"/>
        <v/>
      </c>
      <c r="M18" s="15" t="str">
        <f t="shared" ca="1" si="11"/>
        <v/>
      </c>
      <c r="N18" s="88" t="str">
        <f t="shared" ca="1" si="12"/>
        <v/>
      </c>
      <c r="O18" s="88" t="str">
        <f t="shared" ca="1" si="13"/>
        <v/>
      </c>
      <c r="P18" s="88" t="str">
        <f t="shared" ca="1" si="14"/>
        <v/>
      </c>
      <c r="Q18" s="16" t="str">
        <f t="shared" ca="1" si="15"/>
        <v/>
      </c>
      <c r="R18" s="7" t="str">
        <f t="shared" ca="1" si="16"/>
        <v/>
      </c>
      <c r="S18" s="17" t="str">
        <f t="shared" ca="1" si="17"/>
        <v/>
      </c>
    </row>
    <row r="19" spans="1:19" x14ac:dyDescent="0.3">
      <c r="A19" s="3" t="str">
        <f ca="1">IF(ROW(A23)&gt;1*COUNTA(x),"",INDEX(x,1+TRUNC((ROW(A23)-1)/1)))</f>
        <v/>
      </c>
      <c r="B19" s="82" t="str">
        <f t="shared" ca="1" si="0"/>
        <v/>
      </c>
      <c r="C19" s="90" t="str">
        <f t="shared" ca="1" si="1"/>
        <v/>
      </c>
      <c r="D19" s="90" t="str">
        <f t="shared" ca="1" si="2"/>
        <v/>
      </c>
      <c r="E19" s="90" t="str">
        <f t="shared" ca="1" si="3"/>
        <v/>
      </c>
      <c r="F19" s="90" t="str">
        <f t="shared" ca="1" si="4"/>
        <v/>
      </c>
      <c r="G19" s="90" t="str">
        <f t="shared" ca="1" si="5"/>
        <v/>
      </c>
      <c r="H19" s="90" t="str">
        <f t="shared" ca="1" si="6"/>
        <v/>
      </c>
      <c r="I19" s="2" t="str">
        <f t="shared" ca="1" si="7"/>
        <v/>
      </c>
      <c r="J19" s="2" t="str">
        <f t="shared" ca="1" si="8"/>
        <v/>
      </c>
      <c r="K19" s="13" t="str">
        <f t="shared" ca="1" si="9"/>
        <v/>
      </c>
      <c r="L19" s="14" t="str">
        <f t="shared" ca="1" si="10"/>
        <v/>
      </c>
      <c r="M19" s="15" t="str">
        <f t="shared" ca="1" si="11"/>
        <v/>
      </c>
      <c r="N19" s="88" t="str">
        <f t="shared" ca="1" si="12"/>
        <v/>
      </c>
      <c r="O19" s="88" t="str">
        <f t="shared" ca="1" si="13"/>
        <v/>
      </c>
      <c r="P19" s="88" t="str">
        <f t="shared" ca="1" si="14"/>
        <v/>
      </c>
      <c r="Q19" s="16" t="str">
        <f t="shared" ca="1" si="15"/>
        <v/>
      </c>
      <c r="R19" s="7" t="str">
        <f t="shared" ca="1" si="16"/>
        <v/>
      </c>
      <c r="S19" s="17" t="str">
        <f t="shared" ca="1" si="17"/>
        <v/>
      </c>
    </row>
    <row r="20" spans="1:19" x14ac:dyDescent="0.3">
      <c r="A20" s="3" t="str">
        <f ca="1">IF(ROW(A24)&gt;1*COUNTA(x),"",INDEX(x,1+TRUNC((ROW(A24)-1)/1)))</f>
        <v/>
      </c>
      <c r="B20" s="82" t="str">
        <f t="shared" ca="1" si="0"/>
        <v/>
      </c>
      <c r="C20" s="90" t="str">
        <f t="shared" ca="1" si="1"/>
        <v/>
      </c>
      <c r="D20" s="90" t="str">
        <f t="shared" ca="1" si="2"/>
        <v/>
      </c>
      <c r="E20" s="90" t="str">
        <f t="shared" ca="1" si="3"/>
        <v/>
      </c>
      <c r="F20" s="90" t="str">
        <f t="shared" ca="1" si="4"/>
        <v/>
      </c>
      <c r="G20" s="90" t="str">
        <f t="shared" ca="1" si="5"/>
        <v/>
      </c>
      <c r="H20" s="90" t="str">
        <f t="shared" ca="1" si="6"/>
        <v/>
      </c>
      <c r="I20" s="2" t="str">
        <f t="shared" ca="1" si="7"/>
        <v/>
      </c>
      <c r="J20" s="2" t="str">
        <f t="shared" ca="1" si="8"/>
        <v/>
      </c>
      <c r="K20" s="13" t="str">
        <f t="shared" ca="1" si="9"/>
        <v/>
      </c>
      <c r="L20" s="14" t="str">
        <f t="shared" ca="1" si="10"/>
        <v/>
      </c>
      <c r="M20" s="15" t="str">
        <f t="shared" ca="1" si="11"/>
        <v/>
      </c>
      <c r="N20" s="88" t="str">
        <f t="shared" ca="1" si="12"/>
        <v/>
      </c>
      <c r="O20" s="88" t="str">
        <f t="shared" ca="1" si="13"/>
        <v/>
      </c>
      <c r="P20" s="88" t="str">
        <f t="shared" ca="1" si="14"/>
        <v/>
      </c>
      <c r="Q20" s="16" t="str">
        <f t="shared" ca="1" si="15"/>
        <v/>
      </c>
      <c r="R20" s="7" t="str">
        <f t="shared" ca="1" si="16"/>
        <v/>
      </c>
      <c r="S20" s="17" t="str">
        <f t="shared" ca="1" si="17"/>
        <v/>
      </c>
    </row>
    <row r="21" spans="1:19" x14ac:dyDescent="0.3">
      <c r="A21" s="3" t="str">
        <f ca="1">IF(ROW(A25)&gt;1*COUNTA(x),"",INDEX(x,1+TRUNC((ROW(A25)-1)/1)))</f>
        <v/>
      </c>
      <c r="B21" s="82" t="str">
        <f t="shared" ca="1" si="0"/>
        <v/>
      </c>
      <c r="C21" s="90" t="str">
        <f t="shared" ca="1" si="1"/>
        <v/>
      </c>
      <c r="D21" s="90" t="str">
        <f t="shared" ca="1" si="2"/>
        <v/>
      </c>
      <c r="E21" s="90" t="str">
        <f t="shared" ca="1" si="3"/>
        <v/>
      </c>
      <c r="F21" s="90" t="str">
        <f t="shared" ca="1" si="4"/>
        <v/>
      </c>
      <c r="G21" s="90" t="str">
        <f t="shared" ca="1" si="5"/>
        <v/>
      </c>
      <c r="H21" s="90" t="str">
        <f t="shared" ca="1" si="6"/>
        <v/>
      </c>
      <c r="I21" s="2" t="str">
        <f t="shared" ca="1" si="7"/>
        <v/>
      </c>
      <c r="J21" s="2" t="str">
        <f t="shared" ca="1" si="8"/>
        <v/>
      </c>
      <c r="K21" s="13" t="str">
        <f t="shared" ca="1" si="9"/>
        <v/>
      </c>
      <c r="L21" s="14" t="str">
        <f t="shared" ca="1" si="10"/>
        <v/>
      </c>
      <c r="M21" s="15" t="str">
        <f t="shared" ca="1" si="11"/>
        <v/>
      </c>
      <c r="N21" s="88" t="str">
        <f t="shared" ca="1" si="12"/>
        <v/>
      </c>
      <c r="O21" s="88" t="str">
        <f t="shared" ca="1" si="13"/>
        <v/>
      </c>
      <c r="P21" s="88" t="str">
        <f t="shared" ca="1" si="14"/>
        <v/>
      </c>
      <c r="Q21" s="16" t="str">
        <f t="shared" ca="1" si="15"/>
        <v/>
      </c>
      <c r="R21" s="7" t="str">
        <f t="shared" ca="1" si="16"/>
        <v/>
      </c>
      <c r="S21" s="17" t="str">
        <f t="shared" ca="1" si="17"/>
        <v/>
      </c>
    </row>
    <row r="22" spans="1:19" x14ac:dyDescent="0.3">
      <c r="C22" s="18"/>
      <c r="D22" s="18"/>
      <c r="Q22" s="19"/>
    </row>
    <row r="25" spans="1:19" x14ac:dyDescent="0.3">
      <c r="H25" s="3">
        <v>1</v>
      </c>
    </row>
  </sheetData>
  <mergeCells count="4">
    <mergeCell ref="C1:D1"/>
    <mergeCell ref="E1:F1"/>
    <mergeCell ref="G1:H1"/>
    <mergeCell ref="I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E6CC4-9089-4754-BA59-41AE42E61687}">
  <sheetPr>
    <tabColor rgb="FFFF0000"/>
  </sheetPr>
  <dimension ref="A1:O39"/>
  <sheetViews>
    <sheetView workbookViewId="0">
      <selection activeCell="B2" sqref="B2:C2"/>
    </sheetView>
  </sheetViews>
  <sheetFormatPr baseColWidth="10" defaultColWidth="11" defaultRowHeight="14.4" x14ac:dyDescent="0.3"/>
  <cols>
    <col min="1" max="1" width="12.44140625" style="21" bestFit="1" customWidth="1"/>
    <col min="2" max="3" width="11" style="20"/>
    <col min="4" max="4" width="12.44140625" style="20" bestFit="1" customWidth="1"/>
    <col min="5" max="5" width="11" style="20"/>
    <col min="6" max="6" width="11" style="21"/>
    <col min="7" max="8" width="11" style="20"/>
    <col min="9" max="9" width="12.44140625" style="20" bestFit="1" customWidth="1"/>
    <col min="10" max="14" width="11" style="20"/>
    <col min="15" max="15" width="39.44140625" style="20" customWidth="1"/>
    <col min="16" max="16384" width="11" style="20"/>
  </cols>
  <sheetData>
    <row r="1" spans="1:15" ht="15" thickBot="1" x14ac:dyDescent="0.35">
      <c r="A1" s="95" t="s">
        <v>76</v>
      </c>
      <c r="B1" s="96"/>
      <c r="C1" s="97"/>
    </row>
    <row r="2" spans="1:15" ht="15" thickBot="1" x14ac:dyDescent="0.35">
      <c r="A2" s="22" t="s">
        <v>0</v>
      </c>
      <c r="B2" s="98"/>
      <c r="C2" s="99"/>
      <c r="E2" s="23" t="s">
        <v>1</v>
      </c>
      <c r="F2" s="24"/>
      <c r="G2" s="25" t="s">
        <v>2</v>
      </c>
      <c r="I2" s="95" t="s">
        <v>77</v>
      </c>
      <c r="J2" s="96"/>
      <c r="K2" s="97"/>
      <c r="M2" s="100" t="s">
        <v>78</v>
      </c>
      <c r="N2" s="101"/>
      <c r="O2" s="102"/>
    </row>
    <row r="3" spans="1:15" x14ac:dyDescent="0.3">
      <c r="A3" s="26" t="s">
        <v>3</v>
      </c>
      <c r="B3" s="93"/>
      <c r="C3" s="94"/>
      <c r="E3" s="27" t="s">
        <v>4</v>
      </c>
      <c r="F3" s="28"/>
      <c r="G3" s="29" t="s">
        <v>5</v>
      </c>
      <c r="I3" s="30" t="s">
        <v>6</v>
      </c>
      <c r="J3" s="31">
        <v>4</v>
      </c>
      <c r="K3" s="32">
        <v>0.5</v>
      </c>
      <c r="M3" s="33" t="s">
        <v>79</v>
      </c>
      <c r="N3" s="34" t="s">
        <v>80</v>
      </c>
      <c r="O3" s="35" t="s">
        <v>81</v>
      </c>
    </row>
    <row r="4" spans="1:15" ht="15" thickBot="1" x14ac:dyDescent="0.35">
      <c r="A4" s="26" t="s">
        <v>82</v>
      </c>
      <c r="B4" s="93"/>
      <c r="C4" s="94"/>
      <c r="E4" s="36" t="s">
        <v>8</v>
      </c>
      <c r="F4" s="37"/>
      <c r="G4" s="38" t="s">
        <v>9</v>
      </c>
      <c r="I4" s="33" t="s">
        <v>10</v>
      </c>
      <c r="J4" s="39">
        <v>2.2000000000000002</v>
      </c>
      <c r="K4" s="40">
        <v>1.2</v>
      </c>
      <c r="M4" s="27" t="s">
        <v>83</v>
      </c>
      <c r="N4" s="41"/>
      <c r="O4" s="42"/>
    </row>
    <row r="5" spans="1:15" x14ac:dyDescent="0.3">
      <c r="A5" s="26" t="s">
        <v>7</v>
      </c>
      <c r="B5" s="103"/>
      <c r="C5" s="104"/>
      <c r="I5" s="33" t="s">
        <v>11</v>
      </c>
      <c r="J5" s="39">
        <v>0.8</v>
      </c>
      <c r="K5" s="42">
        <v>50</v>
      </c>
      <c r="M5" s="27" t="s">
        <v>84</v>
      </c>
      <c r="N5" s="41"/>
      <c r="O5" s="42"/>
    </row>
    <row r="6" spans="1:15" ht="15" thickBot="1" x14ac:dyDescent="0.35">
      <c r="A6" s="43" t="s">
        <v>85</v>
      </c>
      <c r="B6" s="105"/>
      <c r="C6" s="106"/>
      <c r="F6" s="20"/>
      <c r="I6" s="33" t="s">
        <v>14</v>
      </c>
      <c r="J6" s="39">
        <v>0.5</v>
      </c>
      <c r="K6" s="42">
        <v>150</v>
      </c>
      <c r="M6" s="27" t="s">
        <v>86</v>
      </c>
      <c r="N6" s="41"/>
      <c r="O6" s="42"/>
    </row>
    <row r="7" spans="1:15" ht="15" thickBot="1" x14ac:dyDescent="0.35">
      <c r="A7" s="20"/>
      <c r="E7" s="107" t="s">
        <v>12</v>
      </c>
      <c r="F7" s="44" t="s">
        <v>13</v>
      </c>
      <c r="G7" s="45"/>
      <c r="I7" s="33" t="s">
        <v>16</v>
      </c>
      <c r="J7" s="39">
        <v>0.5</v>
      </c>
      <c r="K7" s="42">
        <v>150</v>
      </c>
      <c r="M7" s="36" t="s">
        <v>87</v>
      </c>
      <c r="N7" s="46"/>
      <c r="O7" s="47"/>
    </row>
    <row r="8" spans="1:15" ht="15" thickBot="1" x14ac:dyDescent="0.35">
      <c r="A8" s="20"/>
      <c r="E8" s="108"/>
      <c r="F8" s="41" t="s">
        <v>15</v>
      </c>
      <c r="G8" s="48"/>
      <c r="I8" s="49" t="s">
        <v>18</v>
      </c>
      <c r="J8" s="50">
        <v>0.7</v>
      </c>
      <c r="K8" s="47">
        <v>50</v>
      </c>
    </row>
    <row r="9" spans="1:15" ht="15" thickBot="1" x14ac:dyDescent="0.35">
      <c r="A9" s="20"/>
      <c r="E9" s="109"/>
      <c r="F9" s="46" t="s">
        <v>17</v>
      </c>
      <c r="G9" s="51"/>
    </row>
    <row r="10" spans="1:15" ht="15" thickBot="1" x14ac:dyDescent="0.35">
      <c r="A10" s="20"/>
      <c r="F10" s="20"/>
    </row>
    <row r="11" spans="1:15" ht="15" thickBot="1" x14ac:dyDescent="0.35">
      <c r="A11" s="52" t="s">
        <v>19</v>
      </c>
      <c r="B11" s="53" t="s">
        <v>20</v>
      </c>
      <c r="C11" s="54" t="s">
        <v>21</v>
      </c>
      <c r="D11" s="55" t="s">
        <v>22</v>
      </c>
      <c r="E11" s="55" t="s">
        <v>23</v>
      </c>
      <c r="F11" s="55" t="s">
        <v>24</v>
      </c>
      <c r="G11" s="55" t="s">
        <v>25</v>
      </c>
      <c r="H11" s="55" t="s">
        <v>26</v>
      </c>
      <c r="I11" s="55" t="s">
        <v>27</v>
      </c>
      <c r="J11" s="56" t="s">
        <v>28</v>
      </c>
    </row>
    <row r="12" spans="1:15" x14ac:dyDescent="0.3">
      <c r="A12" s="57" t="s">
        <v>29</v>
      </c>
      <c r="B12" s="58">
        <f>SUM(B13:B18)</f>
        <v>0</v>
      </c>
      <c r="C12" s="58">
        <f t="shared" ref="C12:I12" si="0">SUM(C13:C18)</f>
        <v>0</v>
      </c>
      <c r="D12" s="58">
        <f t="shared" si="0"/>
        <v>0</v>
      </c>
      <c r="E12" s="58">
        <f t="shared" si="0"/>
        <v>0</v>
      </c>
      <c r="F12" s="58">
        <f t="shared" si="0"/>
        <v>0</v>
      </c>
      <c r="G12" s="58">
        <f t="shared" si="0"/>
        <v>0</v>
      </c>
      <c r="H12" s="58">
        <f t="shared" si="0"/>
        <v>0</v>
      </c>
      <c r="I12" s="58">
        <f t="shared" si="0"/>
        <v>0</v>
      </c>
      <c r="J12" s="59">
        <f t="shared" ref="J12:J18" si="1">SUM(B12:I12)</f>
        <v>0</v>
      </c>
    </row>
    <row r="13" spans="1:15" x14ac:dyDescent="0.3">
      <c r="A13" s="60" t="s">
        <v>6</v>
      </c>
      <c r="B13" s="61"/>
      <c r="C13" s="41"/>
      <c r="D13" s="41"/>
      <c r="E13" s="41"/>
      <c r="F13" s="62"/>
      <c r="G13" s="62"/>
      <c r="H13" s="62"/>
      <c r="I13" s="62"/>
      <c r="J13" s="63">
        <f t="shared" si="1"/>
        <v>0</v>
      </c>
      <c r="K13" s="64"/>
    </row>
    <row r="14" spans="1:15" x14ac:dyDescent="0.3">
      <c r="A14" s="65" t="s">
        <v>10</v>
      </c>
      <c r="B14" s="61"/>
      <c r="C14" s="41"/>
      <c r="D14" s="41"/>
      <c r="E14" s="41"/>
      <c r="F14" s="62"/>
      <c r="G14" s="62"/>
      <c r="H14" s="62"/>
      <c r="I14" s="62"/>
      <c r="J14" s="63">
        <f t="shared" si="1"/>
        <v>0</v>
      </c>
      <c r="K14" s="64"/>
    </row>
    <row r="15" spans="1:15" x14ac:dyDescent="0.3">
      <c r="A15" s="65" t="s">
        <v>11</v>
      </c>
      <c r="B15" s="61"/>
      <c r="C15" s="41"/>
      <c r="D15" s="41"/>
      <c r="E15" s="41"/>
      <c r="F15" s="62"/>
      <c r="G15" s="62"/>
      <c r="H15" s="62"/>
      <c r="I15" s="62"/>
      <c r="J15" s="63">
        <f t="shared" si="1"/>
        <v>0</v>
      </c>
      <c r="K15" s="64"/>
    </row>
    <row r="16" spans="1:15" s="66" customFormat="1" x14ac:dyDescent="0.3">
      <c r="A16" s="65" t="s">
        <v>14</v>
      </c>
      <c r="B16" s="61"/>
      <c r="C16" s="41"/>
      <c r="D16" s="41"/>
      <c r="E16" s="41"/>
      <c r="F16" s="62"/>
      <c r="G16" s="62"/>
      <c r="H16" s="62"/>
      <c r="I16" s="62"/>
      <c r="J16" s="63">
        <f t="shared" si="1"/>
        <v>0</v>
      </c>
      <c r="K16" s="64"/>
    </row>
    <row r="17" spans="1:11" x14ac:dyDescent="0.3">
      <c r="A17" s="65" t="s">
        <v>16</v>
      </c>
      <c r="B17" s="61"/>
      <c r="C17" s="41"/>
      <c r="D17" s="41"/>
      <c r="E17" s="41"/>
      <c r="F17" s="62"/>
      <c r="G17" s="62"/>
      <c r="H17" s="62"/>
      <c r="I17" s="62"/>
      <c r="J17" s="63">
        <f t="shared" si="1"/>
        <v>0</v>
      </c>
      <c r="K17" s="64"/>
    </row>
    <row r="18" spans="1:11" ht="15" thickBot="1" x14ac:dyDescent="0.35">
      <c r="A18" s="67" t="s">
        <v>18</v>
      </c>
      <c r="B18" s="68"/>
      <c r="C18" s="46"/>
      <c r="D18" s="46"/>
      <c r="E18" s="46"/>
      <c r="F18" s="69"/>
      <c r="G18" s="69"/>
      <c r="H18" s="69"/>
      <c r="I18" s="69"/>
      <c r="J18" s="70">
        <f t="shared" si="1"/>
        <v>0</v>
      </c>
      <c r="K18" s="64"/>
    </row>
    <row r="19" spans="1:11" x14ac:dyDescent="0.3">
      <c r="A19" s="20"/>
      <c r="F19" s="20"/>
    </row>
    <row r="20" spans="1:11" ht="15" thickBot="1" x14ac:dyDescent="0.35">
      <c r="A20" s="20"/>
      <c r="F20" s="20"/>
    </row>
    <row r="21" spans="1:11" ht="15" thickBot="1" x14ac:dyDescent="0.35">
      <c r="A21" s="52" t="s">
        <v>30</v>
      </c>
      <c r="B21" s="53" t="s">
        <v>31</v>
      </c>
      <c r="C21" s="54" t="s">
        <v>32</v>
      </c>
      <c r="D21" s="55" t="s">
        <v>33</v>
      </c>
      <c r="E21" s="55" t="s">
        <v>34</v>
      </c>
      <c r="F21" s="55" t="s">
        <v>35</v>
      </c>
      <c r="G21" s="55" t="s">
        <v>36</v>
      </c>
      <c r="H21" s="55" t="s">
        <v>37</v>
      </c>
      <c r="I21" s="55" t="s">
        <v>38</v>
      </c>
      <c r="J21" s="55" t="s">
        <v>39</v>
      </c>
      <c r="K21" s="56" t="s">
        <v>28</v>
      </c>
    </row>
    <row r="22" spans="1:11" x14ac:dyDescent="0.3">
      <c r="A22" s="57" t="s">
        <v>29</v>
      </c>
      <c r="B22" s="58">
        <f>SUM(B23:B28)</f>
        <v>0</v>
      </c>
      <c r="C22" s="58">
        <f t="shared" ref="C22:J22" si="2">SUM(C23:C28)</f>
        <v>0</v>
      </c>
      <c r="D22" s="58">
        <f t="shared" si="2"/>
        <v>0</v>
      </c>
      <c r="E22" s="58">
        <f t="shared" si="2"/>
        <v>0</v>
      </c>
      <c r="F22" s="58">
        <f t="shared" si="2"/>
        <v>0</v>
      </c>
      <c r="G22" s="58">
        <f t="shared" si="2"/>
        <v>0</v>
      </c>
      <c r="H22" s="58">
        <f t="shared" si="2"/>
        <v>0</v>
      </c>
      <c r="I22" s="58">
        <f t="shared" si="2"/>
        <v>0</v>
      </c>
      <c r="J22" s="58">
        <f t="shared" si="2"/>
        <v>0</v>
      </c>
      <c r="K22" s="59">
        <f t="shared" ref="K22:K28" si="3">SUM(B22:J22)</f>
        <v>0</v>
      </c>
    </row>
    <row r="23" spans="1:11" x14ac:dyDescent="0.3">
      <c r="A23" s="60" t="s">
        <v>6</v>
      </c>
      <c r="B23" s="61"/>
      <c r="C23" s="41"/>
      <c r="D23" s="41"/>
      <c r="E23" s="41"/>
      <c r="F23" s="62"/>
      <c r="G23" s="62"/>
      <c r="H23" s="62"/>
      <c r="I23" s="62"/>
      <c r="J23" s="41"/>
      <c r="K23" s="63">
        <f t="shared" si="3"/>
        <v>0</v>
      </c>
    </row>
    <row r="24" spans="1:11" x14ac:dyDescent="0.3">
      <c r="A24" s="65" t="s">
        <v>10</v>
      </c>
      <c r="B24" s="61"/>
      <c r="C24" s="41"/>
      <c r="D24" s="41"/>
      <c r="E24" s="41"/>
      <c r="F24" s="62"/>
      <c r="G24" s="62"/>
      <c r="H24" s="62"/>
      <c r="I24" s="62"/>
      <c r="J24" s="41"/>
      <c r="K24" s="63">
        <f t="shared" si="3"/>
        <v>0</v>
      </c>
    </row>
    <row r="25" spans="1:11" x14ac:dyDescent="0.3">
      <c r="A25" s="65" t="s">
        <v>11</v>
      </c>
      <c r="B25" s="61"/>
      <c r="C25" s="41"/>
      <c r="D25" s="41"/>
      <c r="E25" s="41"/>
      <c r="F25" s="62"/>
      <c r="G25" s="62"/>
      <c r="H25" s="62"/>
      <c r="I25" s="62"/>
      <c r="J25" s="41"/>
      <c r="K25" s="63">
        <f t="shared" si="3"/>
        <v>0</v>
      </c>
    </row>
    <row r="26" spans="1:11" x14ac:dyDescent="0.3">
      <c r="A26" s="65" t="s">
        <v>14</v>
      </c>
      <c r="B26" s="61"/>
      <c r="C26" s="41"/>
      <c r="D26" s="41"/>
      <c r="E26" s="41"/>
      <c r="F26" s="62"/>
      <c r="G26" s="62"/>
      <c r="H26" s="62"/>
      <c r="I26" s="62"/>
      <c r="J26" s="41"/>
      <c r="K26" s="63">
        <f t="shared" si="3"/>
        <v>0</v>
      </c>
    </row>
    <row r="27" spans="1:11" x14ac:dyDescent="0.3">
      <c r="A27" s="65" t="s">
        <v>16</v>
      </c>
      <c r="B27" s="61"/>
      <c r="C27" s="41"/>
      <c r="D27" s="41"/>
      <c r="E27" s="41"/>
      <c r="F27" s="62"/>
      <c r="G27" s="62"/>
      <c r="H27" s="62"/>
      <c r="I27" s="62"/>
      <c r="J27" s="41"/>
      <c r="K27" s="63">
        <f t="shared" si="3"/>
        <v>0</v>
      </c>
    </row>
    <row r="28" spans="1:11" ht="15" thickBot="1" x14ac:dyDescent="0.35">
      <c r="A28" s="67" t="s">
        <v>18</v>
      </c>
      <c r="B28" s="68"/>
      <c r="C28" s="46"/>
      <c r="D28" s="46"/>
      <c r="E28" s="46"/>
      <c r="F28" s="69"/>
      <c r="G28" s="69"/>
      <c r="H28" s="69"/>
      <c r="I28" s="69"/>
      <c r="J28" s="46"/>
      <c r="K28" s="70">
        <f t="shared" si="3"/>
        <v>0</v>
      </c>
    </row>
    <row r="31" spans="1:11" x14ac:dyDescent="0.3">
      <c r="A31" s="110" t="s">
        <v>88</v>
      </c>
      <c r="B31" s="110"/>
      <c r="D31" s="110" t="s">
        <v>28</v>
      </c>
      <c r="E31" s="110"/>
    </row>
    <row r="32" spans="1:11" x14ac:dyDescent="0.3">
      <c r="A32" s="71" t="s">
        <v>89</v>
      </c>
      <c r="B32" s="72" t="e">
        <f>E38/F4</f>
        <v>#DIV/0!</v>
      </c>
      <c r="D32" s="71" t="s">
        <v>90</v>
      </c>
      <c r="E32" s="73">
        <f t="shared" ref="E32:E37" si="4">J13+K23</f>
        <v>0</v>
      </c>
    </row>
    <row r="33" spans="1:5" x14ac:dyDescent="0.3">
      <c r="A33" s="71" t="s">
        <v>91</v>
      </c>
      <c r="B33" s="74" t="e">
        <f>E32/E38</f>
        <v>#DIV/0!</v>
      </c>
      <c r="D33" s="71" t="s">
        <v>92</v>
      </c>
      <c r="E33" s="73">
        <f t="shared" si="4"/>
        <v>0</v>
      </c>
    </row>
    <row r="34" spans="1:5" x14ac:dyDescent="0.3">
      <c r="A34" s="71" t="s">
        <v>93</v>
      </c>
      <c r="B34" s="74" t="e">
        <f>E33/E38</f>
        <v>#DIV/0!</v>
      </c>
      <c r="D34" s="71" t="s">
        <v>94</v>
      </c>
      <c r="E34" s="73">
        <f t="shared" si="4"/>
        <v>0</v>
      </c>
    </row>
    <row r="35" spans="1:5" x14ac:dyDescent="0.3">
      <c r="A35" s="71" t="s">
        <v>43</v>
      </c>
      <c r="B35" s="74" t="e">
        <f>(E34+E35+E36+E37)/E38</f>
        <v>#DIV/0!</v>
      </c>
      <c r="D35" s="71" t="s">
        <v>95</v>
      </c>
      <c r="E35" s="73">
        <f t="shared" si="4"/>
        <v>0</v>
      </c>
    </row>
    <row r="36" spans="1:5" x14ac:dyDescent="0.3">
      <c r="D36" s="71" t="s">
        <v>96</v>
      </c>
      <c r="E36" s="73">
        <f t="shared" si="4"/>
        <v>0</v>
      </c>
    </row>
    <row r="37" spans="1:5" x14ac:dyDescent="0.3">
      <c r="D37" s="71" t="s">
        <v>97</v>
      </c>
      <c r="E37" s="73">
        <f t="shared" si="4"/>
        <v>0</v>
      </c>
    </row>
    <row r="38" spans="1:5" x14ac:dyDescent="0.3">
      <c r="D38" s="73" t="s">
        <v>98</v>
      </c>
      <c r="E38" s="73">
        <f>J12+K22</f>
        <v>0</v>
      </c>
    </row>
    <row r="39" spans="1:5" x14ac:dyDescent="0.3">
      <c r="D39" s="71" t="s">
        <v>99</v>
      </c>
      <c r="E39" s="73" t="e">
        <f>((F4*1000)*9000)/F2</f>
        <v>#DIV/0!</v>
      </c>
    </row>
  </sheetData>
  <mergeCells count="11">
    <mergeCell ref="B5:C5"/>
    <mergeCell ref="B6:C6"/>
    <mergeCell ref="E7:E9"/>
    <mergeCell ref="A31:B31"/>
    <mergeCell ref="D31:E31"/>
    <mergeCell ref="B4:C4"/>
    <mergeCell ref="A1:C1"/>
    <mergeCell ref="B2:C2"/>
    <mergeCell ref="I2:K2"/>
    <mergeCell ref="M2:O2"/>
    <mergeCell ref="B3:C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FFE568C-7ED5-4A4E-B28F-C2ED5AB87798}">
          <x14:formula1>
            <xm:f>'Liste Deroulante'!$C$2:$C$4</xm:f>
          </x14:formula1>
          <xm:sqref>N4:N7</xm:sqref>
        </x14:dataValidation>
        <x14:dataValidation type="list" allowBlank="1" showInputMessage="1" showErrorMessage="1" xr:uid="{750E0366-B751-4C72-B393-DB562E1EA38B}">
          <x14:formula1>
            <xm:f>'Liste Deroulante'!$B$2:$B$9</xm:f>
          </x14:formula1>
          <xm:sqref>B6:C6</xm:sqref>
        </x14:dataValidation>
        <x14:dataValidation type="list" allowBlank="1" showInputMessage="1" showErrorMessage="1" xr:uid="{214C8FBF-034B-4D20-AF41-68B77CFAF979}">
          <x14:formula1>
            <xm:f>'Liste Deroulante'!$A$2:$A$12</xm:f>
          </x14:formula1>
          <xm:sqref>B2:C2</xm:sqref>
        </x14:dataValidation>
        <x14:dataValidation type="list" allowBlank="1" showInputMessage="1" showErrorMessage="1" xr:uid="{AF09E467-E463-4D89-8C81-E5CBBB40C25C}">
          <x14:formula1>
            <xm:f>'Liste Deroulante'!$D$2:$D$12</xm:f>
          </x14:formula1>
          <xm:sqref>B3:C3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4655-68A2-4E61-A5FB-DDA30FFEB6C7}">
  <sheetPr>
    <tabColor rgb="FF0070C0"/>
  </sheetPr>
  <dimension ref="A3:I46"/>
  <sheetViews>
    <sheetView topLeftCell="A4" workbookViewId="0">
      <selection activeCell="E14" sqref="E14"/>
    </sheetView>
  </sheetViews>
  <sheetFormatPr baseColWidth="10" defaultRowHeight="14.4" x14ac:dyDescent="0.3"/>
  <cols>
    <col min="1" max="1" width="14.5546875" bestFit="1" customWidth="1"/>
    <col min="2" max="2" width="13.109375" bestFit="1" customWidth="1"/>
  </cols>
  <sheetData>
    <row r="3" spans="1:8" x14ac:dyDescent="0.3">
      <c r="A3" s="3"/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  <c r="G3" s="1" t="s">
        <v>45</v>
      </c>
      <c r="H3" s="1" t="s">
        <v>46</v>
      </c>
    </row>
    <row r="4" spans="1:8" x14ac:dyDescent="0.3">
      <c r="A4" s="4" t="s">
        <v>49</v>
      </c>
      <c r="B4" s="5">
        <v>3.33</v>
      </c>
      <c r="C4" s="5" t="e">
        <f>#REF!</f>
        <v>#REF!</v>
      </c>
      <c r="D4" s="5">
        <v>64.36</v>
      </c>
      <c r="E4" s="5">
        <v>24.63</v>
      </c>
      <c r="F4" s="6">
        <v>32.700000000000003</v>
      </c>
      <c r="G4" s="6">
        <v>630.11</v>
      </c>
      <c r="H4" s="8">
        <f>(((G4*1000)*9000)/F4)/1000</f>
        <v>173424.77064220182</v>
      </c>
    </row>
    <row r="5" spans="1:8" x14ac:dyDescent="0.3">
      <c r="A5" s="4" t="s">
        <v>50</v>
      </c>
      <c r="B5" s="5">
        <v>2.12</v>
      </c>
      <c r="C5" s="5">
        <v>11.57</v>
      </c>
      <c r="D5" s="5">
        <v>48.71</v>
      </c>
      <c r="E5" s="5">
        <v>39.72</v>
      </c>
      <c r="F5" s="6">
        <v>33.299999999999997</v>
      </c>
      <c r="G5" s="6">
        <v>640.29999999999995</v>
      </c>
      <c r="H5" s="8">
        <f t="shared" ref="H5:H20" si="0">(((G5*1000)*9000)/F5)/1000</f>
        <v>173054.05405405408</v>
      </c>
    </row>
    <row r="6" spans="1:8" x14ac:dyDescent="0.3">
      <c r="A6" s="4" t="s">
        <v>51</v>
      </c>
      <c r="B6" s="5">
        <v>3.12</v>
      </c>
      <c r="C6" s="5">
        <v>11.12</v>
      </c>
      <c r="D6" s="5">
        <v>66.05</v>
      </c>
      <c r="E6" s="5">
        <v>22.83</v>
      </c>
      <c r="F6" s="6">
        <v>30.5</v>
      </c>
      <c r="G6" s="6">
        <v>646.53</v>
      </c>
      <c r="H6" s="8">
        <f t="shared" si="0"/>
        <v>190779.34426229505</v>
      </c>
    </row>
    <row r="7" spans="1:8" x14ac:dyDescent="0.3">
      <c r="A7" s="4" t="s">
        <v>52</v>
      </c>
      <c r="B7" s="5">
        <v>2.83</v>
      </c>
      <c r="C7" s="5">
        <v>13.07</v>
      </c>
      <c r="D7" s="5">
        <v>66.14</v>
      </c>
      <c r="E7" s="5">
        <v>20.79</v>
      </c>
      <c r="F7" s="7">
        <v>31.3</v>
      </c>
      <c r="G7" s="6">
        <v>645</v>
      </c>
      <c r="H7" s="8">
        <f t="shared" si="0"/>
        <v>185463.25878594248</v>
      </c>
    </row>
    <row r="8" spans="1:8" x14ac:dyDescent="0.3">
      <c r="A8" s="4" t="s">
        <v>53</v>
      </c>
      <c r="B8" s="5">
        <v>3.51</v>
      </c>
      <c r="C8" s="5">
        <v>12.93</v>
      </c>
      <c r="D8" s="5">
        <v>65.61</v>
      </c>
      <c r="E8" s="5">
        <v>21.45</v>
      </c>
      <c r="F8" s="6">
        <v>30.6</v>
      </c>
      <c r="G8" s="6">
        <v>639.6</v>
      </c>
      <c r="H8" s="8">
        <f t="shared" si="0"/>
        <v>188117.64705882352</v>
      </c>
    </row>
    <row r="9" spans="1:8" x14ac:dyDescent="0.3">
      <c r="A9" s="4" t="s">
        <v>54</v>
      </c>
      <c r="B9" s="5">
        <v>3.221663612585945</v>
      </c>
      <c r="C9" s="5">
        <v>13.36898395721925</v>
      </c>
      <c r="D9" s="5">
        <v>68.886728245017011</v>
      </c>
      <c r="E9" s="5">
        <v>17.744287797763732</v>
      </c>
      <c r="F9" s="6">
        <v>32.200000000000003</v>
      </c>
      <c r="G9" s="6">
        <v>638</v>
      </c>
      <c r="H9" s="8">
        <f t="shared" si="0"/>
        <v>178322.9813664596</v>
      </c>
    </row>
    <row r="10" spans="1:8" x14ac:dyDescent="0.3">
      <c r="A10" s="4" t="s">
        <v>55</v>
      </c>
      <c r="B10" s="5">
        <v>2.0268279444832129</v>
      </c>
      <c r="C10" s="5">
        <v>11.01759755164499</v>
      </c>
      <c r="D10" s="5">
        <v>55.317521040550893</v>
      </c>
      <c r="E10" s="5">
        <v>33.664881407804131</v>
      </c>
      <c r="F10" s="6">
        <v>31.9</v>
      </c>
      <c r="G10" s="6">
        <v>645</v>
      </c>
      <c r="H10" s="8">
        <f t="shared" si="0"/>
        <v>181974.92163009406</v>
      </c>
    </row>
    <row r="11" spans="1:8" x14ac:dyDescent="0.3">
      <c r="A11" s="4" t="s">
        <v>56</v>
      </c>
      <c r="B11" s="5">
        <v>2.5427039867473082</v>
      </c>
      <c r="C11" s="5">
        <v>11.124769514443759</v>
      </c>
      <c r="D11" s="5">
        <v>51.751690227412404</v>
      </c>
      <c r="E11" s="5">
        <v>37.123540258143819</v>
      </c>
      <c r="F11" s="6">
        <v>31.6</v>
      </c>
      <c r="G11" s="6">
        <v>639</v>
      </c>
      <c r="H11" s="8">
        <f t="shared" si="0"/>
        <v>181993.67088607594</v>
      </c>
    </row>
    <row r="12" spans="1:8" x14ac:dyDescent="0.3">
      <c r="A12" s="4" t="s">
        <v>57</v>
      </c>
      <c r="B12" s="5">
        <v>2.8684116170670491</v>
      </c>
      <c r="C12" s="5">
        <v>12.228260869565217</v>
      </c>
      <c r="D12" s="5">
        <v>70.59782608695653</v>
      </c>
      <c r="E12" s="5">
        <v>17.173913043478262</v>
      </c>
      <c r="F12" s="6">
        <v>33.4</v>
      </c>
      <c r="G12" s="6">
        <v>641</v>
      </c>
      <c r="H12" s="8">
        <f t="shared" si="0"/>
        <v>172724.5508982036</v>
      </c>
    </row>
    <row r="13" spans="1:8" x14ac:dyDescent="0.3">
      <c r="A13" s="4" t="s">
        <v>58</v>
      </c>
      <c r="B13" s="5">
        <v>3.0611769456567317</v>
      </c>
      <c r="C13" s="5">
        <v>13.749365804160325</v>
      </c>
      <c r="D13" s="5">
        <v>78.589548452562155</v>
      </c>
      <c r="E13" s="5">
        <v>7.6610857432775257</v>
      </c>
      <c r="F13" s="6">
        <v>29.3</v>
      </c>
      <c r="G13" s="6">
        <v>643</v>
      </c>
      <c r="H13" s="8">
        <f t="shared" si="0"/>
        <v>197508.53242320818</v>
      </c>
    </row>
    <row r="14" spans="1:8" x14ac:dyDescent="0.3">
      <c r="A14" s="4" t="s">
        <v>59</v>
      </c>
      <c r="B14" s="5">
        <v>1.1391177896267572</v>
      </c>
      <c r="C14" s="5">
        <v>17.553191489361701</v>
      </c>
      <c r="D14" s="5">
        <v>50.13297872340425</v>
      </c>
      <c r="E14" s="5">
        <v>32.313829787234042</v>
      </c>
      <c r="F14" s="6">
        <v>33</v>
      </c>
      <c r="G14" s="6">
        <v>660</v>
      </c>
      <c r="H14" s="8">
        <f t="shared" si="0"/>
        <v>180000</v>
      </c>
    </row>
    <row r="15" spans="1:8" x14ac:dyDescent="0.3">
      <c r="A15" s="4" t="s">
        <v>60</v>
      </c>
      <c r="B15" s="5">
        <v>2.7123494449510992</v>
      </c>
      <c r="C15" s="5">
        <v>13.217391304347824</v>
      </c>
      <c r="D15" s="5">
        <v>76.695652173913032</v>
      </c>
      <c r="E15" s="5">
        <v>10.086956521739129</v>
      </c>
      <c r="F15" s="6">
        <v>31.1</v>
      </c>
      <c r="G15" s="6">
        <v>636</v>
      </c>
      <c r="H15" s="8">
        <f t="shared" si="0"/>
        <v>184051.44694533764</v>
      </c>
    </row>
    <row r="16" spans="1:8" x14ac:dyDescent="0.3">
      <c r="A16" s="4" t="s">
        <v>61</v>
      </c>
      <c r="B16" s="5">
        <v>1.431364761235526</v>
      </c>
      <c r="C16" s="5">
        <v>12.8068303094984</v>
      </c>
      <c r="D16" s="5">
        <v>47.491995731056555</v>
      </c>
      <c r="E16" s="5">
        <v>39.701173959445043</v>
      </c>
      <c r="F16" s="6">
        <v>33.299999999999997</v>
      </c>
      <c r="G16" s="6">
        <v>654</v>
      </c>
      <c r="H16" s="8">
        <f t="shared" si="0"/>
        <v>176756.75675675677</v>
      </c>
    </row>
    <row r="17" spans="1:9" x14ac:dyDescent="0.3">
      <c r="A17" s="4" t="s">
        <v>62</v>
      </c>
      <c r="B17" s="5">
        <v>1.1599684791174152</v>
      </c>
      <c r="C17" s="5">
        <v>13.586956521739133</v>
      </c>
      <c r="D17" s="5">
        <v>49.456521739130444</v>
      </c>
      <c r="E17" s="5">
        <v>36.956521739130437</v>
      </c>
      <c r="F17" s="6">
        <v>31.2</v>
      </c>
      <c r="G17" s="6">
        <v>634</v>
      </c>
      <c r="H17" s="8">
        <f t="shared" si="0"/>
        <v>182884.6153846154</v>
      </c>
    </row>
    <row r="18" spans="1:9" x14ac:dyDescent="0.3">
      <c r="A18" s="4" t="s">
        <v>63</v>
      </c>
      <c r="B18" s="5">
        <v>3.2835209180617295</v>
      </c>
      <c r="C18" s="5">
        <v>15.12241958713394</v>
      </c>
      <c r="D18" s="5">
        <v>77.532405184829571</v>
      </c>
      <c r="E18" s="5">
        <v>7.3451752280364859</v>
      </c>
      <c r="F18" s="6">
        <v>31.9</v>
      </c>
      <c r="G18" s="6">
        <v>634</v>
      </c>
      <c r="H18" s="8">
        <f t="shared" si="0"/>
        <v>178871.47335423197</v>
      </c>
    </row>
    <row r="19" spans="1:9" x14ac:dyDescent="0.3">
      <c r="A19" s="4" t="s">
        <v>64</v>
      </c>
      <c r="B19" s="5">
        <v>3.0461581456007698</v>
      </c>
      <c r="C19" s="5">
        <v>14.525993883792051</v>
      </c>
      <c r="D19" s="5">
        <v>75.891946992864433</v>
      </c>
      <c r="E19" s="5">
        <v>9.5820591233435266</v>
      </c>
      <c r="F19" s="6">
        <v>32.5</v>
      </c>
      <c r="G19" s="6">
        <v>644</v>
      </c>
      <c r="H19" s="8">
        <f t="shared" si="0"/>
        <v>178338.46153846153</v>
      </c>
    </row>
    <row r="20" spans="1:9" x14ac:dyDescent="0.3">
      <c r="A20" s="4" t="s">
        <v>65</v>
      </c>
      <c r="B20" s="5">
        <v>2.686914053298576</v>
      </c>
      <c r="C20" s="5">
        <v>14.377556984219751</v>
      </c>
      <c r="D20" s="5">
        <v>74.342489772063118</v>
      </c>
      <c r="E20" s="5">
        <v>11.279953243717124</v>
      </c>
      <c r="F20" s="6">
        <v>31.8</v>
      </c>
      <c r="G20" s="6">
        <v>636</v>
      </c>
      <c r="H20" s="8">
        <f t="shared" si="0"/>
        <v>180000</v>
      </c>
    </row>
    <row r="22" spans="1:9" x14ac:dyDescent="0.3">
      <c r="A22" s="3"/>
      <c r="B22" s="1" t="s">
        <v>48</v>
      </c>
      <c r="C22" s="1" t="s">
        <v>41</v>
      </c>
      <c r="D22" s="1" t="s">
        <v>42</v>
      </c>
      <c r="E22" s="1" t="s">
        <v>43</v>
      </c>
      <c r="F22" s="1" t="s">
        <v>44</v>
      </c>
      <c r="G22" s="1" t="s">
        <v>45</v>
      </c>
      <c r="H22" s="1" t="s">
        <v>46</v>
      </c>
      <c r="I22" s="1" t="s">
        <v>47</v>
      </c>
    </row>
    <row r="23" spans="1:9" x14ac:dyDescent="0.3">
      <c r="A23" s="4" t="s">
        <v>49</v>
      </c>
      <c r="B23" s="5">
        <v>1.2099000000000002</v>
      </c>
      <c r="C23" s="5">
        <v>11.005240590757504</v>
      </c>
      <c r="D23" s="5">
        <v>64.36</v>
      </c>
      <c r="E23" s="5">
        <v>24.63</v>
      </c>
      <c r="F23" s="6">
        <v>32.700000000000003</v>
      </c>
      <c r="G23" s="6">
        <v>630.11</v>
      </c>
      <c r="H23" s="8">
        <v>173424.77064220182</v>
      </c>
      <c r="I23" s="9">
        <v>2098.2663000000002</v>
      </c>
    </row>
    <row r="24" spans="1:9" x14ac:dyDescent="0.3">
      <c r="A24" s="4" t="s">
        <v>50</v>
      </c>
      <c r="B24" s="5">
        <v>0.78439999999999988</v>
      </c>
      <c r="C24" s="5">
        <v>11.57</v>
      </c>
      <c r="D24" s="5">
        <v>48.71</v>
      </c>
      <c r="E24" s="5">
        <v>39.72</v>
      </c>
      <c r="F24" s="6">
        <v>33.299999999999997</v>
      </c>
      <c r="G24" s="6">
        <v>640.29999999999995</v>
      </c>
      <c r="H24" s="8">
        <v>173054.05405405408</v>
      </c>
      <c r="I24" s="9">
        <v>1357.4359999999999</v>
      </c>
    </row>
    <row r="25" spans="1:9" x14ac:dyDescent="0.3">
      <c r="A25" s="4" t="s">
        <v>51</v>
      </c>
      <c r="B25" s="5">
        <v>1.0573333333333335</v>
      </c>
      <c r="C25" s="5">
        <v>11.12</v>
      </c>
      <c r="D25" s="5">
        <v>66.05</v>
      </c>
      <c r="E25" s="5">
        <v>22.83</v>
      </c>
      <c r="F25" s="6">
        <v>30.5</v>
      </c>
      <c r="G25" s="6">
        <v>646.53</v>
      </c>
      <c r="H25" s="8">
        <v>190779.34426229505</v>
      </c>
      <c r="I25" s="9">
        <v>2017.1736000000001</v>
      </c>
    </row>
    <row r="26" spans="1:9" x14ac:dyDescent="0.3">
      <c r="A26" s="4" t="s">
        <v>52</v>
      </c>
      <c r="B26" s="5">
        <v>0.98421111111111126</v>
      </c>
      <c r="C26" s="5">
        <v>13.07</v>
      </c>
      <c r="D26" s="5">
        <v>66.14</v>
      </c>
      <c r="E26" s="5">
        <v>20.79</v>
      </c>
      <c r="F26" s="7">
        <v>31.3</v>
      </c>
      <c r="G26" s="6">
        <v>645</v>
      </c>
      <c r="H26" s="8">
        <v>185463.25878594248</v>
      </c>
      <c r="I26" s="9">
        <v>1825.3500000000001</v>
      </c>
    </row>
    <row r="27" spans="1:9" x14ac:dyDescent="0.3">
      <c r="A27" s="4" t="s">
        <v>53</v>
      </c>
      <c r="B27" s="5">
        <v>1.1934</v>
      </c>
      <c r="C27" s="5">
        <v>12.93</v>
      </c>
      <c r="D27" s="5">
        <v>65.61</v>
      </c>
      <c r="E27" s="5">
        <v>21.45</v>
      </c>
      <c r="F27" s="6">
        <v>30.6</v>
      </c>
      <c r="G27" s="6">
        <v>639.6</v>
      </c>
      <c r="H27" s="8">
        <v>188117.64705882352</v>
      </c>
      <c r="I27" s="9">
        <v>2244.9960000000001</v>
      </c>
    </row>
    <row r="28" spans="1:9" x14ac:dyDescent="0.3">
      <c r="A28" s="4" t="s">
        <v>54</v>
      </c>
      <c r="B28" s="5">
        <v>1.152639648058527</v>
      </c>
      <c r="C28" s="5">
        <v>13.36898395721925</v>
      </c>
      <c r="D28" s="5">
        <v>68.886728245017011</v>
      </c>
      <c r="E28" s="5">
        <v>17.744287797763732</v>
      </c>
      <c r="F28" s="6">
        <v>32.200000000000003</v>
      </c>
      <c r="G28" s="6">
        <v>638</v>
      </c>
      <c r="H28" s="8">
        <v>178322.9813664596</v>
      </c>
      <c r="I28" s="9">
        <v>2055.4213848298327</v>
      </c>
    </row>
    <row r="29" spans="1:9" x14ac:dyDescent="0.3">
      <c r="A29" s="4" t="s">
        <v>55</v>
      </c>
      <c r="B29" s="5">
        <v>0.71839790476682763</v>
      </c>
      <c r="C29" s="5">
        <v>11.01759755164499</v>
      </c>
      <c r="D29" s="5">
        <v>55.317521040550893</v>
      </c>
      <c r="E29" s="5">
        <v>33.664881407804131</v>
      </c>
      <c r="F29" s="6">
        <v>31.9</v>
      </c>
      <c r="G29" s="6">
        <v>645</v>
      </c>
      <c r="H29" s="8">
        <v>181974.92163009406</v>
      </c>
      <c r="I29" s="9">
        <v>1307.3040241916724</v>
      </c>
    </row>
    <row r="30" spans="1:9" x14ac:dyDescent="0.3">
      <c r="A30" s="4" t="s">
        <v>56</v>
      </c>
      <c r="B30" s="5">
        <v>0.89277162201349936</v>
      </c>
      <c r="C30" s="5">
        <v>11.124769514443759</v>
      </c>
      <c r="D30" s="5">
        <v>51.751690227412404</v>
      </c>
      <c r="E30" s="5">
        <v>37.123540258143819</v>
      </c>
      <c r="F30" s="6">
        <v>31.6</v>
      </c>
      <c r="G30" s="6">
        <v>639</v>
      </c>
      <c r="H30" s="8">
        <v>181993.67088607594</v>
      </c>
      <c r="I30" s="9">
        <v>1624.7878475315299</v>
      </c>
    </row>
    <row r="31" spans="1:9" x14ac:dyDescent="0.3">
      <c r="A31" s="4" t="s">
        <v>57</v>
      </c>
      <c r="B31" s="5">
        <v>1.0644994223337714</v>
      </c>
      <c r="C31" s="5">
        <v>12.228260869565217</v>
      </c>
      <c r="D31" s="5">
        <v>70.59782608695653</v>
      </c>
      <c r="E31" s="5">
        <v>17.173913043478262</v>
      </c>
      <c r="F31" s="6">
        <v>33.4</v>
      </c>
      <c r="G31" s="6">
        <v>641</v>
      </c>
      <c r="H31" s="8">
        <v>172724.5508982036</v>
      </c>
      <c r="I31" s="9">
        <v>1838.6518465399784</v>
      </c>
    </row>
    <row r="32" spans="1:9" x14ac:dyDescent="0.3">
      <c r="A32" s="4" t="s">
        <v>58</v>
      </c>
      <c r="B32" s="5">
        <v>0.99658316119713608</v>
      </c>
      <c r="C32" s="5">
        <v>13.749365804160325</v>
      </c>
      <c r="D32" s="5">
        <v>78.589548452562155</v>
      </c>
      <c r="E32" s="5">
        <v>7.6610857432775257</v>
      </c>
      <c r="F32" s="6">
        <v>29.3</v>
      </c>
      <c r="G32" s="6">
        <v>643</v>
      </c>
      <c r="H32" s="8">
        <v>197508.53242320818</v>
      </c>
      <c r="I32" s="9">
        <v>1968.3367760572785</v>
      </c>
    </row>
    <row r="33" spans="1:9" x14ac:dyDescent="0.3">
      <c r="A33" s="4" t="s">
        <v>59</v>
      </c>
      <c r="B33" s="5">
        <v>0.41767652286314433</v>
      </c>
      <c r="C33" s="5">
        <v>17.553191489361701</v>
      </c>
      <c r="D33" s="5">
        <v>50.13297872340425</v>
      </c>
      <c r="E33" s="5">
        <v>32.313829787234042</v>
      </c>
      <c r="F33" s="6">
        <v>33</v>
      </c>
      <c r="G33" s="6">
        <v>660</v>
      </c>
      <c r="H33" s="8">
        <v>180000</v>
      </c>
      <c r="I33" s="9">
        <v>751.81774115365977</v>
      </c>
    </row>
    <row r="34" spans="1:9" x14ac:dyDescent="0.3">
      <c r="A34" s="4" t="s">
        <v>60</v>
      </c>
      <c r="B34" s="5">
        <v>0.93726741931087976</v>
      </c>
      <c r="C34" s="5">
        <v>13.217391304347824</v>
      </c>
      <c r="D34" s="5">
        <v>76.695652173913032</v>
      </c>
      <c r="E34" s="5">
        <v>10.086956521739129</v>
      </c>
      <c r="F34" s="6">
        <v>31.1</v>
      </c>
      <c r="G34" s="6">
        <v>636</v>
      </c>
      <c r="H34" s="8">
        <v>184051.44694533764</v>
      </c>
      <c r="I34" s="9">
        <v>1725.0542469888992</v>
      </c>
    </row>
    <row r="35" spans="1:9" x14ac:dyDescent="0.3">
      <c r="A35" s="4" t="s">
        <v>61</v>
      </c>
      <c r="B35" s="5">
        <v>0.52960496165714455</v>
      </c>
      <c r="C35" s="5">
        <v>12.8068303094984</v>
      </c>
      <c r="D35" s="5">
        <v>47.491995731056555</v>
      </c>
      <c r="E35" s="5">
        <v>39.701173959445043</v>
      </c>
      <c r="F35" s="6">
        <v>33.299999999999997</v>
      </c>
      <c r="G35" s="6">
        <v>654</v>
      </c>
      <c r="H35" s="8">
        <v>176756.75675675677</v>
      </c>
      <c r="I35" s="9">
        <v>936.11255384803405</v>
      </c>
    </row>
    <row r="36" spans="1:9" x14ac:dyDescent="0.3">
      <c r="A36" s="4" t="s">
        <v>62</v>
      </c>
      <c r="B36" s="5">
        <v>0.40212240609403721</v>
      </c>
      <c r="C36" s="5">
        <v>13.586956521739133</v>
      </c>
      <c r="D36" s="5">
        <v>49.456521739130444</v>
      </c>
      <c r="E36" s="5">
        <v>36.956521739130437</v>
      </c>
      <c r="F36" s="6">
        <v>31.2</v>
      </c>
      <c r="G36" s="6">
        <v>634</v>
      </c>
      <c r="H36" s="8">
        <v>182884.6153846154</v>
      </c>
      <c r="I36" s="9">
        <v>735.42001576044117</v>
      </c>
    </row>
    <row r="37" spans="1:9" x14ac:dyDescent="0.3">
      <c r="A37" s="4" t="s">
        <v>63</v>
      </c>
      <c r="B37" s="5">
        <v>1.1638257476241018</v>
      </c>
      <c r="C37" s="5">
        <v>15.12241958713394</v>
      </c>
      <c r="D37" s="5">
        <v>77.532405184829571</v>
      </c>
      <c r="E37" s="5">
        <v>7.3451752280364859</v>
      </c>
      <c r="F37" s="6">
        <v>31.9</v>
      </c>
      <c r="G37" s="6">
        <v>634</v>
      </c>
      <c r="H37" s="8">
        <v>178871.47335423197</v>
      </c>
      <c r="I37" s="9">
        <v>2081.7522620511363</v>
      </c>
    </row>
    <row r="38" spans="1:9" x14ac:dyDescent="0.3">
      <c r="A38" s="4" t="s">
        <v>64</v>
      </c>
      <c r="B38" s="5">
        <v>1.1000015525780558</v>
      </c>
      <c r="C38" s="5">
        <v>14.525993883792051</v>
      </c>
      <c r="D38" s="5">
        <v>75.891946992864433</v>
      </c>
      <c r="E38" s="5">
        <v>9.5820591233435266</v>
      </c>
      <c r="F38" s="6">
        <v>32.5</v>
      </c>
      <c r="G38" s="6">
        <v>644</v>
      </c>
      <c r="H38" s="8">
        <v>178338.46153846153</v>
      </c>
      <c r="I38" s="9">
        <v>1961.7258457668956</v>
      </c>
    </row>
    <row r="39" spans="1:9" x14ac:dyDescent="0.3">
      <c r="A39" s="4" t="s">
        <v>65</v>
      </c>
      <c r="B39" s="5">
        <v>0.94937629883216357</v>
      </c>
      <c r="C39" s="5">
        <v>14.377556984219751</v>
      </c>
      <c r="D39" s="5">
        <v>74.342489772063118</v>
      </c>
      <c r="E39" s="5">
        <v>11.279953243717124</v>
      </c>
      <c r="F39" s="6">
        <v>31.8</v>
      </c>
      <c r="G39" s="6">
        <v>636</v>
      </c>
      <c r="H39" s="8">
        <v>180000</v>
      </c>
      <c r="I39" s="9">
        <v>1708.8773378978944</v>
      </c>
    </row>
    <row r="40" spans="1:9" x14ac:dyDescent="0.3">
      <c r="G40" s="10"/>
      <c r="I40" s="11"/>
    </row>
    <row r="41" spans="1:9" x14ac:dyDescent="0.3">
      <c r="I41" s="11"/>
    </row>
    <row r="42" spans="1:9" x14ac:dyDescent="0.3">
      <c r="B42" t="s">
        <v>66</v>
      </c>
      <c r="I42" s="11"/>
    </row>
    <row r="43" spans="1:9" x14ac:dyDescent="0.3">
      <c r="A43" t="s">
        <v>67</v>
      </c>
      <c r="B43" s="10">
        <f>AVERAGE(G23:G39)</f>
        <v>641.50235294117647</v>
      </c>
    </row>
    <row r="44" spans="1:9" x14ac:dyDescent="0.3">
      <c r="A44" t="s">
        <v>68</v>
      </c>
      <c r="B44" s="11">
        <f>AVERAGE(I23:I39)</f>
        <v>1661.087281330427</v>
      </c>
    </row>
    <row r="45" spans="1:9" x14ac:dyDescent="0.3">
      <c r="A45" t="s">
        <v>69</v>
      </c>
      <c r="B45" s="11">
        <f>MIN(I23:I39)</f>
        <v>735.42001576044117</v>
      </c>
    </row>
    <row r="46" spans="1:9" x14ac:dyDescent="0.3">
      <c r="A46" t="s">
        <v>70</v>
      </c>
      <c r="B46" s="11">
        <f>MAX(I23:I39)</f>
        <v>2244.9960000000001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CB359-D1EB-4561-9E29-5F0D463C1A60}">
  <sheetPr>
    <tabColor rgb="FF0070C0"/>
  </sheetPr>
  <dimension ref="A1:G18"/>
  <sheetViews>
    <sheetView workbookViewId="0">
      <selection activeCell="E14" sqref="E14"/>
    </sheetView>
  </sheetViews>
  <sheetFormatPr baseColWidth="10" defaultRowHeight="14.4" x14ac:dyDescent="0.3"/>
  <sheetData>
    <row r="1" spans="1:7" x14ac:dyDescent="0.3">
      <c r="A1" s="3"/>
      <c r="B1" s="1" t="s">
        <v>48</v>
      </c>
      <c r="C1" s="1" t="s">
        <v>41</v>
      </c>
      <c r="D1" s="1" t="s">
        <v>42</v>
      </c>
      <c r="E1" s="1" t="s">
        <v>43</v>
      </c>
      <c r="F1" s="1" t="s">
        <v>46</v>
      </c>
      <c r="G1" s="1" t="s">
        <v>47</v>
      </c>
    </row>
    <row r="2" spans="1:7" x14ac:dyDescent="0.3">
      <c r="A2" s="4" t="s">
        <v>49</v>
      </c>
      <c r="B2" s="5">
        <v>1.2099000000000002</v>
      </c>
      <c r="C2" s="5">
        <v>11.005240590757504</v>
      </c>
      <c r="D2" s="5">
        <v>64.36</v>
      </c>
      <c r="E2" s="5">
        <v>24.63</v>
      </c>
      <c r="F2" s="8">
        <v>173424.77064220182</v>
      </c>
      <c r="G2" s="9">
        <v>2098.2663000000002</v>
      </c>
    </row>
    <row r="3" spans="1:7" x14ac:dyDescent="0.3">
      <c r="A3" s="4" t="s">
        <v>50</v>
      </c>
      <c r="B3" s="5">
        <v>0.78439999999999988</v>
      </c>
      <c r="C3" s="5">
        <v>11.57</v>
      </c>
      <c r="D3" s="5">
        <v>48.71</v>
      </c>
      <c r="E3" s="5">
        <v>39.72</v>
      </c>
      <c r="F3" s="8">
        <v>173054.05405405408</v>
      </c>
      <c r="G3" s="9">
        <v>1357.4359999999999</v>
      </c>
    </row>
    <row r="4" spans="1:7" x14ac:dyDescent="0.3">
      <c r="A4" s="4" t="s">
        <v>51</v>
      </c>
      <c r="B4" s="5">
        <v>1.0573333333333335</v>
      </c>
      <c r="C4" s="5">
        <v>11.12</v>
      </c>
      <c r="D4" s="5">
        <v>66.05</v>
      </c>
      <c r="E4" s="5">
        <v>22.83</v>
      </c>
      <c r="F4" s="8">
        <v>190779.34426229505</v>
      </c>
      <c r="G4" s="9">
        <v>2017.1736000000001</v>
      </c>
    </row>
    <row r="5" spans="1:7" x14ac:dyDescent="0.3">
      <c r="A5" s="4" t="s">
        <v>52</v>
      </c>
      <c r="B5" s="5">
        <v>0.98421111111111126</v>
      </c>
      <c r="C5" s="5">
        <v>13.07</v>
      </c>
      <c r="D5" s="5">
        <v>66.14</v>
      </c>
      <c r="E5" s="5">
        <v>20.79</v>
      </c>
      <c r="F5" s="8">
        <v>185463.25878594248</v>
      </c>
      <c r="G5" s="9">
        <v>1825.3500000000001</v>
      </c>
    </row>
    <row r="6" spans="1:7" x14ac:dyDescent="0.3">
      <c r="A6" s="4" t="s">
        <v>53</v>
      </c>
      <c r="B6" s="5">
        <v>1.1934</v>
      </c>
      <c r="C6" s="5">
        <v>12.93</v>
      </c>
      <c r="D6" s="5">
        <v>65.61</v>
      </c>
      <c r="E6" s="5">
        <v>21.45</v>
      </c>
      <c r="F6" s="8">
        <v>188117.64705882352</v>
      </c>
      <c r="G6" s="9">
        <v>2244.9960000000001</v>
      </c>
    </row>
    <row r="7" spans="1:7" x14ac:dyDescent="0.3">
      <c r="A7" s="4" t="s">
        <v>54</v>
      </c>
      <c r="B7" s="5">
        <v>1.152639648058527</v>
      </c>
      <c r="C7" s="5">
        <v>13.36898395721925</v>
      </c>
      <c r="D7" s="5">
        <v>68.886728245017011</v>
      </c>
      <c r="E7" s="5">
        <v>17.744287797763732</v>
      </c>
      <c r="F7" s="8">
        <v>178322.9813664596</v>
      </c>
      <c r="G7" s="9">
        <v>2055.4213848298327</v>
      </c>
    </row>
    <row r="8" spans="1:7" x14ac:dyDescent="0.3">
      <c r="A8" s="4" t="s">
        <v>55</v>
      </c>
      <c r="B8" s="5">
        <v>0.71839790476682763</v>
      </c>
      <c r="C8" s="5">
        <v>11.01759755164499</v>
      </c>
      <c r="D8" s="5">
        <v>55.317521040550893</v>
      </c>
      <c r="E8" s="5">
        <v>33.664881407804131</v>
      </c>
      <c r="F8" s="8">
        <v>181974.92163009406</v>
      </c>
      <c r="G8" s="9">
        <v>1307.3040241916724</v>
      </c>
    </row>
    <row r="9" spans="1:7" x14ac:dyDescent="0.3">
      <c r="A9" s="4" t="s">
        <v>56</v>
      </c>
      <c r="B9" s="5">
        <v>0.89277162201349936</v>
      </c>
      <c r="C9" s="5">
        <v>11.124769514443759</v>
      </c>
      <c r="D9" s="5">
        <v>51.751690227412404</v>
      </c>
      <c r="E9" s="5">
        <v>37.123540258143819</v>
      </c>
      <c r="F9" s="8">
        <v>181993.67088607594</v>
      </c>
      <c r="G9" s="9">
        <v>1624.7878475315299</v>
      </c>
    </row>
    <row r="10" spans="1:7" x14ac:dyDescent="0.3">
      <c r="A10" s="4" t="s">
        <v>57</v>
      </c>
      <c r="B10" s="5">
        <v>1.0644994223337714</v>
      </c>
      <c r="C10" s="5">
        <v>12.228260869565217</v>
      </c>
      <c r="D10" s="5">
        <v>70.59782608695653</v>
      </c>
      <c r="E10" s="5">
        <v>17.173913043478262</v>
      </c>
      <c r="F10" s="8">
        <v>172724.5508982036</v>
      </c>
      <c r="G10" s="9">
        <v>1838.6518465399784</v>
      </c>
    </row>
    <row r="11" spans="1:7" x14ac:dyDescent="0.3">
      <c r="A11" s="4" t="s">
        <v>58</v>
      </c>
      <c r="B11" s="5">
        <v>0.99658316119713608</v>
      </c>
      <c r="C11" s="5">
        <v>13.749365804160325</v>
      </c>
      <c r="D11" s="5">
        <v>78.589548452562155</v>
      </c>
      <c r="E11" s="5">
        <v>7.6610857432775257</v>
      </c>
      <c r="F11" s="8">
        <v>197508.53242320818</v>
      </c>
      <c r="G11" s="9">
        <v>1968.3367760572785</v>
      </c>
    </row>
    <row r="12" spans="1:7" x14ac:dyDescent="0.3">
      <c r="A12" s="4" t="s">
        <v>59</v>
      </c>
      <c r="B12" s="5">
        <v>0.41767652286314433</v>
      </c>
      <c r="C12" s="5">
        <v>17.553191489361701</v>
      </c>
      <c r="D12" s="5">
        <v>50.13297872340425</v>
      </c>
      <c r="E12" s="5">
        <v>32.313829787234042</v>
      </c>
      <c r="F12" s="8">
        <v>180000</v>
      </c>
      <c r="G12" s="9">
        <v>751.81774115365977</v>
      </c>
    </row>
    <row r="13" spans="1:7" x14ac:dyDescent="0.3">
      <c r="A13" s="4" t="s">
        <v>60</v>
      </c>
      <c r="B13" s="5">
        <v>0.93726741931087976</v>
      </c>
      <c r="C13" s="5">
        <v>13.217391304347824</v>
      </c>
      <c r="D13" s="5">
        <v>76.695652173913032</v>
      </c>
      <c r="E13" s="5">
        <v>10.086956521739129</v>
      </c>
      <c r="F13" s="8">
        <v>184051.44694533764</v>
      </c>
      <c r="G13" s="9">
        <v>1725.0542469888992</v>
      </c>
    </row>
    <row r="14" spans="1:7" x14ac:dyDescent="0.3">
      <c r="A14" s="4" t="s">
        <v>61</v>
      </c>
      <c r="B14" s="5">
        <v>0.52960496165714455</v>
      </c>
      <c r="C14" s="5">
        <v>12.8068303094984</v>
      </c>
      <c r="D14" s="5">
        <v>47.491995731056555</v>
      </c>
      <c r="E14" s="5">
        <v>39.701173959445043</v>
      </c>
      <c r="F14" s="8">
        <v>176756.75675675677</v>
      </c>
      <c r="G14" s="9">
        <v>936.11255384803405</v>
      </c>
    </row>
    <row r="15" spans="1:7" x14ac:dyDescent="0.3">
      <c r="A15" s="4" t="s">
        <v>62</v>
      </c>
      <c r="B15" s="5">
        <v>0.40212240609403721</v>
      </c>
      <c r="C15" s="5">
        <v>13.586956521739133</v>
      </c>
      <c r="D15" s="5">
        <v>49.456521739130444</v>
      </c>
      <c r="E15" s="5">
        <v>36.956521739130437</v>
      </c>
      <c r="F15" s="8">
        <v>182884.6153846154</v>
      </c>
      <c r="G15" s="9">
        <v>735.42001576044117</v>
      </c>
    </row>
    <row r="16" spans="1:7" x14ac:dyDescent="0.3">
      <c r="A16" s="4" t="s">
        <v>63</v>
      </c>
      <c r="B16" s="5">
        <v>1.1638257476241018</v>
      </c>
      <c r="C16" s="5">
        <v>15.12241958713394</v>
      </c>
      <c r="D16" s="5">
        <v>77.532405184829571</v>
      </c>
      <c r="E16" s="5">
        <v>7.3451752280364859</v>
      </c>
      <c r="F16" s="8">
        <v>178871.47335423197</v>
      </c>
      <c r="G16" s="9">
        <v>2081.7522620511363</v>
      </c>
    </row>
    <row r="17" spans="1:7" x14ac:dyDescent="0.3">
      <c r="A17" s="4" t="s">
        <v>64</v>
      </c>
      <c r="B17" s="5">
        <v>1.1000015525780558</v>
      </c>
      <c r="C17" s="5">
        <v>14.525993883792051</v>
      </c>
      <c r="D17" s="5">
        <v>75.891946992864433</v>
      </c>
      <c r="E17" s="5">
        <v>9.5820591233435266</v>
      </c>
      <c r="F17" s="8">
        <v>178338.46153846153</v>
      </c>
      <c r="G17" s="9">
        <v>1961.7258457668956</v>
      </c>
    </row>
    <row r="18" spans="1:7" x14ac:dyDescent="0.3">
      <c r="A18" s="4" t="s">
        <v>65</v>
      </c>
      <c r="B18" s="5">
        <v>0.94937629883216357</v>
      </c>
      <c r="C18" s="5">
        <v>14.377556984219751</v>
      </c>
      <c r="D18" s="5">
        <v>74.342489772063118</v>
      </c>
      <c r="E18" s="5">
        <v>11.279953243717124</v>
      </c>
      <c r="F18" s="8">
        <v>180000</v>
      </c>
      <c r="G18" s="9">
        <v>1708.8773378978944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8207F-2DAD-484F-AC9C-F3BD0283D616}">
  <sheetPr>
    <tabColor rgb="FFFF0000"/>
  </sheetPr>
  <dimension ref="A1:D12"/>
  <sheetViews>
    <sheetView workbookViewId="0">
      <selection sqref="A1:D12"/>
    </sheetView>
  </sheetViews>
  <sheetFormatPr baseColWidth="10" defaultColWidth="11.44140625" defaultRowHeight="14.4" x14ac:dyDescent="0.3"/>
  <cols>
    <col min="1" max="16384" width="11.44140625" style="3"/>
  </cols>
  <sheetData>
    <row r="1" spans="1:4" x14ac:dyDescent="0.3">
      <c r="A1" s="79" t="s">
        <v>0</v>
      </c>
      <c r="B1" s="79" t="s">
        <v>85</v>
      </c>
      <c r="C1" s="79" t="s">
        <v>80</v>
      </c>
      <c r="D1" s="79" t="s">
        <v>3</v>
      </c>
    </row>
    <row r="2" spans="1:4" x14ac:dyDescent="0.3">
      <c r="A2" s="80" t="s">
        <v>100</v>
      </c>
      <c r="B2" s="80" t="s">
        <v>101</v>
      </c>
      <c r="C2" s="80" t="s">
        <v>102</v>
      </c>
      <c r="D2" s="80" t="s">
        <v>103</v>
      </c>
    </row>
    <row r="3" spans="1:4" x14ac:dyDescent="0.3">
      <c r="A3" s="80" t="s">
        <v>104</v>
      </c>
      <c r="B3" s="80" t="s">
        <v>105</v>
      </c>
      <c r="C3" s="80" t="s">
        <v>106</v>
      </c>
      <c r="D3" s="80" t="s">
        <v>107</v>
      </c>
    </row>
    <row r="4" spans="1:4" x14ac:dyDescent="0.3">
      <c r="A4" s="80" t="s">
        <v>108</v>
      </c>
      <c r="B4" s="80" t="s">
        <v>109</v>
      </c>
      <c r="C4" s="80" t="s">
        <v>110</v>
      </c>
      <c r="D4" s="80" t="s">
        <v>111</v>
      </c>
    </row>
    <row r="5" spans="1:4" x14ac:dyDescent="0.3">
      <c r="A5" s="80" t="s">
        <v>112</v>
      </c>
      <c r="B5" s="80" t="s">
        <v>113</v>
      </c>
      <c r="D5" s="80" t="s">
        <v>114</v>
      </c>
    </row>
    <row r="6" spans="1:4" x14ac:dyDescent="0.3">
      <c r="A6" s="80" t="s">
        <v>115</v>
      </c>
      <c r="B6" s="80" t="s">
        <v>116</v>
      </c>
      <c r="D6" s="80" t="s">
        <v>117</v>
      </c>
    </row>
    <row r="7" spans="1:4" x14ac:dyDescent="0.3">
      <c r="A7" s="80" t="s">
        <v>118</v>
      </c>
      <c r="B7" s="80" t="s">
        <v>119</v>
      </c>
      <c r="D7" s="80" t="s">
        <v>120</v>
      </c>
    </row>
    <row r="8" spans="1:4" x14ac:dyDescent="0.3">
      <c r="A8" s="80" t="s">
        <v>121</v>
      </c>
      <c r="B8" s="80" t="s">
        <v>122</v>
      </c>
      <c r="D8" s="80" t="s">
        <v>123</v>
      </c>
    </row>
    <row r="9" spans="1:4" x14ac:dyDescent="0.3">
      <c r="A9" s="80" t="s">
        <v>124</v>
      </c>
      <c r="B9" s="80" t="s">
        <v>125</v>
      </c>
      <c r="D9" s="80" t="s">
        <v>126</v>
      </c>
    </row>
    <row r="10" spans="1:4" x14ac:dyDescent="0.3">
      <c r="A10" s="80" t="s">
        <v>127</v>
      </c>
      <c r="D10" s="80" t="s">
        <v>128</v>
      </c>
    </row>
    <row r="11" spans="1:4" x14ac:dyDescent="0.3">
      <c r="A11" s="80" t="s">
        <v>129</v>
      </c>
      <c r="D11" s="80" t="s">
        <v>130</v>
      </c>
    </row>
    <row r="12" spans="1:4" x14ac:dyDescent="0.3">
      <c r="A12" s="80" t="s">
        <v>131</v>
      </c>
      <c r="D12" s="80" t="s">
        <v>132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B43F3-75CC-4442-B677-C76B4B164DBE}">
  <dimension ref="A1:O39"/>
  <sheetViews>
    <sheetView workbookViewId="0">
      <selection activeCell="B5" sqref="B5"/>
    </sheetView>
  </sheetViews>
  <sheetFormatPr baseColWidth="10" defaultColWidth="11" defaultRowHeight="14.4" x14ac:dyDescent="0.3"/>
  <cols>
    <col min="1" max="1" width="12.44140625" style="21" bestFit="1" customWidth="1"/>
    <col min="2" max="2" width="11.5546875" style="20" bestFit="1" customWidth="1"/>
    <col min="3" max="3" width="11" style="20"/>
    <col min="4" max="4" width="12.44140625" style="20" bestFit="1" customWidth="1"/>
    <col min="5" max="5" width="11" style="20"/>
    <col min="6" max="6" width="11" style="21"/>
    <col min="7" max="8" width="11" style="20"/>
    <col min="9" max="9" width="12.44140625" style="20" bestFit="1" customWidth="1"/>
    <col min="10" max="14" width="11" style="20"/>
    <col min="15" max="15" width="39.44140625" style="20" customWidth="1"/>
    <col min="16" max="16384" width="11" style="20"/>
  </cols>
  <sheetData>
    <row r="1" spans="1:15" ht="15" thickBot="1" x14ac:dyDescent="0.35">
      <c r="A1" s="95" t="s">
        <v>76</v>
      </c>
      <c r="B1" s="96"/>
    </row>
    <row r="2" spans="1:15" ht="15" thickBot="1" x14ac:dyDescent="0.35">
      <c r="A2" s="22" t="s">
        <v>0</v>
      </c>
      <c r="B2" s="85" t="s">
        <v>121</v>
      </c>
      <c r="E2" s="23" t="s">
        <v>1</v>
      </c>
      <c r="F2" s="24">
        <v>33.1</v>
      </c>
      <c r="G2" s="25" t="s">
        <v>2</v>
      </c>
      <c r="I2" s="95" t="s">
        <v>77</v>
      </c>
      <c r="J2" s="96"/>
      <c r="K2" s="97"/>
      <c r="M2" s="100" t="s">
        <v>78</v>
      </c>
      <c r="N2" s="101"/>
      <c r="O2" s="102"/>
    </row>
    <row r="3" spans="1:15" x14ac:dyDescent="0.3">
      <c r="A3" s="26" t="s">
        <v>3</v>
      </c>
      <c r="B3" s="83" t="s">
        <v>117</v>
      </c>
      <c r="E3" s="27" t="s">
        <v>4</v>
      </c>
      <c r="F3" s="28"/>
      <c r="G3" s="29" t="s">
        <v>5</v>
      </c>
      <c r="I3" s="30" t="s">
        <v>6</v>
      </c>
      <c r="J3" s="31">
        <v>5</v>
      </c>
      <c r="K3" s="32">
        <v>0.5</v>
      </c>
      <c r="M3" s="33" t="s">
        <v>79</v>
      </c>
      <c r="N3" s="75" t="s">
        <v>80</v>
      </c>
      <c r="O3" s="76" t="s">
        <v>81</v>
      </c>
    </row>
    <row r="4" spans="1:15" ht="15" thickBot="1" x14ac:dyDescent="0.35">
      <c r="A4" s="26" t="s">
        <v>82</v>
      </c>
      <c r="B4" s="83"/>
      <c r="E4" s="36" t="s">
        <v>8</v>
      </c>
      <c r="F4" s="37">
        <v>660</v>
      </c>
      <c r="G4" s="38" t="s">
        <v>9</v>
      </c>
      <c r="I4" s="33" t="s">
        <v>10</v>
      </c>
      <c r="J4" s="39">
        <v>3</v>
      </c>
      <c r="K4" s="40">
        <v>1.2</v>
      </c>
      <c r="M4" s="27" t="s">
        <v>83</v>
      </c>
      <c r="N4" s="41" t="s">
        <v>106</v>
      </c>
      <c r="O4" s="42" t="s">
        <v>133</v>
      </c>
    </row>
    <row r="5" spans="1:15" x14ac:dyDescent="0.3">
      <c r="A5" s="26" t="s">
        <v>7</v>
      </c>
      <c r="B5" s="84">
        <v>1293</v>
      </c>
      <c r="I5" s="33" t="s">
        <v>11</v>
      </c>
      <c r="J5" s="39">
        <v>0.8</v>
      </c>
      <c r="K5" s="42">
        <v>50</v>
      </c>
      <c r="M5" s="27" t="s">
        <v>84</v>
      </c>
      <c r="N5" s="41" t="s">
        <v>106</v>
      </c>
      <c r="O5" s="42" t="s">
        <v>134</v>
      </c>
    </row>
    <row r="6" spans="1:15" ht="15" thickBot="1" x14ac:dyDescent="0.35">
      <c r="A6" s="43" t="s">
        <v>85</v>
      </c>
      <c r="B6" s="86" t="s">
        <v>116</v>
      </c>
      <c r="F6" s="20"/>
      <c r="I6" s="33" t="s">
        <v>14</v>
      </c>
      <c r="J6" s="39">
        <v>0.55000000000000004</v>
      </c>
      <c r="K6" s="42">
        <v>150</v>
      </c>
      <c r="M6" s="27" t="s">
        <v>86</v>
      </c>
      <c r="N6" s="41" t="s">
        <v>102</v>
      </c>
      <c r="O6" s="42" t="s">
        <v>135</v>
      </c>
    </row>
    <row r="7" spans="1:15" ht="15" thickBot="1" x14ac:dyDescent="0.35">
      <c r="A7" s="20"/>
      <c r="E7" s="107" t="s">
        <v>12</v>
      </c>
      <c r="F7" s="44" t="s">
        <v>13</v>
      </c>
      <c r="G7" s="45"/>
      <c r="I7" s="33" t="s">
        <v>16</v>
      </c>
      <c r="J7" s="39">
        <v>0.55000000000000004</v>
      </c>
      <c r="K7" s="42">
        <v>150</v>
      </c>
      <c r="M7" s="36" t="s">
        <v>87</v>
      </c>
      <c r="N7" s="46" t="s">
        <v>102</v>
      </c>
      <c r="O7" s="47" t="s">
        <v>136</v>
      </c>
    </row>
    <row r="8" spans="1:15" ht="15" thickBot="1" x14ac:dyDescent="0.35">
      <c r="A8" s="20"/>
      <c r="E8" s="108"/>
      <c r="F8" s="41" t="s">
        <v>15</v>
      </c>
      <c r="G8" s="48"/>
      <c r="I8" s="49" t="s">
        <v>18</v>
      </c>
      <c r="J8" s="50">
        <v>0.7</v>
      </c>
      <c r="K8" s="47">
        <v>50</v>
      </c>
    </row>
    <row r="9" spans="1:15" ht="15" thickBot="1" x14ac:dyDescent="0.35">
      <c r="A9" s="20"/>
      <c r="E9" s="109"/>
      <c r="F9" s="46" t="s">
        <v>17</v>
      </c>
      <c r="G9" s="51"/>
    </row>
    <row r="10" spans="1:15" ht="15" thickBot="1" x14ac:dyDescent="0.35">
      <c r="A10" s="20"/>
      <c r="F10" s="20"/>
    </row>
    <row r="11" spans="1:15" ht="15" thickBot="1" x14ac:dyDescent="0.35">
      <c r="A11" s="52" t="s">
        <v>19</v>
      </c>
      <c r="B11" s="53" t="s">
        <v>20</v>
      </c>
      <c r="C11" s="54" t="s">
        <v>21</v>
      </c>
      <c r="D11" s="55" t="s">
        <v>22</v>
      </c>
      <c r="E11" s="55" t="s">
        <v>23</v>
      </c>
      <c r="F11" s="55" t="s">
        <v>24</v>
      </c>
      <c r="G11" s="55" t="s">
        <v>25</v>
      </c>
      <c r="H11" s="55" t="s">
        <v>26</v>
      </c>
      <c r="I11" s="55" t="s">
        <v>27</v>
      </c>
      <c r="J11" s="56" t="s">
        <v>28</v>
      </c>
    </row>
    <row r="12" spans="1:15" x14ac:dyDescent="0.3">
      <c r="A12" s="57" t="s">
        <v>29</v>
      </c>
      <c r="B12" s="58">
        <f>SUM(B13:B18)</f>
        <v>0</v>
      </c>
      <c r="C12" s="58">
        <f t="shared" ref="C12:I12" si="0">SUM(C13:C18)</f>
        <v>0</v>
      </c>
      <c r="D12" s="58">
        <f t="shared" si="0"/>
        <v>0</v>
      </c>
      <c r="E12" s="58">
        <f t="shared" si="0"/>
        <v>0</v>
      </c>
      <c r="F12" s="58">
        <f t="shared" si="0"/>
        <v>0</v>
      </c>
      <c r="G12" s="58">
        <f t="shared" si="0"/>
        <v>0</v>
      </c>
      <c r="H12" s="58">
        <f t="shared" si="0"/>
        <v>480</v>
      </c>
      <c r="I12" s="58">
        <f t="shared" si="0"/>
        <v>464</v>
      </c>
      <c r="J12" s="59">
        <f t="shared" ref="J12:J18" si="1">SUM(B12:I12)</f>
        <v>944</v>
      </c>
    </row>
    <row r="13" spans="1:15" x14ac:dyDescent="0.3">
      <c r="A13" s="60" t="s">
        <v>6</v>
      </c>
      <c r="B13" s="61"/>
      <c r="C13" s="41"/>
      <c r="D13" s="41"/>
      <c r="E13" s="41"/>
      <c r="F13" s="62"/>
      <c r="G13" s="62"/>
      <c r="H13" s="62">
        <v>58</v>
      </c>
      <c r="I13" s="62">
        <v>31</v>
      </c>
      <c r="J13" s="63">
        <f t="shared" si="1"/>
        <v>89</v>
      </c>
      <c r="K13" s="64"/>
    </row>
    <row r="14" spans="1:15" x14ac:dyDescent="0.3">
      <c r="A14" s="65" t="s">
        <v>10</v>
      </c>
      <c r="B14" s="61"/>
      <c r="C14" s="41"/>
      <c r="D14" s="41"/>
      <c r="E14" s="41"/>
      <c r="F14" s="62"/>
      <c r="G14" s="62"/>
      <c r="H14" s="62">
        <v>292</v>
      </c>
      <c r="I14" s="62">
        <v>212</v>
      </c>
      <c r="J14" s="63">
        <f t="shared" si="1"/>
        <v>504</v>
      </c>
      <c r="K14" s="64"/>
    </row>
    <row r="15" spans="1:15" x14ac:dyDescent="0.3">
      <c r="A15" s="65" t="s">
        <v>11</v>
      </c>
      <c r="B15" s="61"/>
      <c r="C15" s="41"/>
      <c r="D15" s="41"/>
      <c r="E15" s="41"/>
      <c r="F15" s="62"/>
      <c r="G15" s="62"/>
      <c r="H15" s="62">
        <v>5</v>
      </c>
      <c r="I15" s="62">
        <v>8</v>
      </c>
      <c r="J15" s="63">
        <f t="shared" si="1"/>
        <v>13</v>
      </c>
      <c r="K15" s="64"/>
    </row>
    <row r="16" spans="1:15" s="66" customFormat="1" x14ac:dyDescent="0.3">
      <c r="A16" s="65" t="s">
        <v>14</v>
      </c>
      <c r="B16" s="61"/>
      <c r="C16" s="41"/>
      <c r="D16" s="41"/>
      <c r="E16" s="41"/>
      <c r="F16" s="62"/>
      <c r="G16" s="62"/>
      <c r="H16" s="62">
        <v>3</v>
      </c>
      <c r="I16" s="62">
        <v>3</v>
      </c>
      <c r="J16" s="63">
        <f t="shared" si="1"/>
        <v>6</v>
      </c>
      <c r="K16" s="64"/>
    </row>
    <row r="17" spans="1:11" x14ac:dyDescent="0.3">
      <c r="A17" s="65" t="s">
        <v>16</v>
      </c>
      <c r="B17" s="61"/>
      <c r="C17" s="41"/>
      <c r="D17" s="41"/>
      <c r="E17" s="41"/>
      <c r="F17" s="62"/>
      <c r="G17" s="62"/>
      <c r="H17" s="62">
        <v>39</v>
      </c>
      <c r="I17" s="62">
        <v>88</v>
      </c>
      <c r="J17" s="63">
        <f t="shared" si="1"/>
        <v>127</v>
      </c>
      <c r="K17" s="64"/>
    </row>
    <row r="18" spans="1:11" ht="15" thickBot="1" x14ac:dyDescent="0.35">
      <c r="A18" s="67" t="s">
        <v>18</v>
      </c>
      <c r="B18" s="68"/>
      <c r="C18" s="46"/>
      <c r="D18" s="46"/>
      <c r="E18" s="46"/>
      <c r="F18" s="69"/>
      <c r="G18" s="69"/>
      <c r="H18" s="69">
        <v>83</v>
      </c>
      <c r="I18" s="69">
        <v>122</v>
      </c>
      <c r="J18" s="70">
        <f t="shared" si="1"/>
        <v>205</v>
      </c>
      <c r="K18" s="64"/>
    </row>
    <row r="19" spans="1:11" x14ac:dyDescent="0.3">
      <c r="A19" s="20"/>
      <c r="F19" s="20"/>
    </row>
    <row r="20" spans="1:11" ht="15" thickBot="1" x14ac:dyDescent="0.35">
      <c r="A20" s="20"/>
      <c r="F20" s="20"/>
    </row>
    <row r="21" spans="1:11" ht="15" thickBot="1" x14ac:dyDescent="0.35">
      <c r="A21" s="52" t="s">
        <v>30</v>
      </c>
      <c r="B21" s="53" t="s">
        <v>31</v>
      </c>
      <c r="C21" s="54" t="s">
        <v>32</v>
      </c>
      <c r="D21" s="55" t="s">
        <v>33</v>
      </c>
      <c r="E21" s="55" t="s">
        <v>34</v>
      </c>
      <c r="F21" s="55" t="s">
        <v>35</v>
      </c>
      <c r="G21" s="55" t="s">
        <v>36</v>
      </c>
      <c r="H21" s="55" t="s">
        <v>37</v>
      </c>
      <c r="I21" s="55" t="s">
        <v>38</v>
      </c>
      <c r="J21" s="55" t="s">
        <v>39</v>
      </c>
      <c r="K21" s="56" t="s">
        <v>28</v>
      </c>
    </row>
    <row r="22" spans="1:11" x14ac:dyDescent="0.3">
      <c r="A22" s="57" t="s">
        <v>29</v>
      </c>
      <c r="B22" s="58">
        <f>SUM(B23:B28)</f>
        <v>0</v>
      </c>
      <c r="C22" s="58">
        <f t="shared" ref="C22:J22" si="2">SUM(C23:C28)</f>
        <v>0</v>
      </c>
      <c r="D22" s="58">
        <f t="shared" si="2"/>
        <v>0</v>
      </c>
      <c r="E22" s="58">
        <f t="shared" si="2"/>
        <v>0</v>
      </c>
      <c r="F22" s="58">
        <f t="shared" si="2"/>
        <v>0</v>
      </c>
      <c r="G22" s="58">
        <f t="shared" si="2"/>
        <v>0</v>
      </c>
      <c r="H22" s="58">
        <f t="shared" si="2"/>
        <v>0</v>
      </c>
      <c r="I22" s="58">
        <f t="shared" si="2"/>
        <v>0</v>
      </c>
      <c r="J22" s="58">
        <f t="shared" si="2"/>
        <v>1155</v>
      </c>
      <c r="K22" s="59">
        <f t="shared" ref="K22:K28" si="3">SUM(B22:J22)</f>
        <v>1155</v>
      </c>
    </row>
    <row r="23" spans="1:11" x14ac:dyDescent="0.3">
      <c r="A23" s="60" t="s">
        <v>6</v>
      </c>
      <c r="B23" s="61"/>
      <c r="C23" s="41"/>
      <c r="D23" s="41"/>
      <c r="E23" s="41"/>
      <c r="F23" s="62"/>
      <c r="G23" s="62"/>
      <c r="H23" s="62"/>
      <c r="I23" s="62"/>
      <c r="J23" s="41">
        <v>142</v>
      </c>
      <c r="K23" s="63">
        <f t="shared" si="3"/>
        <v>142</v>
      </c>
    </row>
    <row r="24" spans="1:11" x14ac:dyDescent="0.3">
      <c r="A24" s="65" t="s">
        <v>10</v>
      </c>
      <c r="B24" s="61"/>
      <c r="C24" s="41"/>
      <c r="D24" s="41"/>
      <c r="E24" s="41"/>
      <c r="F24" s="62"/>
      <c r="G24" s="62"/>
      <c r="H24" s="62"/>
      <c r="I24" s="62"/>
      <c r="J24" s="41">
        <v>847</v>
      </c>
      <c r="K24" s="63">
        <f t="shared" si="3"/>
        <v>847</v>
      </c>
    </row>
    <row r="25" spans="1:11" x14ac:dyDescent="0.3">
      <c r="A25" s="65" t="s">
        <v>11</v>
      </c>
      <c r="B25" s="61"/>
      <c r="C25" s="41"/>
      <c r="D25" s="41"/>
      <c r="E25" s="41"/>
      <c r="F25" s="62"/>
      <c r="G25" s="62"/>
      <c r="H25" s="62"/>
      <c r="I25" s="62"/>
      <c r="J25" s="41">
        <v>32</v>
      </c>
      <c r="K25" s="63">
        <f t="shared" si="3"/>
        <v>32</v>
      </c>
    </row>
    <row r="26" spans="1:11" x14ac:dyDescent="0.3">
      <c r="A26" s="65" t="s">
        <v>14</v>
      </c>
      <c r="B26" s="61"/>
      <c r="C26" s="41"/>
      <c r="D26" s="41"/>
      <c r="E26" s="41"/>
      <c r="F26" s="62"/>
      <c r="G26" s="62"/>
      <c r="H26" s="62"/>
      <c r="I26" s="62"/>
      <c r="J26" s="41">
        <v>12</v>
      </c>
      <c r="K26" s="63">
        <f t="shared" si="3"/>
        <v>12</v>
      </c>
    </row>
    <row r="27" spans="1:11" x14ac:dyDescent="0.3">
      <c r="A27" s="65" t="s">
        <v>16</v>
      </c>
      <c r="B27" s="61"/>
      <c r="C27" s="41"/>
      <c r="D27" s="41"/>
      <c r="E27" s="41"/>
      <c r="F27" s="62"/>
      <c r="G27" s="62"/>
      <c r="H27" s="62"/>
      <c r="I27" s="62"/>
      <c r="J27" s="41">
        <v>42</v>
      </c>
      <c r="K27" s="63">
        <f t="shared" si="3"/>
        <v>42</v>
      </c>
    </row>
    <row r="28" spans="1:11" ht="15" thickBot="1" x14ac:dyDescent="0.35">
      <c r="A28" s="67" t="s">
        <v>18</v>
      </c>
      <c r="B28" s="68"/>
      <c r="C28" s="46"/>
      <c r="D28" s="46"/>
      <c r="E28" s="46"/>
      <c r="F28" s="69"/>
      <c r="G28" s="69"/>
      <c r="H28" s="69"/>
      <c r="I28" s="69"/>
      <c r="J28" s="46">
        <v>80</v>
      </c>
      <c r="K28" s="70">
        <f t="shared" si="3"/>
        <v>80</v>
      </c>
    </row>
    <row r="31" spans="1:11" x14ac:dyDescent="0.3">
      <c r="A31" s="110" t="s">
        <v>88</v>
      </c>
      <c r="B31" s="110"/>
      <c r="D31" s="110" t="s">
        <v>28</v>
      </c>
      <c r="E31" s="110"/>
    </row>
    <row r="32" spans="1:11" x14ac:dyDescent="0.3">
      <c r="A32" s="71" t="s">
        <v>89</v>
      </c>
      <c r="B32" s="81">
        <f>E38/F4</f>
        <v>3.1803030303030302</v>
      </c>
      <c r="D32" s="71" t="s">
        <v>90</v>
      </c>
      <c r="E32" s="78">
        <f t="shared" ref="E32:E37" si="4">J13+K23</f>
        <v>231</v>
      </c>
    </row>
    <row r="33" spans="1:5" x14ac:dyDescent="0.3">
      <c r="A33" s="71" t="s">
        <v>91</v>
      </c>
      <c r="B33" s="74">
        <f>E32/E38</f>
        <v>0.11005240590757503</v>
      </c>
      <c r="D33" s="71" t="s">
        <v>92</v>
      </c>
      <c r="E33" s="78">
        <f t="shared" si="4"/>
        <v>1351</v>
      </c>
    </row>
    <row r="34" spans="1:5" x14ac:dyDescent="0.3">
      <c r="A34" s="71" t="s">
        <v>93</v>
      </c>
      <c r="B34" s="74">
        <f>E33/E38</f>
        <v>0.64363982848975698</v>
      </c>
      <c r="D34" s="71" t="s">
        <v>94</v>
      </c>
      <c r="E34" s="78">
        <f t="shared" si="4"/>
        <v>45</v>
      </c>
    </row>
    <row r="35" spans="1:5" x14ac:dyDescent="0.3">
      <c r="A35" s="71" t="s">
        <v>43</v>
      </c>
      <c r="B35" s="74">
        <f>(E34+E35+E36+E37)/E38</f>
        <v>0.24630776560266793</v>
      </c>
      <c r="D35" s="71" t="s">
        <v>95</v>
      </c>
      <c r="E35" s="78">
        <f t="shared" si="4"/>
        <v>18</v>
      </c>
    </row>
    <row r="36" spans="1:5" x14ac:dyDescent="0.3">
      <c r="D36" s="71" t="s">
        <v>96</v>
      </c>
      <c r="E36" s="78">
        <f t="shared" si="4"/>
        <v>169</v>
      </c>
    </row>
    <row r="37" spans="1:5" x14ac:dyDescent="0.3">
      <c r="D37" s="71" t="s">
        <v>97</v>
      </c>
      <c r="E37" s="78">
        <f t="shared" si="4"/>
        <v>285</v>
      </c>
    </row>
    <row r="38" spans="1:5" x14ac:dyDescent="0.3">
      <c r="D38" s="78" t="s">
        <v>98</v>
      </c>
      <c r="E38" s="78">
        <f>J12+K22</f>
        <v>2099</v>
      </c>
    </row>
    <row r="39" spans="1:5" x14ac:dyDescent="0.3">
      <c r="D39" s="71" t="s">
        <v>99</v>
      </c>
      <c r="E39" s="78">
        <f>((F4*1000)*9000)/F2</f>
        <v>179456193.35347432</v>
      </c>
    </row>
  </sheetData>
  <mergeCells count="6">
    <mergeCell ref="M2:O2"/>
    <mergeCell ref="E7:E9"/>
    <mergeCell ref="A31:B31"/>
    <mergeCell ref="D31:E31"/>
    <mergeCell ref="A1:B1"/>
    <mergeCell ref="I2:K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360BE6E-32D9-429B-8803-2586708740E5}">
          <x14:formula1>
            <xm:f>'Liste Deroulante'!$D$2:$D$12</xm:f>
          </x14:formula1>
          <xm:sqref>B3:C3</xm:sqref>
        </x14:dataValidation>
        <x14:dataValidation type="list" allowBlank="1" showInputMessage="1" showErrorMessage="1" xr:uid="{9722DF77-4BA2-4634-A0F1-237A1B16D8BB}">
          <x14:formula1>
            <xm:f>'Liste Deroulante'!$A$2:$A$12</xm:f>
          </x14:formula1>
          <xm:sqref>B2:C2</xm:sqref>
        </x14:dataValidation>
        <x14:dataValidation type="list" allowBlank="1" showInputMessage="1" showErrorMessage="1" xr:uid="{D0B5DF1A-AF68-4247-BC21-777D95B7E22F}">
          <x14:formula1>
            <xm:f>'Liste Deroulante'!$B$2:$B$9</xm:f>
          </x14:formula1>
          <xm:sqref>B6:C6</xm:sqref>
        </x14:dataValidation>
        <x14:dataValidation type="list" allowBlank="1" showInputMessage="1" showErrorMessage="1" xr:uid="{833D34D1-A81F-4F7F-A1CB-99D6CA605914}">
          <x14:formula1>
            <xm:f>'Liste Deroulante'!$C$2:$C$4</xm:f>
          </x14:formula1>
          <xm:sqref>N4:N7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CDB3-8705-44AE-B358-E169E15FE302}">
  <dimension ref="A1:O39"/>
  <sheetViews>
    <sheetView workbookViewId="0">
      <selection activeCell="B6" sqref="B6"/>
    </sheetView>
  </sheetViews>
  <sheetFormatPr baseColWidth="10" defaultColWidth="11" defaultRowHeight="14.4" x14ac:dyDescent="0.3"/>
  <cols>
    <col min="1" max="1" width="12.44140625" style="21" bestFit="1" customWidth="1"/>
    <col min="2" max="2" width="11.5546875" style="20" bestFit="1" customWidth="1"/>
    <col min="3" max="3" width="11" style="20"/>
    <col min="4" max="4" width="12.44140625" style="20" bestFit="1" customWidth="1"/>
    <col min="5" max="5" width="11" style="20"/>
    <col min="6" max="6" width="11" style="21"/>
    <col min="7" max="8" width="11" style="20"/>
    <col min="9" max="9" width="12.44140625" style="20" bestFit="1" customWidth="1"/>
    <col min="10" max="14" width="11" style="20"/>
    <col min="15" max="15" width="39.44140625" style="20" customWidth="1"/>
    <col min="16" max="16384" width="11" style="20"/>
  </cols>
  <sheetData>
    <row r="1" spans="1:15" ht="15" thickBot="1" x14ac:dyDescent="0.35">
      <c r="A1" s="87" t="s">
        <v>76</v>
      </c>
      <c r="B1" s="77"/>
    </row>
    <row r="2" spans="1:15" ht="15" thickBot="1" x14ac:dyDescent="0.35">
      <c r="A2" s="22" t="s">
        <v>0</v>
      </c>
      <c r="B2" s="85" t="s">
        <v>121</v>
      </c>
      <c r="E2" s="23" t="s">
        <v>1</v>
      </c>
      <c r="F2" s="24">
        <v>33.299999999999997</v>
      </c>
      <c r="G2" s="25" t="s">
        <v>2</v>
      </c>
      <c r="I2" s="95" t="s">
        <v>77</v>
      </c>
      <c r="J2" s="96"/>
      <c r="K2" s="97"/>
      <c r="M2" s="100" t="s">
        <v>78</v>
      </c>
      <c r="N2" s="101"/>
      <c r="O2" s="102"/>
    </row>
    <row r="3" spans="1:15" x14ac:dyDescent="0.3">
      <c r="A3" s="26" t="s">
        <v>3</v>
      </c>
      <c r="B3" s="83" t="s">
        <v>126</v>
      </c>
      <c r="E3" s="27" t="s">
        <v>4</v>
      </c>
      <c r="F3" s="28"/>
      <c r="G3" s="29" t="s">
        <v>5</v>
      </c>
      <c r="I3" s="30" t="s">
        <v>6</v>
      </c>
      <c r="J3" s="31">
        <v>5</v>
      </c>
      <c r="K3" s="32">
        <v>0.5</v>
      </c>
      <c r="M3" s="33" t="s">
        <v>79</v>
      </c>
      <c r="N3" s="75" t="s">
        <v>80</v>
      </c>
      <c r="O3" s="76" t="s">
        <v>81</v>
      </c>
    </row>
    <row r="4" spans="1:15" ht="15" thickBot="1" x14ac:dyDescent="0.35">
      <c r="A4" s="26" t="s">
        <v>82</v>
      </c>
      <c r="B4" s="83"/>
      <c r="E4" s="36" t="s">
        <v>8</v>
      </c>
      <c r="F4" s="37">
        <v>550</v>
      </c>
      <c r="G4" s="38" t="s">
        <v>9</v>
      </c>
      <c r="I4" s="33" t="s">
        <v>10</v>
      </c>
      <c r="J4" s="39">
        <v>3</v>
      </c>
      <c r="K4" s="40">
        <v>1.2</v>
      </c>
      <c r="M4" s="27" t="s">
        <v>83</v>
      </c>
      <c r="N4" s="41" t="s">
        <v>102</v>
      </c>
      <c r="O4" s="42" t="s">
        <v>133</v>
      </c>
    </row>
    <row r="5" spans="1:15" x14ac:dyDescent="0.3">
      <c r="A5" s="26" t="s">
        <v>7</v>
      </c>
      <c r="B5" s="84">
        <v>1296</v>
      </c>
      <c r="I5" s="33" t="s">
        <v>11</v>
      </c>
      <c r="J5" s="39">
        <v>0.8</v>
      </c>
      <c r="K5" s="42">
        <v>50</v>
      </c>
      <c r="M5" s="27" t="s">
        <v>84</v>
      </c>
      <c r="N5" s="41" t="s">
        <v>110</v>
      </c>
      <c r="O5" s="42" t="s">
        <v>134</v>
      </c>
    </row>
    <row r="6" spans="1:15" ht="15" thickBot="1" x14ac:dyDescent="0.35">
      <c r="A6" s="43" t="s">
        <v>85</v>
      </c>
      <c r="B6" s="86" t="s">
        <v>109</v>
      </c>
      <c r="F6" s="20"/>
      <c r="I6" s="33" t="s">
        <v>14</v>
      </c>
      <c r="J6" s="39">
        <v>0.55000000000000004</v>
      </c>
      <c r="K6" s="42">
        <v>150</v>
      </c>
      <c r="M6" s="27" t="s">
        <v>86</v>
      </c>
      <c r="N6" s="41" t="s">
        <v>110</v>
      </c>
      <c r="O6" s="42" t="s">
        <v>135</v>
      </c>
    </row>
    <row r="7" spans="1:15" ht="15" thickBot="1" x14ac:dyDescent="0.35">
      <c r="A7" s="20"/>
      <c r="E7" s="107" t="s">
        <v>12</v>
      </c>
      <c r="F7" s="44" t="s">
        <v>13</v>
      </c>
      <c r="G7" s="45"/>
      <c r="I7" s="33" t="s">
        <v>16</v>
      </c>
      <c r="J7" s="39">
        <v>0.55000000000000004</v>
      </c>
      <c r="K7" s="42">
        <v>150</v>
      </c>
      <c r="M7" s="36" t="s">
        <v>87</v>
      </c>
      <c r="N7" s="46" t="s">
        <v>102</v>
      </c>
      <c r="O7" s="47" t="s">
        <v>136</v>
      </c>
    </row>
    <row r="8" spans="1:15" ht="15" thickBot="1" x14ac:dyDescent="0.35">
      <c r="A8" s="20"/>
      <c r="E8" s="108"/>
      <c r="F8" s="41" t="s">
        <v>15</v>
      </c>
      <c r="G8" s="48"/>
      <c r="I8" s="49" t="s">
        <v>18</v>
      </c>
      <c r="J8" s="50">
        <v>0.7</v>
      </c>
      <c r="K8" s="47">
        <v>50</v>
      </c>
    </row>
    <row r="9" spans="1:15" ht="15" thickBot="1" x14ac:dyDescent="0.35">
      <c r="A9" s="20"/>
      <c r="E9" s="109"/>
      <c r="F9" s="46" t="s">
        <v>17</v>
      </c>
      <c r="G9" s="51"/>
    </row>
    <row r="10" spans="1:15" ht="15" thickBot="1" x14ac:dyDescent="0.35">
      <c r="A10" s="20"/>
      <c r="F10" s="20"/>
    </row>
    <row r="11" spans="1:15" ht="15" thickBot="1" x14ac:dyDescent="0.35">
      <c r="A11" s="52" t="s">
        <v>19</v>
      </c>
      <c r="B11" s="53" t="s">
        <v>20</v>
      </c>
      <c r="C11" s="54" t="s">
        <v>21</v>
      </c>
      <c r="D11" s="55" t="s">
        <v>22</v>
      </c>
      <c r="E11" s="55" t="s">
        <v>23</v>
      </c>
      <c r="F11" s="55" t="s">
        <v>24</v>
      </c>
      <c r="G11" s="55" t="s">
        <v>25</v>
      </c>
      <c r="H11" s="55" t="s">
        <v>26</v>
      </c>
      <c r="I11" s="55" t="s">
        <v>27</v>
      </c>
      <c r="J11" s="56" t="s">
        <v>28</v>
      </c>
    </row>
    <row r="12" spans="1:15" x14ac:dyDescent="0.3">
      <c r="A12" s="57" t="s">
        <v>29</v>
      </c>
      <c r="B12" s="58">
        <f>SUM(B13:B18)</f>
        <v>0</v>
      </c>
      <c r="C12" s="58">
        <f t="shared" ref="C12:I12" si="0">SUM(C13:C18)</f>
        <v>0</v>
      </c>
      <c r="D12" s="58">
        <f t="shared" si="0"/>
        <v>0</v>
      </c>
      <c r="E12" s="58">
        <f t="shared" si="0"/>
        <v>0</v>
      </c>
      <c r="F12" s="58">
        <f t="shared" si="0"/>
        <v>0</v>
      </c>
      <c r="G12" s="58">
        <f t="shared" si="0"/>
        <v>0</v>
      </c>
      <c r="H12" s="58">
        <f t="shared" si="0"/>
        <v>347</v>
      </c>
      <c r="I12" s="58">
        <f t="shared" si="0"/>
        <v>263</v>
      </c>
      <c r="J12" s="59">
        <f t="shared" ref="J12:J18" si="1">SUM(B12:I12)</f>
        <v>610</v>
      </c>
    </row>
    <row r="13" spans="1:15" x14ac:dyDescent="0.3">
      <c r="A13" s="60" t="s">
        <v>6</v>
      </c>
      <c r="B13" s="61"/>
      <c r="C13" s="41"/>
      <c r="D13" s="41"/>
      <c r="E13" s="41"/>
      <c r="F13" s="62"/>
      <c r="G13" s="62"/>
      <c r="H13" s="62">
        <v>34</v>
      </c>
      <c r="I13" s="62">
        <v>24</v>
      </c>
      <c r="J13" s="63">
        <f t="shared" si="1"/>
        <v>58</v>
      </c>
      <c r="K13" s="64"/>
    </row>
    <row r="14" spans="1:15" x14ac:dyDescent="0.3">
      <c r="A14" s="65" t="s">
        <v>10</v>
      </c>
      <c r="B14" s="61"/>
      <c r="C14" s="41"/>
      <c r="D14" s="41"/>
      <c r="E14" s="41"/>
      <c r="F14" s="62"/>
      <c r="G14" s="62"/>
      <c r="H14" s="62">
        <v>144</v>
      </c>
      <c r="I14" s="62">
        <v>101</v>
      </c>
      <c r="J14" s="63">
        <f t="shared" si="1"/>
        <v>245</v>
      </c>
      <c r="K14" s="64"/>
    </row>
    <row r="15" spans="1:15" x14ac:dyDescent="0.3">
      <c r="A15" s="65" t="s">
        <v>11</v>
      </c>
      <c r="B15" s="61"/>
      <c r="C15" s="41"/>
      <c r="D15" s="41"/>
      <c r="E15" s="41"/>
      <c r="F15" s="62"/>
      <c r="G15" s="62"/>
      <c r="H15" s="62">
        <v>8</v>
      </c>
      <c r="I15" s="62">
        <v>2</v>
      </c>
      <c r="J15" s="63">
        <f t="shared" si="1"/>
        <v>10</v>
      </c>
      <c r="K15" s="64"/>
    </row>
    <row r="16" spans="1:15" s="66" customFormat="1" x14ac:dyDescent="0.3">
      <c r="A16" s="65" t="s">
        <v>14</v>
      </c>
      <c r="B16" s="61"/>
      <c r="C16" s="41"/>
      <c r="D16" s="41"/>
      <c r="E16" s="41"/>
      <c r="F16" s="62"/>
      <c r="G16" s="62"/>
      <c r="H16" s="62">
        <v>3</v>
      </c>
      <c r="I16" s="62">
        <v>0</v>
      </c>
      <c r="J16" s="63">
        <f t="shared" si="1"/>
        <v>3</v>
      </c>
      <c r="K16" s="64"/>
    </row>
    <row r="17" spans="1:11" x14ac:dyDescent="0.3">
      <c r="A17" s="65" t="s">
        <v>16</v>
      </c>
      <c r="B17" s="61"/>
      <c r="C17" s="41"/>
      <c r="D17" s="41"/>
      <c r="E17" s="41"/>
      <c r="F17" s="62"/>
      <c r="G17" s="62"/>
      <c r="H17" s="62">
        <v>28</v>
      </c>
      <c r="I17" s="62">
        <v>23</v>
      </c>
      <c r="J17" s="63">
        <f t="shared" si="1"/>
        <v>51</v>
      </c>
      <c r="K17" s="64"/>
    </row>
    <row r="18" spans="1:11" ht="15" thickBot="1" x14ac:dyDescent="0.35">
      <c r="A18" s="67" t="s">
        <v>18</v>
      </c>
      <c r="B18" s="68"/>
      <c r="C18" s="46"/>
      <c r="D18" s="46"/>
      <c r="E18" s="46"/>
      <c r="F18" s="69"/>
      <c r="G18" s="69"/>
      <c r="H18" s="69">
        <v>130</v>
      </c>
      <c r="I18" s="69">
        <v>113</v>
      </c>
      <c r="J18" s="70">
        <f t="shared" si="1"/>
        <v>243</v>
      </c>
      <c r="K18" s="64"/>
    </row>
    <row r="19" spans="1:11" x14ac:dyDescent="0.3">
      <c r="A19" s="20"/>
      <c r="F19" s="20"/>
    </row>
    <row r="20" spans="1:11" ht="15" thickBot="1" x14ac:dyDescent="0.35">
      <c r="A20" s="20"/>
      <c r="F20" s="20"/>
    </row>
    <row r="21" spans="1:11" ht="15" thickBot="1" x14ac:dyDescent="0.35">
      <c r="A21" s="52" t="s">
        <v>30</v>
      </c>
      <c r="B21" s="53" t="s">
        <v>31</v>
      </c>
      <c r="C21" s="54" t="s">
        <v>32</v>
      </c>
      <c r="D21" s="55" t="s">
        <v>33</v>
      </c>
      <c r="E21" s="55" t="s">
        <v>34</v>
      </c>
      <c r="F21" s="55" t="s">
        <v>35</v>
      </c>
      <c r="G21" s="55" t="s">
        <v>36</v>
      </c>
      <c r="H21" s="55" t="s">
        <v>37</v>
      </c>
      <c r="I21" s="55" t="s">
        <v>38</v>
      </c>
      <c r="J21" s="55" t="s">
        <v>39</v>
      </c>
      <c r="K21" s="56" t="s">
        <v>28</v>
      </c>
    </row>
    <row r="22" spans="1:11" x14ac:dyDescent="0.3">
      <c r="A22" s="57" t="s">
        <v>29</v>
      </c>
      <c r="B22" s="58">
        <f>SUM(B23:B28)</f>
        <v>0</v>
      </c>
      <c r="C22" s="58">
        <f t="shared" ref="C22:J22" si="2">SUM(C23:C28)</f>
        <v>0</v>
      </c>
      <c r="D22" s="58">
        <f t="shared" si="2"/>
        <v>0</v>
      </c>
      <c r="E22" s="58">
        <f t="shared" si="2"/>
        <v>0</v>
      </c>
      <c r="F22" s="58">
        <f t="shared" si="2"/>
        <v>0</v>
      </c>
      <c r="G22" s="58">
        <f t="shared" si="2"/>
        <v>0</v>
      </c>
      <c r="H22" s="58">
        <f t="shared" si="2"/>
        <v>0</v>
      </c>
      <c r="I22" s="58">
        <f t="shared" si="2"/>
        <v>0</v>
      </c>
      <c r="J22" s="58">
        <f t="shared" si="2"/>
        <v>747</v>
      </c>
      <c r="K22" s="59">
        <f t="shared" ref="K22:K28" si="3">SUM(B22:J22)</f>
        <v>747</v>
      </c>
    </row>
    <row r="23" spans="1:11" x14ac:dyDescent="0.3">
      <c r="A23" s="60" t="s">
        <v>6</v>
      </c>
      <c r="B23" s="61"/>
      <c r="C23" s="41"/>
      <c r="D23" s="41"/>
      <c r="E23" s="41"/>
      <c r="F23" s="62"/>
      <c r="G23" s="62"/>
      <c r="H23" s="62"/>
      <c r="I23" s="62"/>
      <c r="J23" s="41">
        <v>99</v>
      </c>
      <c r="K23" s="63">
        <f t="shared" si="3"/>
        <v>99</v>
      </c>
    </row>
    <row r="24" spans="1:11" x14ac:dyDescent="0.3">
      <c r="A24" s="65" t="s">
        <v>10</v>
      </c>
      <c r="B24" s="61"/>
      <c r="C24" s="41"/>
      <c r="D24" s="41"/>
      <c r="E24" s="41"/>
      <c r="F24" s="62"/>
      <c r="G24" s="62"/>
      <c r="H24" s="62"/>
      <c r="I24" s="62"/>
      <c r="J24" s="41">
        <v>416</v>
      </c>
      <c r="K24" s="63">
        <f t="shared" si="3"/>
        <v>416</v>
      </c>
    </row>
    <row r="25" spans="1:11" x14ac:dyDescent="0.3">
      <c r="A25" s="65" t="s">
        <v>11</v>
      </c>
      <c r="B25" s="61"/>
      <c r="C25" s="41"/>
      <c r="D25" s="41"/>
      <c r="E25" s="41"/>
      <c r="F25" s="62"/>
      <c r="G25" s="62"/>
      <c r="H25" s="62"/>
      <c r="I25" s="62"/>
      <c r="J25" s="41">
        <v>14</v>
      </c>
      <c r="K25" s="63">
        <f t="shared" si="3"/>
        <v>14</v>
      </c>
    </row>
    <row r="26" spans="1:11" x14ac:dyDescent="0.3">
      <c r="A26" s="65" t="s">
        <v>14</v>
      </c>
      <c r="B26" s="61"/>
      <c r="C26" s="41"/>
      <c r="D26" s="41"/>
      <c r="E26" s="41"/>
      <c r="F26" s="62"/>
      <c r="G26" s="62"/>
      <c r="H26" s="62"/>
      <c r="I26" s="62"/>
      <c r="J26" s="41">
        <v>7</v>
      </c>
      <c r="K26" s="63">
        <f t="shared" si="3"/>
        <v>7</v>
      </c>
    </row>
    <row r="27" spans="1:11" x14ac:dyDescent="0.3">
      <c r="A27" s="65" t="s">
        <v>16</v>
      </c>
      <c r="B27" s="61"/>
      <c r="C27" s="41"/>
      <c r="D27" s="41"/>
      <c r="E27" s="41"/>
      <c r="F27" s="62"/>
      <c r="G27" s="62"/>
      <c r="H27" s="62"/>
      <c r="I27" s="62"/>
      <c r="J27" s="41">
        <v>50</v>
      </c>
      <c r="K27" s="63">
        <f t="shared" si="3"/>
        <v>50</v>
      </c>
    </row>
    <row r="28" spans="1:11" ht="15" thickBot="1" x14ac:dyDescent="0.35">
      <c r="A28" s="67" t="s">
        <v>18</v>
      </c>
      <c r="B28" s="68"/>
      <c r="C28" s="46"/>
      <c r="D28" s="46"/>
      <c r="E28" s="46"/>
      <c r="F28" s="69"/>
      <c r="G28" s="69"/>
      <c r="H28" s="69"/>
      <c r="I28" s="69"/>
      <c r="J28" s="46">
        <v>161</v>
      </c>
      <c r="K28" s="70">
        <f t="shared" si="3"/>
        <v>161</v>
      </c>
    </row>
    <row r="31" spans="1:11" x14ac:dyDescent="0.3">
      <c r="A31" s="110" t="s">
        <v>88</v>
      </c>
      <c r="B31" s="110"/>
      <c r="D31" s="110" t="s">
        <v>28</v>
      </c>
      <c r="E31" s="110"/>
    </row>
    <row r="32" spans="1:11" x14ac:dyDescent="0.3">
      <c r="A32" s="71" t="s">
        <v>89</v>
      </c>
      <c r="B32" s="81">
        <f>E38/F4</f>
        <v>2.4672727272727273</v>
      </c>
      <c r="D32" s="71" t="s">
        <v>90</v>
      </c>
      <c r="E32" s="78">
        <f t="shared" ref="E32:E37" si="4">J13+K23</f>
        <v>157</v>
      </c>
    </row>
    <row r="33" spans="1:5" x14ac:dyDescent="0.3">
      <c r="A33" s="71" t="s">
        <v>91</v>
      </c>
      <c r="B33" s="74">
        <f>E32/E38</f>
        <v>0.1156963890935888</v>
      </c>
      <c r="D33" s="71" t="s">
        <v>92</v>
      </c>
      <c r="E33" s="78">
        <f t="shared" si="4"/>
        <v>661</v>
      </c>
    </row>
    <row r="34" spans="1:5" x14ac:dyDescent="0.3">
      <c r="A34" s="71" t="s">
        <v>93</v>
      </c>
      <c r="B34" s="74">
        <f>E33/E38</f>
        <v>0.48710390567428152</v>
      </c>
      <c r="D34" s="71" t="s">
        <v>94</v>
      </c>
      <c r="E34" s="78">
        <f t="shared" si="4"/>
        <v>24</v>
      </c>
    </row>
    <row r="35" spans="1:5" x14ac:dyDescent="0.3">
      <c r="A35" s="71" t="s">
        <v>43</v>
      </c>
      <c r="B35" s="74">
        <f>(E34+E35+E36+E37)/E38</f>
        <v>0.39719970523212972</v>
      </c>
      <c r="D35" s="71" t="s">
        <v>95</v>
      </c>
      <c r="E35" s="78">
        <f t="shared" si="4"/>
        <v>10</v>
      </c>
    </row>
    <row r="36" spans="1:5" x14ac:dyDescent="0.3">
      <c r="D36" s="71" t="s">
        <v>96</v>
      </c>
      <c r="E36" s="78">
        <f t="shared" si="4"/>
        <v>101</v>
      </c>
    </row>
    <row r="37" spans="1:5" x14ac:dyDescent="0.3">
      <c r="D37" s="71" t="s">
        <v>97</v>
      </c>
      <c r="E37" s="78">
        <f t="shared" si="4"/>
        <v>404</v>
      </c>
    </row>
    <row r="38" spans="1:5" x14ac:dyDescent="0.3">
      <c r="D38" s="78" t="s">
        <v>98</v>
      </c>
      <c r="E38" s="78">
        <f>J12+K22</f>
        <v>1357</v>
      </c>
    </row>
    <row r="39" spans="1:5" x14ac:dyDescent="0.3">
      <c r="D39" s="71" t="s">
        <v>99</v>
      </c>
      <c r="E39" s="78">
        <f>((F4*1000)*9000)/F2</f>
        <v>148648648.64864865</v>
      </c>
    </row>
  </sheetData>
  <mergeCells count="5">
    <mergeCell ref="E7:E9"/>
    <mergeCell ref="A31:B31"/>
    <mergeCell ref="D31:E31"/>
    <mergeCell ref="I2:K2"/>
    <mergeCell ref="M2:O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7033FAC5-531C-4128-94BE-D86D2474E00F}">
          <x14:formula1>
            <xm:f>'Liste Deroulante'!$C$2:$C$4</xm:f>
          </x14:formula1>
          <xm:sqref>N4:N7</xm:sqref>
        </x14:dataValidation>
        <x14:dataValidation type="list" allowBlank="1" showInputMessage="1" showErrorMessage="1" xr:uid="{E87747AF-DA1F-4830-BD8A-105218071B5E}">
          <x14:formula1>
            <xm:f>'Liste Deroulante'!$B$2:$B$9</xm:f>
          </x14:formula1>
          <xm:sqref>B6:C6</xm:sqref>
        </x14:dataValidation>
        <x14:dataValidation type="list" allowBlank="1" showInputMessage="1" showErrorMessage="1" xr:uid="{DB357290-174C-460E-BDB7-D471DAD18053}">
          <x14:formula1>
            <xm:f>'Liste Deroulante'!$A$2:$A$12</xm:f>
          </x14:formula1>
          <xm:sqref>B2:C2</xm:sqref>
        </x14:dataValidation>
        <x14:dataValidation type="list" allowBlank="1" showInputMessage="1" showErrorMessage="1" xr:uid="{02D49D15-0950-40CD-AF8A-8A39ACFC2347}">
          <x14:formula1>
            <xm:f>'Liste Deroulante'!$D$2:$D$12</xm:f>
          </x14:formula1>
          <xm:sqref>B3:C3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8CBCA-8477-40A4-A2CE-090EA1D56A59}">
  <dimension ref="A1:O39"/>
  <sheetViews>
    <sheetView workbookViewId="0">
      <selection activeCell="B6" sqref="B6"/>
    </sheetView>
  </sheetViews>
  <sheetFormatPr baseColWidth="10" defaultColWidth="11" defaultRowHeight="14.4" x14ac:dyDescent="0.3"/>
  <cols>
    <col min="1" max="1" width="12.44140625" style="21" bestFit="1" customWidth="1"/>
    <col min="2" max="2" width="11.5546875" style="20" bestFit="1" customWidth="1"/>
    <col min="3" max="3" width="11" style="20"/>
    <col min="4" max="4" width="12.44140625" style="20" bestFit="1" customWidth="1"/>
    <col min="5" max="5" width="11" style="20"/>
    <col min="6" max="6" width="11" style="21"/>
    <col min="7" max="8" width="11" style="20"/>
    <col min="9" max="9" width="12.44140625" style="20" bestFit="1" customWidth="1"/>
    <col min="10" max="14" width="11" style="20"/>
    <col min="15" max="15" width="39.44140625" style="20" customWidth="1"/>
    <col min="16" max="16384" width="11" style="20"/>
  </cols>
  <sheetData>
    <row r="1" spans="1:15" ht="15" thickBot="1" x14ac:dyDescent="0.35">
      <c r="A1" s="95" t="s">
        <v>76</v>
      </c>
      <c r="B1" s="96"/>
    </row>
    <row r="2" spans="1:15" ht="15" thickBot="1" x14ac:dyDescent="0.35">
      <c r="A2" s="22" t="s">
        <v>0</v>
      </c>
      <c r="B2" s="85" t="s">
        <v>121</v>
      </c>
      <c r="E2" s="23" t="s">
        <v>1</v>
      </c>
      <c r="F2" s="24">
        <v>33.5</v>
      </c>
      <c r="G2" s="25" t="s">
        <v>2</v>
      </c>
      <c r="I2" s="95" t="s">
        <v>77</v>
      </c>
      <c r="J2" s="96"/>
      <c r="K2" s="97"/>
      <c r="M2" s="100" t="s">
        <v>78</v>
      </c>
      <c r="N2" s="101"/>
      <c r="O2" s="102"/>
    </row>
    <row r="3" spans="1:15" x14ac:dyDescent="0.3">
      <c r="A3" s="26" t="s">
        <v>3</v>
      </c>
      <c r="B3" s="83" t="s">
        <v>130</v>
      </c>
      <c r="E3" s="27" t="s">
        <v>4</v>
      </c>
      <c r="F3" s="28"/>
      <c r="G3" s="29" t="s">
        <v>5</v>
      </c>
      <c r="I3" s="30" t="s">
        <v>6</v>
      </c>
      <c r="J3" s="31">
        <v>5</v>
      </c>
      <c r="K3" s="32">
        <v>0.5</v>
      </c>
      <c r="M3" s="33" t="s">
        <v>79</v>
      </c>
      <c r="N3" s="75" t="s">
        <v>80</v>
      </c>
      <c r="O3" s="76" t="s">
        <v>81</v>
      </c>
    </row>
    <row r="4" spans="1:15" ht="15" thickBot="1" x14ac:dyDescent="0.35">
      <c r="A4" s="26" t="s">
        <v>82</v>
      </c>
      <c r="B4" s="83"/>
      <c r="E4" s="36" t="s">
        <v>8</v>
      </c>
      <c r="F4" s="37">
        <v>630</v>
      </c>
      <c r="G4" s="38" t="s">
        <v>9</v>
      </c>
      <c r="I4" s="33" t="s">
        <v>10</v>
      </c>
      <c r="J4" s="39">
        <v>3</v>
      </c>
      <c r="K4" s="40">
        <v>1.2</v>
      </c>
      <c r="M4" s="27" t="s">
        <v>83</v>
      </c>
      <c r="N4" s="41" t="s">
        <v>102</v>
      </c>
      <c r="O4" s="42" t="s">
        <v>133</v>
      </c>
    </row>
    <row r="5" spans="1:15" x14ac:dyDescent="0.3">
      <c r="A5" s="26" t="s">
        <v>7</v>
      </c>
      <c r="B5" s="84">
        <v>1310</v>
      </c>
      <c r="I5" s="33" t="s">
        <v>11</v>
      </c>
      <c r="J5" s="39">
        <v>0.8</v>
      </c>
      <c r="K5" s="42">
        <v>50</v>
      </c>
      <c r="M5" s="27" t="s">
        <v>84</v>
      </c>
      <c r="N5" s="41" t="s">
        <v>106</v>
      </c>
      <c r="O5" s="42" t="s">
        <v>134</v>
      </c>
    </row>
    <row r="6" spans="1:15" ht="15" thickBot="1" x14ac:dyDescent="0.35">
      <c r="A6" s="43" t="s">
        <v>85</v>
      </c>
      <c r="B6" s="86" t="s">
        <v>105</v>
      </c>
      <c r="F6" s="20"/>
      <c r="I6" s="33" t="s">
        <v>14</v>
      </c>
      <c r="J6" s="39">
        <v>0.55000000000000004</v>
      </c>
      <c r="K6" s="42">
        <v>150</v>
      </c>
      <c r="M6" s="27" t="s">
        <v>86</v>
      </c>
      <c r="N6" s="41" t="s">
        <v>110</v>
      </c>
      <c r="O6" s="42" t="s">
        <v>135</v>
      </c>
    </row>
    <row r="7" spans="1:15" ht="15" thickBot="1" x14ac:dyDescent="0.35">
      <c r="A7" s="20"/>
      <c r="E7" s="107" t="s">
        <v>12</v>
      </c>
      <c r="F7" s="44" t="s">
        <v>13</v>
      </c>
      <c r="G7" s="45"/>
      <c r="I7" s="33" t="s">
        <v>16</v>
      </c>
      <c r="J7" s="39">
        <v>0.55000000000000004</v>
      </c>
      <c r="K7" s="42">
        <v>150</v>
      </c>
      <c r="M7" s="36" t="s">
        <v>87</v>
      </c>
      <c r="N7" s="46" t="s">
        <v>106</v>
      </c>
      <c r="O7" s="47" t="s">
        <v>136</v>
      </c>
    </row>
    <row r="8" spans="1:15" ht="15" thickBot="1" x14ac:dyDescent="0.35">
      <c r="A8" s="20"/>
      <c r="E8" s="108"/>
      <c r="F8" s="41" t="s">
        <v>15</v>
      </c>
      <c r="G8" s="48"/>
      <c r="I8" s="49" t="s">
        <v>18</v>
      </c>
      <c r="J8" s="50">
        <v>0.7</v>
      </c>
      <c r="K8" s="47">
        <v>50</v>
      </c>
    </row>
    <row r="9" spans="1:15" ht="15" thickBot="1" x14ac:dyDescent="0.35">
      <c r="A9" s="20"/>
      <c r="E9" s="109"/>
      <c r="F9" s="46" t="s">
        <v>17</v>
      </c>
      <c r="G9" s="51"/>
    </row>
    <row r="10" spans="1:15" ht="15" thickBot="1" x14ac:dyDescent="0.35">
      <c r="A10" s="20"/>
      <c r="F10" s="20"/>
    </row>
    <row r="11" spans="1:15" ht="15" thickBot="1" x14ac:dyDescent="0.35">
      <c r="A11" s="52" t="s">
        <v>19</v>
      </c>
      <c r="B11" s="53" t="s">
        <v>20</v>
      </c>
      <c r="C11" s="54" t="s">
        <v>21</v>
      </c>
      <c r="D11" s="55" t="s">
        <v>22</v>
      </c>
      <c r="E11" s="55" t="s">
        <v>23</v>
      </c>
      <c r="F11" s="55" t="s">
        <v>24</v>
      </c>
      <c r="G11" s="55" t="s">
        <v>25</v>
      </c>
      <c r="H11" s="55" t="s">
        <v>26</v>
      </c>
      <c r="I11" s="55" t="s">
        <v>27</v>
      </c>
      <c r="J11" s="56" t="s">
        <v>28</v>
      </c>
    </row>
    <row r="12" spans="1:15" x14ac:dyDescent="0.3">
      <c r="A12" s="57" t="s">
        <v>29</v>
      </c>
      <c r="B12" s="58">
        <f>SUM(B13:B18)</f>
        <v>0</v>
      </c>
      <c r="C12" s="58">
        <f t="shared" ref="C12:I12" si="0">SUM(C13:C18)</f>
        <v>0</v>
      </c>
      <c r="D12" s="58">
        <f t="shared" si="0"/>
        <v>0</v>
      </c>
      <c r="E12" s="58">
        <f t="shared" si="0"/>
        <v>0</v>
      </c>
      <c r="F12" s="58">
        <f t="shared" si="0"/>
        <v>0</v>
      </c>
      <c r="G12" s="58">
        <f t="shared" si="0"/>
        <v>0</v>
      </c>
      <c r="H12" s="58">
        <f t="shared" si="0"/>
        <v>571</v>
      </c>
      <c r="I12" s="58">
        <f t="shared" si="0"/>
        <v>426</v>
      </c>
      <c r="J12" s="59">
        <f t="shared" ref="J12:J18" si="1">SUM(B12:I12)</f>
        <v>997</v>
      </c>
    </row>
    <row r="13" spans="1:15" x14ac:dyDescent="0.3">
      <c r="A13" s="60" t="s">
        <v>6</v>
      </c>
      <c r="B13" s="61"/>
      <c r="C13" s="41"/>
      <c r="D13" s="41"/>
      <c r="E13" s="41"/>
      <c r="F13" s="62"/>
      <c r="G13" s="62"/>
      <c r="H13" s="62">
        <v>64</v>
      </c>
      <c r="I13" s="62">
        <v>33</v>
      </c>
      <c r="J13" s="63">
        <f t="shared" si="1"/>
        <v>97</v>
      </c>
      <c r="K13" s="64"/>
    </row>
    <row r="14" spans="1:15" x14ac:dyDescent="0.3">
      <c r="A14" s="65" t="s">
        <v>10</v>
      </c>
      <c r="B14" s="61"/>
      <c r="C14" s="41"/>
      <c r="D14" s="41"/>
      <c r="E14" s="41"/>
      <c r="F14" s="62"/>
      <c r="G14" s="62"/>
      <c r="H14" s="62">
        <v>356</v>
      </c>
      <c r="I14" s="62">
        <v>244</v>
      </c>
      <c r="J14" s="63">
        <f t="shared" si="1"/>
        <v>600</v>
      </c>
      <c r="K14" s="64"/>
    </row>
    <row r="15" spans="1:15" x14ac:dyDescent="0.3">
      <c r="A15" s="65" t="s">
        <v>11</v>
      </c>
      <c r="B15" s="61"/>
      <c r="C15" s="41"/>
      <c r="D15" s="41"/>
      <c r="E15" s="41"/>
      <c r="F15" s="62"/>
      <c r="G15" s="62"/>
      <c r="H15" s="62">
        <v>21</v>
      </c>
      <c r="I15" s="62">
        <v>13</v>
      </c>
      <c r="J15" s="63">
        <f t="shared" si="1"/>
        <v>34</v>
      </c>
      <c r="K15" s="64"/>
    </row>
    <row r="16" spans="1:15" s="66" customFormat="1" x14ac:dyDescent="0.3">
      <c r="A16" s="65" t="s">
        <v>14</v>
      </c>
      <c r="B16" s="61"/>
      <c r="C16" s="41"/>
      <c r="D16" s="41"/>
      <c r="E16" s="41"/>
      <c r="F16" s="62"/>
      <c r="G16" s="62"/>
      <c r="H16" s="62">
        <v>7</v>
      </c>
      <c r="I16" s="62">
        <v>3</v>
      </c>
      <c r="J16" s="63">
        <f t="shared" si="1"/>
        <v>10</v>
      </c>
      <c r="K16" s="64"/>
    </row>
    <row r="17" spans="1:11" x14ac:dyDescent="0.3">
      <c r="A17" s="65" t="s">
        <v>16</v>
      </c>
      <c r="B17" s="61"/>
      <c r="C17" s="41"/>
      <c r="D17" s="41"/>
      <c r="E17" s="41"/>
      <c r="F17" s="62"/>
      <c r="G17" s="62"/>
      <c r="H17" s="62">
        <v>34</v>
      </c>
      <c r="I17" s="62">
        <v>28</v>
      </c>
      <c r="J17" s="63">
        <f t="shared" si="1"/>
        <v>62</v>
      </c>
      <c r="K17" s="64"/>
    </row>
    <row r="18" spans="1:11" ht="15" thickBot="1" x14ac:dyDescent="0.35">
      <c r="A18" s="67" t="s">
        <v>18</v>
      </c>
      <c r="B18" s="68"/>
      <c r="C18" s="46"/>
      <c r="D18" s="46"/>
      <c r="E18" s="46"/>
      <c r="F18" s="69"/>
      <c r="G18" s="69"/>
      <c r="H18" s="69">
        <v>89</v>
      </c>
      <c r="I18" s="69">
        <v>105</v>
      </c>
      <c r="J18" s="70">
        <f t="shared" si="1"/>
        <v>194</v>
      </c>
      <c r="K18" s="64"/>
    </row>
    <row r="19" spans="1:11" x14ac:dyDescent="0.3">
      <c r="A19" s="20"/>
      <c r="F19" s="20"/>
    </row>
    <row r="20" spans="1:11" ht="15" thickBot="1" x14ac:dyDescent="0.35">
      <c r="A20" s="20"/>
      <c r="F20" s="20"/>
    </row>
    <row r="21" spans="1:11" ht="15" thickBot="1" x14ac:dyDescent="0.35">
      <c r="A21" s="52" t="s">
        <v>30</v>
      </c>
      <c r="B21" s="53" t="s">
        <v>31</v>
      </c>
      <c r="C21" s="54" t="s">
        <v>32</v>
      </c>
      <c r="D21" s="55" t="s">
        <v>33</v>
      </c>
      <c r="E21" s="55" t="s">
        <v>34</v>
      </c>
      <c r="F21" s="55" t="s">
        <v>35</v>
      </c>
      <c r="G21" s="55" t="s">
        <v>36</v>
      </c>
      <c r="H21" s="55" t="s">
        <v>37</v>
      </c>
      <c r="I21" s="55" t="s">
        <v>38</v>
      </c>
      <c r="J21" s="55" t="s">
        <v>39</v>
      </c>
      <c r="K21" s="56" t="s">
        <v>28</v>
      </c>
    </row>
    <row r="22" spans="1:11" x14ac:dyDescent="0.3">
      <c r="A22" s="57" t="s">
        <v>29</v>
      </c>
      <c r="B22" s="58">
        <f>SUM(B23:B28)</f>
        <v>0</v>
      </c>
      <c r="C22" s="58">
        <f t="shared" ref="C22:J22" si="2">SUM(C23:C28)</f>
        <v>0</v>
      </c>
      <c r="D22" s="58">
        <f t="shared" si="2"/>
        <v>0</v>
      </c>
      <c r="E22" s="58">
        <f t="shared" si="2"/>
        <v>0</v>
      </c>
      <c r="F22" s="58">
        <f t="shared" si="2"/>
        <v>0</v>
      </c>
      <c r="G22" s="58">
        <f t="shared" si="2"/>
        <v>0</v>
      </c>
      <c r="H22" s="58">
        <f t="shared" si="2"/>
        <v>0</v>
      </c>
      <c r="I22" s="58">
        <f t="shared" si="2"/>
        <v>0</v>
      </c>
      <c r="J22" s="58">
        <f t="shared" si="2"/>
        <v>1018</v>
      </c>
      <c r="K22" s="59">
        <f t="shared" ref="K22:K28" si="3">SUM(B22:J22)</f>
        <v>1018</v>
      </c>
    </row>
    <row r="23" spans="1:11" x14ac:dyDescent="0.3">
      <c r="A23" s="60" t="s">
        <v>6</v>
      </c>
      <c r="B23" s="61"/>
      <c r="C23" s="41"/>
      <c r="D23" s="41"/>
      <c r="E23" s="41"/>
      <c r="F23" s="62"/>
      <c r="G23" s="62"/>
      <c r="H23" s="62"/>
      <c r="I23" s="62"/>
      <c r="J23" s="41">
        <v>127</v>
      </c>
      <c r="K23" s="63">
        <f t="shared" si="3"/>
        <v>127</v>
      </c>
    </row>
    <row r="24" spans="1:11" x14ac:dyDescent="0.3">
      <c r="A24" s="65" t="s">
        <v>10</v>
      </c>
      <c r="B24" s="61"/>
      <c r="C24" s="41"/>
      <c r="D24" s="41"/>
      <c r="E24" s="41"/>
      <c r="F24" s="62"/>
      <c r="G24" s="62"/>
      <c r="H24" s="62"/>
      <c r="I24" s="62"/>
      <c r="J24" s="41">
        <v>731</v>
      </c>
      <c r="K24" s="63">
        <f t="shared" si="3"/>
        <v>731</v>
      </c>
    </row>
    <row r="25" spans="1:11" x14ac:dyDescent="0.3">
      <c r="A25" s="65" t="s">
        <v>11</v>
      </c>
      <c r="B25" s="61"/>
      <c r="C25" s="41"/>
      <c r="D25" s="41"/>
      <c r="E25" s="41"/>
      <c r="F25" s="62"/>
      <c r="G25" s="62"/>
      <c r="H25" s="62"/>
      <c r="I25" s="62"/>
      <c r="J25" s="41">
        <v>27</v>
      </c>
      <c r="K25" s="63">
        <f t="shared" si="3"/>
        <v>27</v>
      </c>
    </row>
    <row r="26" spans="1:11" x14ac:dyDescent="0.3">
      <c r="A26" s="65" t="s">
        <v>14</v>
      </c>
      <c r="B26" s="61"/>
      <c r="C26" s="41"/>
      <c r="D26" s="41"/>
      <c r="E26" s="41"/>
      <c r="F26" s="62"/>
      <c r="G26" s="62"/>
      <c r="H26" s="62"/>
      <c r="I26" s="62"/>
      <c r="J26" s="41">
        <v>9</v>
      </c>
      <c r="K26" s="63">
        <f t="shared" si="3"/>
        <v>9</v>
      </c>
    </row>
    <row r="27" spans="1:11" x14ac:dyDescent="0.3">
      <c r="A27" s="65" t="s">
        <v>16</v>
      </c>
      <c r="B27" s="61"/>
      <c r="C27" s="41"/>
      <c r="D27" s="41"/>
      <c r="E27" s="41"/>
      <c r="F27" s="62"/>
      <c r="G27" s="62"/>
      <c r="H27" s="62"/>
      <c r="I27" s="62"/>
      <c r="J27" s="41">
        <v>18</v>
      </c>
      <c r="K27" s="63">
        <f t="shared" si="3"/>
        <v>18</v>
      </c>
    </row>
    <row r="28" spans="1:11" ht="15" thickBot="1" x14ac:dyDescent="0.35">
      <c r="A28" s="67" t="s">
        <v>18</v>
      </c>
      <c r="B28" s="68"/>
      <c r="C28" s="46"/>
      <c r="D28" s="46"/>
      <c r="E28" s="46"/>
      <c r="F28" s="69"/>
      <c r="G28" s="69"/>
      <c r="H28" s="69"/>
      <c r="I28" s="69"/>
      <c r="J28" s="46">
        <v>106</v>
      </c>
      <c r="K28" s="70">
        <f t="shared" si="3"/>
        <v>106</v>
      </c>
    </row>
    <row r="31" spans="1:11" x14ac:dyDescent="0.3">
      <c r="A31" s="110" t="s">
        <v>88</v>
      </c>
      <c r="B31" s="110"/>
      <c r="D31" s="110" t="s">
        <v>28</v>
      </c>
      <c r="E31" s="110"/>
    </row>
    <row r="32" spans="1:11" x14ac:dyDescent="0.3">
      <c r="A32" s="71" t="s">
        <v>89</v>
      </c>
      <c r="B32" s="81">
        <f>E38/F4</f>
        <v>3.1984126984126986</v>
      </c>
      <c r="D32" s="71" t="s">
        <v>90</v>
      </c>
      <c r="E32" s="78">
        <f t="shared" ref="E32:E37" si="4">J13+K23</f>
        <v>224</v>
      </c>
    </row>
    <row r="33" spans="1:5" x14ac:dyDescent="0.3">
      <c r="A33" s="71" t="s">
        <v>91</v>
      </c>
      <c r="B33" s="74">
        <f>E32/E38</f>
        <v>0.11116625310173697</v>
      </c>
      <c r="D33" s="71" t="s">
        <v>92</v>
      </c>
      <c r="E33" s="78">
        <f t="shared" si="4"/>
        <v>1331</v>
      </c>
    </row>
    <row r="34" spans="1:5" x14ac:dyDescent="0.3">
      <c r="A34" s="71" t="s">
        <v>93</v>
      </c>
      <c r="B34" s="74">
        <f>E33/E38</f>
        <v>0.66054590570719607</v>
      </c>
      <c r="D34" s="71" t="s">
        <v>94</v>
      </c>
      <c r="E34" s="78">
        <f t="shared" si="4"/>
        <v>61</v>
      </c>
    </row>
    <row r="35" spans="1:5" x14ac:dyDescent="0.3">
      <c r="A35" s="71" t="s">
        <v>43</v>
      </c>
      <c r="B35" s="74">
        <f>(E34+E35+E36+E37)/E38</f>
        <v>0.22828784119106699</v>
      </c>
      <c r="D35" s="71" t="s">
        <v>95</v>
      </c>
      <c r="E35" s="78">
        <f t="shared" si="4"/>
        <v>19</v>
      </c>
    </row>
    <row r="36" spans="1:5" x14ac:dyDescent="0.3">
      <c r="D36" s="71" t="s">
        <v>96</v>
      </c>
      <c r="E36" s="78">
        <f t="shared" si="4"/>
        <v>80</v>
      </c>
    </row>
    <row r="37" spans="1:5" x14ac:dyDescent="0.3">
      <c r="D37" s="71" t="s">
        <v>97</v>
      </c>
      <c r="E37" s="78">
        <f t="shared" si="4"/>
        <v>300</v>
      </c>
    </row>
    <row r="38" spans="1:5" x14ac:dyDescent="0.3">
      <c r="D38" s="78" t="s">
        <v>98</v>
      </c>
      <c r="E38" s="78">
        <f>J12+K22</f>
        <v>2015</v>
      </c>
    </row>
    <row r="39" spans="1:5" x14ac:dyDescent="0.3">
      <c r="D39" s="71" t="s">
        <v>99</v>
      </c>
      <c r="E39" s="78">
        <f>((F4*1000)*9000)/F2</f>
        <v>169253731.34328359</v>
      </c>
    </row>
  </sheetData>
  <mergeCells count="6">
    <mergeCell ref="M2:O2"/>
    <mergeCell ref="E7:E9"/>
    <mergeCell ref="A31:B31"/>
    <mergeCell ref="D31:E31"/>
    <mergeCell ref="A1:B1"/>
    <mergeCell ref="I2:K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56978A5-417B-4FCE-BA8E-2B34138D7A9E}">
          <x14:formula1>
            <xm:f>'Liste Deroulante'!$D$2:$D$12</xm:f>
          </x14:formula1>
          <xm:sqref>B3:C3</xm:sqref>
        </x14:dataValidation>
        <x14:dataValidation type="list" allowBlank="1" showInputMessage="1" showErrorMessage="1" xr:uid="{18DC5233-32DD-424D-AD7C-B7760BDCDEBE}">
          <x14:formula1>
            <xm:f>'Liste Deroulante'!$A$2:$A$12</xm:f>
          </x14:formula1>
          <xm:sqref>B2:C2</xm:sqref>
        </x14:dataValidation>
        <x14:dataValidation type="list" allowBlank="1" showInputMessage="1" showErrorMessage="1" xr:uid="{4A0EA238-DF4D-45A0-882A-3493D923BE92}">
          <x14:formula1>
            <xm:f>'Liste Deroulante'!$B$2:$B$9</xm:f>
          </x14:formula1>
          <xm:sqref>B6:C6</xm:sqref>
        </x14:dataValidation>
        <x14:dataValidation type="list" allowBlank="1" showInputMessage="1" showErrorMessage="1" xr:uid="{7F2C03A1-C00E-4086-8294-1CC6A9A92AA5}">
          <x14:formula1>
            <xm:f>'Liste Deroulante'!$C$2:$C$4</xm:f>
          </x14:formula1>
          <xm:sqref>N4:N7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8</vt:i4>
      </vt:variant>
    </vt:vector>
  </HeadingPairs>
  <TitlesOfParts>
    <vt:vector size="8" baseType="lpstr">
      <vt:lpstr>BILAN_2</vt:lpstr>
      <vt:lpstr>Format Vierge</vt:lpstr>
      <vt:lpstr>BILAN</vt:lpstr>
      <vt:lpstr>Feuil1</vt:lpstr>
      <vt:lpstr>Liste Deroulante</vt:lpstr>
      <vt:lpstr>1293</vt:lpstr>
      <vt:lpstr>1296</vt:lpstr>
      <vt:lpstr>1310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Lacroix</dc:creator>
  <cp:lastModifiedBy>Hicham Maddouch</cp:lastModifiedBy>
  <dcterms:created xsi:type="dcterms:W3CDTF">2020-02-11T16:05:46Z</dcterms:created>
  <dcterms:modified xsi:type="dcterms:W3CDTF">2020-02-21T14:27:25Z</dcterms:modified>
</cp:coreProperties>
</file>