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8" activeTab="2"/>
  </bookViews>
  <sheets>
    <sheet name="Résultat" sheetId="1" r:id="rId1"/>
    <sheet name="MeP" sheetId="2" r:id="rId2"/>
    <sheet name="Test" sheetId="3" r:id="rId3"/>
  </sheets>
  <definedNames>
    <definedName name="_xlnm._FilterDatabase" localSheetId="0" hidden="1">Résultat!$A$1:$L$27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3" l="1" a="1"/>
  <c r="C8" i="3" s="1"/>
  <c r="J8" i="3" s="1"/>
  <c r="C9" i="3" a="1"/>
  <c r="C9" i="3" s="1"/>
  <c r="K9" i="3" s="1"/>
  <c r="C10" i="3" a="1"/>
  <c r="C10" i="3" s="1"/>
  <c r="M10" i="3" s="1"/>
  <c r="C11" i="3" a="1"/>
  <c r="C11" i="3" s="1"/>
  <c r="E11" i="3" s="1"/>
  <c r="C12" i="3" a="1"/>
  <c r="C12" i="3" s="1"/>
  <c r="D12" i="3" s="1"/>
  <c r="C13" i="3" a="1"/>
  <c r="C13" i="3" s="1"/>
  <c r="D13" i="3" s="1"/>
  <c r="C14" i="3" a="1"/>
  <c r="C14" i="3" s="1"/>
  <c r="D14" i="3" s="1"/>
  <c r="C15" i="3" a="1"/>
  <c r="C15" i="3" s="1"/>
  <c r="D15" i="3" s="1"/>
  <c r="C16" i="3" a="1"/>
  <c r="C16" i="3" s="1"/>
  <c r="D16" i="3" s="1"/>
  <c r="C7" i="3" a="1"/>
  <c r="C7" i="3" s="1"/>
  <c r="R7" i="3" s="1"/>
  <c r="D11" i="3" l="1"/>
  <c r="E7" i="3"/>
  <c r="H16" i="3"/>
  <c r="H15" i="3"/>
  <c r="H14" i="3"/>
  <c r="H13" i="3"/>
  <c r="H12" i="3"/>
  <c r="H11" i="3"/>
  <c r="H10" i="3"/>
  <c r="H9" i="3"/>
  <c r="H8" i="3"/>
  <c r="J7" i="3"/>
  <c r="R16" i="3"/>
  <c r="R12" i="3"/>
  <c r="R8" i="3"/>
  <c r="M15" i="3"/>
  <c r="K14" i="3"/>
  <c r="J13" i="3"/>
  <c r="M11" i="3"/>
  <c r="K10" i="3"/>
  <c r="J9" i="3"/>
  <c r="D10" i="3"/>
  <c r="F7" i="3"/>
  <c r="G16" i="3"/>
  <c r="G15" i="3"/>
  <c r="G14" i="3"/>
  <c r="G13" i="3"/>
  <c r="G12" i="3"/>
  <c r="G11" i="3"/>
  <c r="G10" i="3"/>
  <c r="G9" i="3"/>
  <c r="G8" i="3"/>
  <c r="K7" i="3"/>
  <c r="R15" i="3"/>
  <c r="R11" i="3"/>
  <c r="M16" i="3"/>
  <c r="K15" i="3"/>
  <c r="J14" i="3"/>
  <c r="M12" i="3"/>
  <c r="K11" i="3"/>
  <c r="J10" i="3"/>
  <c r="M8" i="3"/>
  <c r="D9" i="3"/>
  <c r="G7" i="3"/>
  <c r="F16" i="3"/>
  <c r="F15" i="3"/>
  <c r="F14" i="3"/>
  <c r="F13" i="3"/>
  <c r="F12" i="3"/>
  <c r="F11" i="3"/>
  <c r="F10" i="3"/>
  <c r="F9" i="3"/>
  <c r="F8" i="3"/>
  <c r="M7" i="3"/>
  <c r="R14" i="3"/>
  <c r="R10" i="3"/>
  <c r="K16" i="3"/>
  <c r="J15" i="3"/>
  <c r="M13" i="3"/>
  <c r="K12" i="3"/>
  <c r="J11" i="3"/>
  <c r="M9" i="3"/>
  <c r="K8" i="3"/>
  <c r="D7" i="3"/>
  <c r="D8" i="3"/>
  <c r="H7" i="3"/>
  <c r="E16" i="3"/>
  <c r="E15" i="3"/>
  <c r="E14" i="3"/>
  <c r="E13" i="3"/>
  <c r="E12" i="3"/>
  <c r="E10" i="3"/>
  <c r="E9" i="3"/>
  <c r="E8" i="3"/>
  <c r="R13" i="3"/>
  <c r="R9" i="3"/>
  <c r="J16" i="3"/>
  <c r="M14" i="3"/>
  <c r="K13" i="3"/>
  <c r="J12" i="3"/>
  <c r="C3" i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</calcChain>
</file>

<file path=xl/sharedStrings.xml><?xml version="1.0" encoding="utf-8"?>
<sst xmlns="http://schemas.openxmlformats.org/spreadsheetml/2006/main" count="213" uniqueCount="78">
  <si>
    <t>Contributeur</t>
  </si>
  <si>
    <t>Ref</t>
  </si>
  <si>
    <t>Num</t>
  </si>
  <si>
    <t>Prop</t>
  </si>
  <si>
    <t>Libellé</t>
  </si>
  <si>
    <t>N° rue</t>
  </si>
  <si>
    <t>Quantité</t>
  </si>
  <si>
    <t>O/N</t>
  </si>
  <si>
    <t>Prix</t>
  </si>
  <si>
    <t>Estim</t>
  </si>
  <si>
    <t>Min</t>
  </si>
  <si>
    <t>A</t>
  </si>
  <si>
    <t>C</t>
  </si>
  <si>
    <t>B</t>
  </si>
  <si>
    <t>D</t>
  </si>
  <si>
    <t>E</t>
  </si>
  <si>
    <t>A1</t>
  </si>
  <si>
    <t>PV</t>
  </si>
  <si>
    <t>PU</t>
  </si>
  <si>
    <t>inventé 1</t>
  </si>
  <si>
    <t>inventé 2</t>
  </si>
  <si>
    <t>inventé 3</t>
  </si>
  <si>
    <t>inventé 4</t>
  </si>
  <si>
    <t>inventé 5</t>
  </si>
  <si>
    <t>inventé 6</t>
  </si>
  <si>
    <t>inventé 7</t>
  </si>
  <si>
    <t>inventé 8</t>
  </si>
  <si>
    <t>inventé 9</t>
  </si>
  <si>
    <t>inventé 10</t>
  </si>
  <si>
    <t>inventé 11</t>
  </si>
  <si>
    <t>inventé 12</t>
  </si>
  <si>
    <t>inventé 13</t>
  </si>
  <si>
    <t>inventé 14</t>
  </si>
  <si>
    <t>inventé 15</t>
  </si>
  <si>
    <t>inventé 16</t>
  </si>
  <si>
    <t>inventé 17</t>
  </si>
  <si>
    <t>inventé 18</t>
  </si>
  <si>
    <t>inventé 19</t>
  </si>
  <si>
    <t>inventé 20</t>
  </si>
  <si>
    <t>inventé 21</t>
  </si>
  <si>
    <t>inventé 22</t>
  </si>
  <si>
    <t>inventé 23</t>
  </si>
  <si>
    <t>inventé 24</t>
  </si>
  <si>
    <t>inventé 25</t>
  </si>
  <si>
    <t>inventé 26</t>
  </si>
  <si>
    <t>O</t>
  </si>
  <si>
    <t>N</t>
  </si>
  <si>
    <t>Acheteur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</si>
  <si>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</si>
  <si>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</si>
  <si>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</si>
  <si>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</si>
  <si>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</si>
  <si>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</si>
  <si>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</si>
  <si>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</si>
  <si>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</si>
  <si>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</si>
  <si>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</si>
  <si>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</si>
  <si>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</si>
  <si>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</si>
  <si>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</si>
  <si>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</si>
  <si>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</si>
  <si>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</si>
  <si>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</si>
  <si>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</si>
  <si>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</si>
  <si>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</si>
  <si>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</si>
  <si>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</si>
  <si>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</si>
  <si>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</si>
  <si>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Estimation</t>
  </si>
  <si>
    <t>Client</t>
  </si>
  <si>
    <t>Vendu</t>
  </si>
  <si>
    <t>Changer le contributeur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</si>
</sst>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/>
    </xf>
    <xf numFmtId="0" fontId="0" fillId="4" borderId="0" xfId="0" applyFill="1" applyAlignment="1">
      <alignment horizontal="center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workbookViewId="0">
      <selection activeCell="A13" sqref="A13"/>
    </sheetView>
  </sheetViews>
  <sheetFormatPr baseColWidth="10" defaultColWidth="9.109375" defaultRowHeight="14.4" x14ac:dyDescent="0.3"/>
  <cols>
    <col min="1" max="1" width="15.6640625" style="4" customWidth="1"/>
    <col min="2" max="4" width="9.109375" style="4"/>
    <col min="5" max="5" width="13.88671875" style="4" customWidth="1"/>
    <col min="6" max="6" width="9.109375" style="4"/>
    <col min="7" max="7" width="13.33203125" style="4" customWidth="1"/>
    <col min="8" max="8" width="9.109375" style="4"/>
    <col min="9" max="11" width="17.5546875" style="6" customWidth="1"/>
    <col min="12" max="12" width="12.88671875" style="4" customWidth="1"/>
  </cols>
  <sheetData>
    <row r="1" spans="1:12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5" t="s">
        <v>8</v>
      </c>
      <c r="J1" s="5" t="s">
        <v>9</v>
      </c>
      <c r="K1" s="5" t="s">
        <v>10</v>
      </c>
      <c r="L1" s="3" t="s">
        <v>47</v>
      </c>
    </row>
    <row r="2" spans="1:12" x14ac:dyDescent="0.3">
      <c r="A2" s="2" t="s">
        <v>11</v>
      </c>
      <c r="B2" s="2" t="s">
        <v>16</v>
      </c>
      <c r="C2" s="2">
        <v>250199</v>
      </c>
      <c r="D2" s="2" t="s">
        <v>17</v>
      </c>
      <c r="E2" s="2" t="s">
        <v>19</v>
      </c>
      <c r="F2" s="2">
        <v>1</v>
      </c>
      <c r="G2" s="2">
        <v>58.15</v>
      </c>
      <c r="H2" s="2" t="s">
        <v>45</v>
      </c>
      <c r="I2" s="5">
        <v>2674.9</v>
      </c>
      <c r="J2" s="5">
        <v>2273.665</v>
      </c>
      <c r="K2" s="5">
        <v>1818.932</v>
      </c>
      <c r="L2" s="2" t="s">
        <v>48</v>
      </c>
    </row>
    <row r="3" spans="1:12" x14ac:dyDescent="0.3">
      <c r="A3" s="2" t="s">
        <v>12</v>
      </c>
      <c r="B3" s="2" t="s">
        <v>16</v>
      </c>
      <c r="C3" s="2">
        <f>C2+1</f>
        <v>250200</v>
      </c>
      <c r="D3" s="2" t="s">
        <v>17</v>
      </c>
      <c r="E3" s="2" t="s">
        <v>20</v>
      </c>
      <c r="F3" s="2">
        <v>2</v>
      </c>
      <c r="G3" s="2">
        <v>28.33</v>
      </c>
      <c r="H3" s="2" t="s">
        <v>45</v>
      </c>
      <c r="I3" s="5">
        <v>1784.79</v>
      </c>
      <c r="J3" s="5">
        <v>1517.0715</v>
      </c>
      <c r="K3" s="5">
        <v>1213.6572000000001</v>
      </c>
      <c r="L3" s="2" t="s">
        <v>49</v>
      </c>
    </row>
    <row r="4" spans="1:12" x14ac:dyDescent="0.3">
      <c r="A4" s="2" t="s">
        <v>12</v>
      </c>
      <c r="B4" s="2" t="s">
        <v>16</v>
      </c>
      <c r="C4" s="2">
        <f t="shared" ref="C4:C27" si="0">C3+1</f>
        <v>250201</v>
      </c>
      <c r="D4" s="2" t="s">
        <v>18</v>
      </c>
      <c r="E4" s="2" t="s">
        <v>21</v>
      </c>
      <c r="F4" s="2">
        <v>3</v>
      </c>
      <c r="G4" s="2">
        <v>23.8</v>
      </c>
      <c r="H4" s="2" t="s">
        <v>46</v>
      </c>
      <c r="I4" s="5">
        <v>1761.2</v>
      </c>
      <c r="J4" s="5">
        <v>1497.02</v>
      </c>
      <c r="K4" s="5">
        <v>1197.616</v>
      </c>
      <c r="L4" s="2" t="s">
        <v>50</v>
      </c>
    </row>
    <row r="5" spans="1:12" x14ac:dyDescent="0.3">
      <c r="A5" s="2" t="s">
        <v>13</v>
      </c>
      <c r="B5" s="2" t="s">
        <v>16</v>
      </c>
      <c r="C5" s="2">
        <f t="shared" si="0"/>
        <v>250202</v>
      </c>
      <c r="D5" s="2" t="s">
        <v>18</v>
      </c>
      <c r="E5" s="2" t="s">
        <v>22</v>
      </c>
      <c r="F5" s="2">
        <v>4</v>
      </c>
      <c r="G5" s="2">
        <v>67.17</v>
      </c>
      <c r="H5" s="2" t="s">
        <v>45</v>
      </c>
      <c r="I5" s="5">
        <v>2753.9700000000003</v>
      </c>
      <c r="J5" s="5">
        <v>2340.8745000000004</v>
      </c>
      <c r="K5" s="5">
        <v>1872.6996000000004</v>
      </c>
      <c r="L5" s="2" t="s">
        <v>51</v>
      </c>
    </row>
    <row r="6" spans="1:12" x14ac:dyDescent="0.3">
      <c r="A6" s="2" t="s">
        <v>14</v>
      </c>
      <c r="B6" s="2" t="s">
        <v>16</v>
      </c>
      <c r="C6" s="2">
        <f t="shared" si="0"/>
        <v>250203</v>
      </c>
      <c r="D6" s="2" t="s">
        <v>18</v>
      </c>
      <c r="E6" s="2" t="s">
        <v>23</v>
      </c>
      <c r="F6" s="2">
        <v>5</v>
      </c>
      <c r="G6" s="2">
        <v>93.05</v>
      </c>
      <c r="H6" s="2" t="s">
        <v>45</v>
      </c>
      <c r="I6" s="5">
        <v>7909.25</v>
      </c>
      <c r="J6" s="5">
        <v>6722.8625000000002</v>
      </c>
      <c r="K6" s="5">
        <v>5378.2900000000009</v>
      </c>
      <c r="L6" s="2" t="s">
        <v>52</v>
      </c>
    </row>
    <row r="7" spans="1:12" x14ac:dyDescent="0.3">
      <c r="A7" s="2" t="s">
        <v>11</v>
      </c>
      <c r="B7" s="2" t="s">
        <v>16</v>
      </c>
      <c r="C7" s="2">
        <f t="shared" si="0"/>
        <v>250204</v>
      </c>
      <c r="D7" s="2" t="s">
        <v>17</v>
      </c>
      <c r="E7" s="2" t="s">
        <v>24</v>
      </c>
      <c r="F7" s="2">
        <v>6</v>
      </c>
      <c r="G7" s="2">
        <v>28.1</v>
      </c>
      <c r="H7" s="2" t="s">
        <v>46</v>
      </c>
      <c r="I7" s="5">
        <v>2529</v>
      </c>
      <c r="J7" s="5">
        <v>2149.65</v>
      </c>
      <c r="K7" s="5">
        <v>1719.7200000000003</v>
      </c>
      <c r="L7" s="2" t="s">
        <v>53</v>
      </c>
    </row>
    <row r="8" spans="1:12" x14ac:dyDescent="0.3">
      <c r="A8" s="2" t="s">
        <v>14</v>
      </c>
      <c r="B8" s="2" t="s">
        <v>16</v>
      </c>
      <c r="C8" s="2">
        <f t="shared" si="0"/>
        <v>250205</v>
      </c>
      <c r="D8" s="2" t="s">
        <v>17</v>
      </c>
      <c r="E8" s="2" t="s">
        <v>25</v>
      </c>
      <c r="F8" s="2">
        <v>7</v>
      </c>
      <c r="G8" s="2">
        <v>115.27</v>
      </c>
      <c r="H8" s="2" t="s">
        <v>46</v>
      </c>
      <c r="I8" s="5">
        <v>12679.699999999999</v>
      </c>
      <c r="J8" s="5">
        <v>10777.744999999999</v>
      </c>
      <c r="K8" s="5">
        <v>8622.1959999999999</v>
      </c>
      <c r="L8" s="2" t="s">
        <v>54</v>
      </c>
    </row>
    <row r="9" spans="1:12" x14ac:dyDescent="0.3">
      <c r="A9" s="2" t="s">
        <v>15</v>
      </c>
      <c r="B9" s="2" t="s">
        <v>16</v>
      </c>
      <c r="C9" s="2">
        <f t="shared" si="0"/>
        <v>250206</v>
      </c>
      <c r="D9" s="2" t="s">
        <v>18</v>
      </c>
      <c r="E9" s="2" t="s">
        <v>26</v>
      </c>
      <c r="F9" s="2">
        <v>8</v>
      </c>
      <c r="G9" s="2">
        <v>110.68</v>
      </c>
      <c r="H9" s="2" t="s">
        <v>46</v>
      </c>
      <c r="I9" s="5">
        <v>13724.320000000002</v>
      </c>
      <c r="J9" s="5">
        <v>11665.672</v>
      </c>
      <c r="K9" s="5">
        <v>9332.5376000000015</v>
      </c>
      <c r="L9" s="2" t="s">
        <v>55</v>
      </c>
    </row>
    <row r="10" spans="1:12" x14ac:dyDescent="0.3">
      <c r="A10" s="2" t="s">
        <v>12</v>
      </c>
      <c r="B10" s="2" t="s">
        <v>16</v>
      </c>
      <c r="C10" s="2">
        <f t="shared" si="0"/>
        <v>250207</v>
      </c>
      <c r="D10" s="2" t="s">
        <v>18</v>
      </c>
      <c r="E10" s="2" t="s">
        <v>27</v>
      </c>
      <c r="F10" s="2">
        <v>9</v>
      </c>
      <c r="G10" s="2">
        <v>33.770000000000003</v>
      </c>
      <c r="H10" s="2" t="s">
        <v>45</v>
      </c>
      <c r="I10" s="5">
        <v>1519.65</v>
      </c>
      <c r="J10" s="5">
        <v>1291.7025000000001</v>
      </c>
      <c r="K10" s="5">
        <v>1033.3620000000001</v>
      </c>
      <c r="L10" s="2" t="s">
        <v>56</v>
      </c>
    </row>
    <row r="11" spans="1:12" x14ac:dyDescent="0.3">
      <c r="A11" s="2" t="s">
        <v>13</v>
      </c>
      <c r="B11" s="2" t="s">
        <v>16</v>
      </c>
      <c r="C11" s="2">
        <f t="shared" si="0"/>
        <v>250208</v>
      </c>
      <c r="D11" s="2" t="s">
        <v>17</v>
      </c>
      <c r="E11" s="2" t="s">
        <v>28</v>
      </c>
      <c r="F11" s="2">
        <v>10</v>
      </c>
      <c r="G11" s="2">
        <v>32.93</v>
      </c>
      <c r="H11" s="2" t="s">
        <v>45</v>
      </c>
      <c r="I11" s="5">
        <v>1284.27</v>
      </c>
      <c r="J11" s="5">
        <v>1091.6295</v>
      </c>
      <c r="K11" s="5">
        <v>873.30360000000007</v>
      </c>
      <c r="L11" s="2" t="s">
        <v>57</v>
      </c>
    </row>
    <row r="12" spans="1:12" x14ac:dyDescent="0.3">
      <c r="A12" s="2" t="s">
        <v>11</v>
      </c>
      <c r="B12" s="2" t="s">
        <v>16</v>
      </c>
      <c r="C12" s="2">
        <f t="shared" si="0"/>
        <v>250209</v>
      </c>
      <c r="D12" s="2" t="s">
        <v>18</v>
      </c>
      <c r="E12" s="2" t="s">
        <v>29</v>
      </c>
      <c r="F12" s="2">
        <v>11</v>
      </c>
      <c r="G12" s="2">
        <v>38.270000000000003</v>
      </c>
      <c r="H12" s="2" t="s">
        <v>45</v>
      </c>
      <c r="I12" s="5">
        <v>1836.96</v>
      </c>
      <c r="J12" s="5">
        <v>1561.4159999999999</v>
      </c>
      <c r="K12" s="5">
        <v>1249.1328000000001</v>
      </c>
      <c r="L12" s="2" t="s">
        <v>58</v>
      </c>
    </row>
    <row r="13" spans="1:12" x14ac:dyDescent="0.3">
      <c r="A13" s="2" t="s">
        <v>12</v>
      </c>
      <c r="B13" s="2" t="s">
        <v>16</v>
      </c>
      <c r="C13" s="2">
        <f t="shared" si="0"/>
        <v>250210</v>
      </c>
      <c r="D13" s="2" t="s">
        <v>18</v>
      </c>
      <c r="E13" s="2" t="s">
        <v>30</v>
      </c>
      <c r="F13" s="2">
        <v>12</v>
      </c>
      <c r="G13" s="2">
        <v>21.78</v>
      </c>
      <c r="H13" s="2" t="s">
        <v>45</v>
      </c>
      <c r="I13" s="5">
        <v>1023.6600000000001</v>
      </c>
      <c r="J13" s="5">
        <v>870.1110000000001</v>
      </c>
      <c r="K13" s="5">
        <v>696.08880000000011</v>
      </c>
      <c r="L13" s="2" t="s">
        <v>59</v>
      </c>
    </row>
    <row r="14" spans="1:12" x14ac:dyDescent="0.3">
      <c r="A14" s="2" t="s">
        <v>14</v>
      </c>
      <c r="B14" s="2" t="s">
        <v>16</v>
      </c>
      <c r="C14" s="2">
        <f t="shared" si="0"/>
        <v>250211</v>
      </c>
      <c r="D14" s="2" t="s">
        <v>17</v>
      </c>
      <c r="E14" s="2" t="s">
        <v>31</v>
      </c>
      <c r="F14" s="2">
        <v>13</v>
      </c>
      <c r="G14" s="2">
        <v>63.29</v>
      </c>
      <c r="H14" s="2" t="s">
        <v>45</v>
      </c>
      <c r="I14" s="5">
        <v>4683.46</v>
      </c>
      <c r="J14" s="5">
        <v>3980.9409999999998</v>
      </c>
      <c r="K14" s="5">
        <v>3184.7528000000002</v>
      </c>
      <c r="L14" s="2" t="s">
        <v>60</v>
      </c>
    </row>
    <row r="15" spans="1:12" x14ac:dyDescent="0.3">
      <c r="A15" s="2" t="s">
        <v>14</v>
      </c>
      <c r="B15" s="2" t="s">
        <v>16</v>
      </c>
      <c r="C15" s="2">
        <f t="shared" si="0"/>
        <v>250212</v>
      </c>
      <c r="D15" s="2" t="s">
        <v>17</v>
      </c>
      <c r="E15" s="2" t="s">
        <v>32</v>
      </c>
      <c r="F15" s="2">
        <v>14</v>
      </c>
      <c r="G15" s="2">
        <v>198.29</v>
      </c>
      <c r="H15" s="2" t="s">
        <v>45</v>
      </c>
      <c r="I15" s="5">
        <v>16854.649999999998</v>
      </c>
      <c r="J15" s="5">
        <v>14326.452499999998</v>
      </c>
      <c r="K15" s="5">
        <v>11461.161999999998</v>
      </c>
      <c r="L15" s="2" t="s">
        <v>61</v>
      </c>
    </row>
    <row r="16" spans="1:12" x14ac:dyDescent="0.3">
      <c r="A16" s="2" t="s">
        <v>13</v>
      </c>
      <c r="B16" s="2" t="s">
        <v>16</v>
      </c>
      <c r="C16" s="2">
        <f t="shared" si="0"/>
        <v>250213</v>
      </c>
      <c r="D16" s="2" t="s">
        <v>17</v>
      </c>
      <c r="E16" s="2" t="s">
        <v>33</v>
      </c>
      <c r="F16" s="2">
        <v>15</v>
      </c>
      <c r="G16" s="2">
        <v>101.65</v>
      </c>
      <c r="H16" s="2" t="s">
        <v>45</v>
      </c>
      <c r="I16" s="5">
        <v>4167.6500000000005</v>
      </c>
      <c r="J16" s="5">
        <v>3542.5025000000005</v>
      </c>
      <c r="K16" s="5">
        <v>2834.0020000000004</v>
      </c>
      <c r="L16" s="2" t="s">
        <v>62</v>
      </c>
    </row>
    <row r="17" spans="1:12" x14ac:dyDescent="0.3">
      <c r="A17" s="2" t="s">
        <v>13</v>
      </c>
      <c r="B17" s="2" t="s">
        <v>16</v>
      </c>
      <c r="C17" s="2">
        <f t="shared" si="0"/>
        <v>250214</v>
      </c>
      <c r="D17" s="2" t="s">
        <v>17</v>
      </c>
      <c r="E17" s="2" t="s">
        <v>34</v>
      </c>
      <c r="F17" s="2">
        <v>16</v>
      </c>
      <c r="G17" s="2">
        <v>65.150000000000006</v>
      </c>
      <c r="H17" s="2" t="s">
        <v>46</v>
      </c>
      <c r="I17" s="5">
        <v>4234.75</v>
      </c>
      <c r="J17" s="5">
        <v>3599.5374999999999</v>
      </c>
      <c r="K17" s="5">
        <v>2879.63</v>
      </c>
      <c r="L17" s="2" t="s">
        <v>63</v>
      </c>
    </row>
    <row r="18" spans="1:12" x14ac:dyDescent="0.3">
      <c r="A18" s="2" t="s">
        <v>11</v>
      </c>
      <c r="B18" s="2" t="s">
        <v>16</v>
      </c>
      <c r="C18" s="2">
        <f t="shared" si="0"/>
        <v>250215</v>
      </c>
      <c r="D18" s="2" t="s">
        <v>18</v>
      </c>
      <c r="E18" s="2" t="s">
        <v>35</v>
      </c>
      <c r="F18" s="2">
        <v>17</v>
      </c>
      <c r="G18" s="2">
        <v>15.78</v>
      </c>
      <c r="H18" s="2" t="s">
        <v>45</v>
      </c>
      <c r="I18" s="5">
        <v>1499.1</v>
      </c>
      <c r="J18" s="5">
        <v>1274.2349999999999</v>
      </c>
      <c r="K18" s="5">
        <v>1019.3879999999999</v>
      </c>
      <c r="L18" s="2" t="s">
        <v>64</v>
      </c>
    </row>
    <row r="19" spans="1:12" x14ac:dyDescent="0.3">
      <c r="A19" s="2" t="s">
        <v>12</v>
      </c>
      <c r="B19" s="2" t="s">
        <v>16</v>
      </c>
      <c r="C19" s="2">
        <f t="shared" si="0"/>
        <v>250216</v>
      </c>
      <c r="D19" s="2" t="s">
        <v>18</v>
      </c>
      <c r="E19" s="2" t="s">
        <v>36</v>
      </c>
      <c r="F19" s="2">
        <v>18</v>
      </c>
      <c r="G19" s="2">
        <v>43.8</v>
      </c>
      <c r="H19" s="2" t="s">
        <v>45</v>
      </c>
      <c r="I19" s="5">
        <v>3854.3999999999996</v>
      </c>
      <c r="J19" s="5">
        <v>3276.24</v>
      </c>
      <c r="K19" s="5">
        <v>2620.9920000000002</v>
      </c>
      <c r="L19" s="2" t="s">
        <v>65</v>
      </c>
    </row>
    <row r="20" spans="1:12" x14ac:dyDescent="0.3">
      <c r="A20" s="2" t="s">
        <v>14</v>
      </c>
      <c r="B20" s="2" t="s">
        <v>16</v>
      </c>
      <c r="C20" s="2">
        <f t="shared" si="0"/>
        <v>250217</v>
      </c>
      <c r="D20" s="2" t="s">
        <v>18</v>
      </c>
      <c r="E20" s="2" t="s">
        <v>37</v>
      </c>
      <c r="F20" s="2">
        <v>19</v>
      </c>
      <c r="G20" s="2">
        <v>46.11</v>
      </c>
      <c r="H20" s="2" t="s">
        <v>45</v>
      </c>
      <c r="I20" s="5">
        <v>1567.74</v>
      </c>
      <c r="J20" s="5">
        <v>1332.579</v>
      </c>
      <c r="K20" s="5">
        <v>1066.0632000000001</v>
      </c>
      <c r="L20" s="2" t="s">
        <v>66</v>
      </c>
    </row>
    <row r="21" spans="1:12" x14ac:dyDescent="0.3">
      <c r="A21" s="2" t="s">
        <v>13</v>
      </c>
      <c r="B21" s="2" t="s">
        <v>16</v>
      </c>
      <c r="C21" s="2">
        <f t="shared" si="0"/>
        <v>250218</v>
      </c>
      <c r="D21" s="2" t="s">
        <v>17</v>
      </c>
      <c r="E21" s="2" t="s">
        <v>38</v>
      </c>
      <c r="F21" s="2">
        <v>20</v>
      </c>
      <c r="G21" s="2">
        <v>0.76</v>
      </c>
      <c r="H21" s="2" t="s">
        <v>45</v>
      </c>
      <c r="I21" s="5">
        <v>38</v>
      </c>
      <c r="J21" s="5">
        <v>32.299999999999997</v>
      </c>
      <c r="K21" s="5">
        <v>25.84</v>
      </c>
      <c r="L21" s="2" t="s">
        <v>67</v>
      </c>
    </row>
    <row r="22" spans="1:12" x14ac:dyDescent="0.3">
      <c r="A22" s="2" t="s">
        <v>12</v>
      </c>
      <c r="B22" s="2" t="s">
        <v>16</v>
      </c>
      <c r="C22" s="2">
        <f t="shared" si="0"/>
        <v>250219</v>
      </c>
      <c r="D22" s="2" t="s">
        <v>17</v>
      </c>
      <c r="E22" s="2" t="s">
        <v>39</v>
      </c>
      <c r="F22" s="2">
        <v>21</v>
      </c>
      <c r="G22" s="2">
        <v>53.11</v>
      </c>
      <c r="H22" s="2" t="s">
        <v>45</v>
      </c>
      <c r="I22" s="5">
        <v>2443.06</v>
      </c>
      <c r="J22" s="5">
        <v>2076.6010000000001</v>
      </c>
      <c r="K22" s="5">
        <v>1661.2808000000002</v>
      </c>
      <c r="L22" s="2" t="s">
        <v>68</v>
      </c>
    </row>
    <row r="23" spans="1:12" x14ac:dyDescent="0.3">
      <c r="A23" s="2" t="s">
        <v>11</v>
      </c>
      <c r="B23" s="2" t="s">
        <v>16</v>
      </c>
      <c r="C23" s="2">
        <f t="shared" si="0"/>
        <v>250220</v>
      </c>
      <c r="D23" s="2" t="s">
        <v>17</v>
      </c>
      <c r="E23" s="2" t="s">
        <v>40</v>
      </c>
      <c r="F23" s="2">
        <v>22</v>
      </c>
      <c r="G23" s="2">
        <v>21.84</v>
      </c>
      <c r="H23" s="2" t="s">
        <v>45</v>
      </c>
      <c r="I23" s="5">
        <v>1659.84</v>
      </c>
      <c r="J23" s="5">
        <v>1410.8639999999998</v>
      </c>
      <c r="K23" s="5">
        <v>1128.6912</v>
      </c>
      <c r="L23" s="2" t="s">
        <v>69</v>
      </c>
    </row>
    <row r="24" spans="1:12" x14ac:dyDescent="0.3">
      <c r="A24" s="2" t="s">
        <v>12</v>
      </c>
      <c r="B24" s="2" t="s">
        <v>16</v>
      </c>
      <c r="C24" s="2">
        <f t="shared" si="0"/>
        <v>250221</v>
      </c>
      <c r="D24" s="2" t="s">
        <v>18</v>
      </c>
      <c r="E24" s="2" t="s">
        <v>41</v>
      </c>
      <c r="F24" s="2">
        <v>23</v>
      </c>
      <c r="G24" s="2">
        <v>70.5</v>
      </c>
      <c r="H24" s="2" t="s">
        <v>45</v>
      </c>
      <c r="I24" s="5">
        <v>6415.5</v>
      </c>
      <c r="J24" s="5">
        <v>5453.1750000000002</v>
      </c>
      <c r="K24" s="5">
        <v>4362.54</v>
      </c>
      <c r="L24" s="2" t="s">
        <v>70</v>
      </c>
    </row>
    <row r="25" spans="1:12" x14ac:dyDescent="0.3">
      <c r="A25" s="2" t="s">
        <v>12</v>
      </c>
      <c r="B25" s="2" t="s">
        <v>16</v>
      </c>
      <c r="C25" s="2">
        <f t="shared" si="0"/>
        <v>250222</v>
      </c>
      <c r="D25" s="2" t="s">
        <v>18</v>
      </c>
      <c r="E25" s="2" t="s">
        <v>42</v>
      </c>
      <c r="F25" s="2">
        <v>24</v>
      </c>
      <c r="G25" s="2">
        <v>89.75</v>
      </c>
      <c r="H25" s="2" t="s">
        <v>45</v>
      </c>
      <c r="I25" s="5">
        <v>6641.5</v>
      </c>
      <c r="J25" s="5">
        <v>5645.2749999999996</v>
      </c>
      <c r="K25" s="5">
        <v>4516.22</v>
      </c>
      <c r="L25" s="2" t="s">
        <v>71</v>
      </c>
    </row>
    <row r="26" spans="1:12" x14ac:dyDescent="0.3">
      <c r="A26" s="2" t="s">
        <v>13</v>
      </c>
      <c r="B26" s="2" t="s">
        <v>16</v>
      </c>
      <c r="C26" s="2">
        <f t="shared" si="0"/>
        <v>250223</v>
      </c>
      <c r="D26" s="2" t="s">
        <v>17</v>
      </c>
      <c r="E26" s="2" t="s">
        <v>43</v>
      </c>
      <c r="F26" s="2">
        <v>25</v>
      </c>
      <c r="G26" s="2">
        <v>10.44</v>
      </c>
      <c r="H26" s="2" t="s">
        <v>45</v>
      </c>
      <c r="I26" s="5">
        <v>563.76</v>
      </c>
      <c r="J26" s="5">
        <v>479.19599999999997</v>
      </c>
      <c r="K26" s="5">
        <v>383.35680000000002</v>
      </c>
      <c r="L26" s="2" t="s">
        <v>72</v>
      </c>
    </row>
    <row r="27" spans="1:12" x14ac:dyDescent="0.3">
      <c r="A27" s="2" t="s">
        <v>14</v>
      </c>
      <c r="B27" s="2" t="s">
        <v>16</v>
      </c>
      <c r="C27" s="2">
        <f t="shared" si="0"/>
        <v>250224</v>
      </c>
      <c r="D27" s="2" t="s">
        <v>17</v>
      </c>
      <c r="E27" s="2" t="s">
        <v>44</v>
      </c>
      <c r="F27" s="2">
        <v>26</v>
      </c>
      <c r="G27" s="2">
        <v>11.05</v>
      </c>
      <c r="H27" s="2" t="s">
        <v>45</v>
      </c>
      <c r="I27" s="5">
        <v>972.40000000000009</v>
      </c>
      <c r="J27" s="5">
        <v>826.54000000000008</v>
      </c>
      <c r="K27" s="5">
        <v>661.23200000000008</v>
      </c>
      <c r="L27" s="2" t="s">
        <v>73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11"/>
  <sheetViews>
    <sheetView workbookViewId="0">
      <selection activeCell="A3" sqref="A3"/>
    </sheetView>
  </sheetViews>
  <sheetFormatPr baseColWidth="10" defaultRowHeight="14.4" x14ac:dyDescent="0.3"/>
  <sheetData>
    <row r="3" spans="1:18" ht="15" x14ac:dyDescent="0.25">
      <c r="A3" t="s">
        <v>0</v>
      </c>
      <c r="B3" s="10" t="s">
        <v>11</v>
      </c>
    </row>
    <row r="6" spans="1:18" x14ac:dyDescent="0.3">
      <c r="C6" s="7" t="s">
        <v>2</v>
      </c>
      <c r="D6" s="7" t="s">
        <v>3</v>
      </c>
      <c r="E6" s="7" t="s">
        <v>4</v>
      </c>
      <c r="F6" s="8" t="s">
        <v>5</v>
      </c>
      <c r="G6" s="7" t="s">
        <v>6</v>
      </c>
      <c r="H6" s="7" t="s">
        <v>76</v>
      </c>
      <c r="I6" s="7"/>
      <c r="J6" s="7" t="s">
        <v>75</v>
      </c>
      <c r="K6" s="7" t="s">
        <v>8</v>
      </c>
      <c r="L6" s="7"/>
      <c r="M6" s="7" t="s">
        <v>10</v>
      </c>
      <c r="N6" s="7"/>
      <c r="O6" s="9"/>
      <c r="P6" s="7"/>
      <c r="Q6" s="7"/>
      <c r="R6" s="7" t="s">
        <v>74</v>
      </c>
    </row>
    <row r="7" spans="1:18" x14ac:dyDescent="0.3">
      <c r="C7" s="1">
        <v>250199</v>
      </c>
      <c r="D7" s="1" t="s">
        <v>17</v>
      </c>
      <c r="E7" s="1" t="s">
        <v>19</v>
      </c>
      <c r="F7" s="1">
        <v>1</v>
      </c>
      <c r="G7" s="1">
        <v>58.15</v>
      </c>
      <c r="H7" s="1" t="s">
        <v>45</v>
      </c>
      <c r="I7" s="1"/>
      <c r="J7" s="1" t="s">
        <v>48</v>
      </c>
      <c r="K7" s="1">
        <v>2674.9</v>
      </c>
      <c r="L7" s="1"/>
      <c r="M7" s="1">
        <v>1818.932</v>
      </c>
      <c r="N7" s="1"/>
      <c r="O7" s="1"/>
      <c r="P7" s="1"/>
      <c r="Q7" s="1"/>
      <c r="R7" s="1">
        <v>2273.665</v>
      </c>
    </row>
    <row r="8" spans="1:18" x14ac:dyDescent="0.3">
      <c r="C8" s="1">
        <v>250204</v>
      </c>
      <c r="D8" s="1" t="s">
        <v>17</v>
      </c>
      <c r="E8" s="1" t="s">
        <v>24</v>
      </c>
      <c r="F8" s="1">
        <v>6</v>
      </c>
      <c r="G8" s="1">
        <v>28.1</v>
      </c>
      <c r="H8" s="1" t="s">
        <v>46</v>
      </c>
      <c r="I8" s="1"/>
      <c r="J8" s="1" t="s">
        <v>53</v>
      </c>
      <c r="K8" s="1">
        <v>2529</v>
      </c>
      <c r="L8" s="1"/>
      <c r="M8" s="1">
        <v>1719.7200000000003</v>
      </c>
      <c r="N8" s="1"/>
      <c r="O8" s="1"/>
      <c r="P8" s="1"/>
      <c r="Q8" s="1"/>
      <c r="R8" s="1">
        <v>2149.65</v>
      </c>
    </row>
    <row r="9" spans="1:18" x14ac:dyDescent="0.3">
      <c r="C9" s="1">
        <v>250209</v>
      </c>
      <c r="D9" s="1" t="s">
        <v>18</v>
      </c>
      <c r="E9" s="1" t="s">
        <v>29</v>
      </c>
      <c r="F9" s="1">
        <v>11</v>
      </c>
      <c r="G9" s="1">
        <v>38.270000000000003</v>
      </c>
      <c r="H9" s="1" t="s">
        <v>45</v>
      </c>
      <c r="I9" s="1"/>
      <c r="J9" s="1" t="s">
        <v>58</v>
      </c>
      <c r="K9" s="1">
        <v>1836.96</v>
      </c>
      <c r="L9" s="1"/>
      <c r="M9" s="1">
        <v>1249.1328000000001</v>
      </c>
      <c r="N9" s="1"/>
      <c r="O9" s="1"/>
      <c r="P9" s="1"/>
      <c r="Q9" s="1"/>
      <c r="R9" s="1">
        <v>1561.4159999999999</v>
      </c>
    </row>
    <row r="10" spans="1:18" x14ac:dyDescent="0.3">
      <c r="C10" s="1">
        <v>250215</v>
      </c>
      <c r="D10" s="1" t="s">
        <v>18</v>
      </c>
      <c r="E10" s="1" t="s">
        <v>35</v>
      </c>
      <c r="F10" s="1">
        <v>17</v>
      </c>
      <c r="G10" s="1">
        <v>15.78</v>
      </c>
      <c r="H10" s="1" t="s">
        <v>45</v>
      </c>
      <c r="I10" s="1"/>
      <c r="J10" s="1" t="s">
        <v>64</v>
      </c>
      <c r="K10" s="1">
        <v>1499.1</v>
      </c>
      <c r="L10" s="1"/>
      <c r="M10" s="1">
        <v>1019.3879999999999</v>
      </c>
      <c r="N10" s="1"/>
      <c r="O10" s="1"/>
      <c r="P10" s="1"/>
      <c r="Q10" s="1"/>
      <c r="R10" s="1">
        <v>1274.2349999999999</v>
      </c>
    </row>
    <row r="11" spans="1:18" x14ac:dyDescent="0.3">
      <c r="C11" s="1">
        <v>250220</v>
      </c>
      <c r="D11" s="1" t="s">
        <v>17</v>
      </c>
      <c r="E11" s="1" t="s">
        <v>40</v>
      </c>
      <c r="F11" s="1">
        <v>22</v>
      </c>
      <c r="G11" s="1">
        <v>21.84</v>
      </c>
      <c r="H11" s="1" t="s">
        <v>45</v>
      </c>
      <c r="I11" s="1"/>
      <c r="J11" s="1" t="s">
        <v>69</v>
      </c>
      <c r="K11" s="1">
        <v>1659.84</v>
      </c>
      <c r="L11" s="1"/>
      <c r="M11" s="1">
        <v>1128.6912</v>
      </c>
      <c r="N11" s="1"/>
      <c r="O11" s="1"/>
      <c r="P11" s="1"/>
      <c r="Q11" s="1"/>
      <c r="R11" s="1">
        <v>1410.8639999999998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abSelected="1" workbookViewId="0">
      <selection activeCell="B3" sqref="B3"/>
    </sheetView>
  </sheetViews>
  <sheetFormatPr baseColWidth="10" defaultRowHeight="14.4" x14ac:dyDescent="0.3"/>
  <sheetData>
    <row r="1" spans="1:18" x14ac:dyDescent="0.3">
      <c r="B1" s="11" t="s">
        <v>77</v>
      </c>
      <c r="C1" s="11"/>
    </row>
    <row r="2" spans="1:18" x14ac:dyDescent="0.3">
      <c r="B2" s="11"/>
      <c r="C2" s="11"/>
    </row>
    <row r="3" spans="1:18" x14ac:dyDescent="0.3">
      <c r="A3" t="s">
        <v>0</v>
      </c>
      <c r="B3" s="10" t="s">
        <v>11</v>
      </c>
    </row>
    <row r="6" spans="1:18" x14ac:dyDescent="0.3">
      <c r="C6" s="7" t="s">
        <v>2</v>
      </c>
      <c r="D6" s="7" t="s">
        <v>3</v>
      </c>
      <c r="E6" s="7" t="s">
        <v>4</v>
      </c>
      <c r="F6" s="8" t="s">
        <v>5</v>
      </c>
      <c r="G6" s="7" t="s">
        <v>6</v>
      </c>
      <c r="H6" s="7" t="s">
        <v>76</v>
      </c>
      <c r="I6" s="7"/>
      <c r="J6" s="7" t="s">
        <v>75</v>
      </c>
      <c r="K6" s="7" t="s">
        <v>8</v>
      </c>
      <c r="L6" s="7"/>
      <c r="M6" s="7" t="s">
        <v>10</v>
      </c>
      <c r="N6" s="7"/>
      <c r="O6" s="9"/>
      <c r="P6" s="7"/>
      <c r="Q6" s="7"/>
      <c r="R6" s="7" t="s">
        <v>74</v>
      </c>
    </row>
    <row r="7" spans="1:18" x14ac:dyDescent="0.3">
      <c r="C7" s="1">
        <f t="array" ref="C7">IFERROR(INDEX(Résultat!$C$2:$C$100,LARGE((Résultat!$A$2:$A$100=$B$3)*(ROW(Résultat!$A$2:$A$100)-1),COUNTIF(Résultat!$A$2:$A$100,$B$3)+1-ROW(A1))),"")</f>
        <v>250199</v>
      </c>
      <c r="D7" s="1" t="str">
        <f>IF(C7="","",VLOOKUP(C7,Résultat!$C$2:$L$100,2,0))</f>
        <v>PV</v>
      </c>
      <c r="E7" s="1" t="str">
        <f>IF(C7="","",VLOOKUP(C7,Résultat!$C$2:$L$100,3,0))</f>
        <v>inventé 1</v>
      </c>
      <c r="F7" s="1">
        <f>IF(C7="","",VLOOKUP(C7,Résultat!$C$2:$L$100,4,0))</f>
        <v>1</v>
      </c>
      <c r="G7" s="1">
        <f>IF(C7="","",VLOOKUP(C7,Résultat!$C$2:$L$100,5,0))</f>
        <v>58.15</v>
      </c>
      <c r="H7" s="1" t="str">
        <f>IF(C7="","",VLOOKUP(C7,Résultat!$C$2:$L$100,6,0))</f>
        <v>O</v>
      </c>
      <c r="I7" s="1"/>
      <c r="J7" s="1" t="str">
        <f>IF(C7="","",VLOOKUP(C7,Résultat!$C$2:$L$100,10,0))</f>
        <v>Client 1</v>
      </c>
      <c r="K7" s="1">
        <f>IF(C7="","",VLOOKUP(C7,Résultat!$C$2:$L$100,7,0))</f>
        <v>2674.9</v>
      </c>
      <c r="L7" s="1"/>
      <c r="M7" s="1">
        <f>IF(C7="","",VLOOKUP(C7,Résultat!$C$2:$L$100,9,0))</f>
        <v>1818.932</v>
      </c>
      <c r="N7" s="1"/>
      <c r="O7" s="1"/>
      <c r="P7" s="1"/>
      <c r="Q7" s="1"/>
      <c r="R7" s="1">
        <f>IF(C7="","",VLOOKUP(C7,Résultat!$C$2:$L$100,8,0))</f>
        <v>2273.665</v>
      </c>
    </row>
    <row r="8" spans="1:18" x14ac:dyDescent="0.3">
      <c r="C8" s="1">
        <f t="array" ref="C8">IFERROR(INDEX(Résultat!$C$2:$C$100,LARGE((Résultat!$A$2:$A$100=$B$3)*(ROW(Résultat!$A$2:$A$100)-1),COUNTIF(Résultat!$A$2:$A$100,$B$3)+1-ROW(A2))),"")</f>
        <v>250204</v>
      </c>
      <c r="D8" s="1" t="str">
        <f>IF(C8="","",VLOOKUP(C8,Résultat!$C$2:$L$100,2,0))</f>
        <v>PV</v>
      </c>
      <c r="E8" s="1" t="str">
        <f>IF(C8="","",VLOOKUP(C8,Résultat!$C$2:$L$100,3,0))</f>
        <v>inventé 6</v>
      </c>
      <c r="F8" s="1">
        <f>IF(C8="","",VLOOKUP(C8,Résultat!$C$2:$L$100,4,0))</f>
        <v>6</v>
      </c>
      <c r="G8" s="1">
        <f>IF(C8="","",VLOOKUP(C8,Résultat!$C$2:$L$100,5,0))</f>
        <v>28.1</v>
      </c>
      <c r="H8" s="1" t="str">
        <f>IF(C8="","",VLOOKUP(C8,Résultat!$C$2:$L$100,6,0))</f>
        <v>N</v>
      </c>
      <c r="I8" s="1"/>
      <c r="J8" s="1" t="str">
        <f>IF(C8="","",VLOOKUP(C8,Résultat!$C$2:$L$100,10,0))</f>
        <v>Client 6</v>
      </c>
      <c r="K8" s="1">
        <f>IF(C8="","",VLOOKUP(C8,Résultat!$C$2:$L$100,7,0))</f>
        <v>2529</v>
      </c>
      <c r="L8" s="1"/>
      <c r="M8" s="1">
        <f>IF(C8="","",VLOOKUP(C8,Résultat!$C$2:$L$100,9,0))</f>
        <v>1719.7200000000003</v>
      </c>
      <c r="N8" s="1"/>
      <c r="O8" s="1"/>
      <c r="P8" s="1"/>
      <c r="Q8" s="1"/>
      <c r="R8" s="1">
        <f>IF(C8="","",VLOOKUP(C8,Résultat!$C$2:$L$100,8,0))</f>
        <v>2149.65</v>
      </c>
    </row>
    <row r="9" spans="1:18" x14ac:dyDescent="0.3">
      <c r="C9" s="1">
        <f t="array" ref="C9">IFERROR(INDEX(Résultat!$C$2:$C$100,LARGE((Résultat!$A$2:$A$100=$B$3)*(ROW(Résultat!$A$2:$A$100)-1),COUNTIF(Résultat!$A$2:$A$100,$B$3)+1-ROW(A3))),"")</f>
        <v>250209</v>
      </c>
      <c r="D9" s="1" t="str">
        <f>IF(C9="","",VLOOKUP(C9,Résultat!$C$2:$L$100,2,0))</f>
        <v>PU</v>
      </c>
      <c r="E9" s="1" t="str">
        <f>IF(C9="","",VLOOKUP(C9,Résultat!$C$2:$L$100,3,0))</f>
        <v>inventé 11</v>
      </c>
      <c r="F9" s="1">
        <f>IF(C9="","",VLOOKUP(C9,Résultat!$C$2:$L$100,4,0))</f>
        <v>11</v>
      </c>
      <c r="G9" s="1">
        <f>IF(C9="","",VLOOKUP(C9,Résultat!$C$2:$L$100,5,0))</f>
        <v>38.270000000000003</v>
      </c>
      <c r="H9" s="1" t="str">
        <f>IF(C9="","",VLOOKUP(C9,Résultat!$C$2:$L$100,6,0))</f>
        <v>O</v>
      </c>
      <c r="I9" s="1"/>
      <c r="J9" s="1" t="str">
        <f>IF(C9="","",VLOOKUP(C9,Résultat!$C$2:$L$100,10,0))</f>
        <v>Client 11</v>
      </c>
      <c r="K9" s="1">
        <f>IF(C9="","",VLOOKUP(C9,Résultat!$C$2:$L$100,7,0))</f>
        <v>1836.96</v>
      </c>
      <c r="L9" s="1"/>
      <c r="M9" s="1">
        <f>IF(C9="","",VLOOKUP(C9,Résultat!$C$2:$L$100,9,0))</f>
        <v>1249.1328000000001</v>
      </c>
      <c r="N9" s="1"/>
      <c r="O9" s="1"/>
      <c r="P9" s="1"/>
      <c r="Q9" s="1"/>
      <c r="R9" s="1">
        <f>IF(C9="","",VLOOKUP(C9,Résultat!$C$2:$L$100,8,0))</f>
        <v>1561.4159999999999</v>
      </c>
    </row>
    <row r="10" spans="1:18" x14ac:dyDescent="0.3">
      <c r="C10" s="1">
        <f t="array" ref="C10">IFERROR(INDEX(Résultat!$C$2:$C$100,LARGE((Résultat!$A$2:$A$100=$B$3)*(ROW(Résultat!$A$2:$A$100)-1),COUNTIF(Résultat!$A$2:$A$100,$B$3)+1-ROW(A4))),"")</f>
        <v>250215</v>
      </c>
      <c r="D10" s="1" t="str">
        <f>IF(C10="","",VLOOKUP(C10,Résultat!$C$2:$L$100,2,0))</f>
        <v>PU</v>
      </c>
      <c r="E10" s="1" t="str">
        <f>IF(C10="","",VLOOKUP(C10,Résultat!$C$2:$L$100,3,0))</f>
        <v>inventé 17</v>
      </c>
      <c r="F10" s="1">
        <f>IF(C10="","",VLOOKUP(C10,Résultat!$C$2:$L$100,4,0))</f>
        <v>17</v>
      </c>
      <c r="G10" s="1">
        <f>IF(C10="","",VLOOKUP(C10,Résultat!$C$2:$L$100,5,0))</f>
        <v>15.78</v>
      </c>
      <c r="H10" s="1" t="str">
        <f>IF(C10="","",VLOOKUP(C10,Résultat!$C$2:$L$100,6,0))</f>
        <v>O</v>
      </c>
      <c r="I10" s="1"/>
      <c r="J10" s="1" t="str">
        <f>IF(C10="","",VLOOKUP(C10,Résultat!$C$2:$L$100,10,0))</f>
        <v>Client 17</v>
      </c>
      <c r="K10" s="1">
        <f>IF(C10="","",VLOOKUP(C10,Résultat!$C$2:$L$100,7,0))</f>
        <v>1499.1</v>
      </c>
      <c r="L10" s="1"/>
      <c r="M10" s="1">
        <f>IF(C10="","",VLOOKUP(C10,Résultat!$C$2:$L$100,9,0))</f>
        <v>1019.3879999999999</v>
      </c>
      <c r="N10" s="1"/>
      <c r="O10" s="1"/>
      <c r="P10" s="1"/>
      <c r="Q10" s="1"/>
      <c r="R10" s="1">
        <f>IF(C10="","",VLOOKUP(C10,Résultat!$C$2:$L$100,8,0))</f>
        <v>1274.2349999999999</v>
      </c>
    </row>
    <row r="11" spans="1:18" x14ac:dyDescent="0.3">
      <c r="C11" s="1">
        <f t="array" ref="C11">IFERROR(INDEX(Résultat!$C$2:$C$100,LARGE((Résultat!$A$2:$A$100=$B$3)*(ROW(Résultat!$A$2:$A$100)-1),COUNTIF(Résultat!$A$2:$A$100,$B$3)+1-ROW(A5))),"")</f>
        <v>250220</v>
      </c>
      <c r="D11" s="1" t="str">
        <f>IF(C11="","",VLOOKUP(C11,Résultat!$C$2:$L$100,2,0))</f>
        <v>PV</v>
      </c>
      <c r="E11" s="1" t="str">
        <f>IF(C11="","",VLOOKUP(C11,Résultat!$C$2:$L$100,3,0))</f>
        <v>inventé 22</v>
      </c>
      <c r="F11" s="1">
        <f>IF(C11="","",VLOOKUP(C11,Résultat!$C$2:$L$100,4,0))</f>
        <v>22</v>
      </c>
      <c r="G11" s="1">
        <f>IF(C11="","",VLOOKUP(C11,Résultat!$C$2:$L$100,5,0))</f>
        <v>21.84</v>
      </c>
      <c r="H11" s="1" t="str">
        <f>IF(C11="","",VLOOKUP(C11,Résultat!$C$2:$L$100,6,0))</f>
        <v>O</v>
      </c>
      <c r="I11" s="1"/>
      <c r="J11" s="1" t="str">
        <f>IF(C11="","",VLOOKUP(C11,Résultat!$C$2:$L$100,10,0))</f>
        <v>Client 22</v>
      </c>
      <c r="K11" s="1">
        <f>IF(C11="","",VLOOKUP(C11,Résultat!$C$2:$L$100,7,0))</f>
        <v>1659.84</v>
      </c>
      <c r="L11" s="1"/>
      <c r="M11" s="1">
        <f>IF(C11="","",VLOOKUP(C11,Résultat!$C$2:$L$100,9,0))</f>
        <v>1128.6912</v>
      </c>
      <c r="N11" s="1"/>
      <c r="O11" s="1"/>
      <c r="P11" s="1"/>
      <c r="Q11" s="1"/>
      <c r="R11" s="1">
        <f>IF(C11="","",VLOOKUP(C11,Résultat!$C$2:$L$100,8,0))</f>
        <v>1410.8639999999998</v>
      </c>
    </row>
    <row r="12" spans="1:18" x14ac:dyDescent="0.3">
      <c r="C12" s="1" t="str">
        <f t="array" ref="C12">IFERROR(INDEX(Résultat!$C$2:$C$100,LARGE((Résultat!$A$2:$A$100=$B$3)*(ROW(Résultat!$A$2:$A$100)-1),COUNTIF(Résultat!$A$2:$A$100,$B$3)+1-ROW(A6))),"")</f>
        <v/>
      </c>
      <c r="D12" s="1" t="str">
        <f>IF(C12="","",VLOOKUP(C12,Résultat!$C$2:$L$100,2,0))</f>
        <v/>
      </c>
      <c r="E12" s="1" t="str">
        <f>IF(C12="","",VLOOKUP(C12,Résultat!$C$2:$L$100,3,0))</f>
        <v/>
      </c>
      <c r="F12" s="1" t="str">
        <f>IF(C12="","",VLOOKUP(C12,Résultat!$C$2:$L$100,4,0))</f>
        <v/>
      </c>
      <c r="G12" s="1" t="str">
        <f>IF(C12="","",VLOOKUP(C12,Résultat!$C$2:$L$100,5,0))</f>
        <v/>
      </c>
      <c r="H12" s="1" t="str">
        <f>IF(C12="","",VLOOKUP(C12,Résultat!$C$2:$L$100,6,0))</f>
        <v/>
      </c>
      <c r="I12" s="1"/>
      <c r="J12" s="1" t="str">
        <f>IF(C12="","",VLOOKUP(C12,Résultat!$C$2:$L$100,10,0))</f>
        <v/>
      </c>
      <c r="K12" s="1" t="str">
        <f>IF(C12="","",VLOOKUP(C12,Résultat!$C$2:$L$100,7,0))</f>
        <v/>
      </c>
      <c r="L12" s="1"/>
      <c r="M12" s="1" t="str">
        <f>IF(C12="","",VLOOKUP(C12,Résultat!$C$2:$L$100,9,0))</f>
        <v/>
      </c>
      <c r="N12" s="1"/>
      <c r="O12" s="1"/>
      <c r="P12" s="1"/>
      <c r="Q12" s="1"/>
      <c r="R12" s="1" t="str">
        <f>IF(C12="","",VLOOKUP(C12,Résultat!$C$2:$L$100,8,0))</f>
        <v/>
      </c>
    </row>
    <row r="13" spans="1:18" x14ac:dyDescent="0.3">
      <c r="C13" s="1" t="str">
        <f t="array" ref="C13">IFERROR(INDEX(Résultat!$C$2:$C$100,LARGE((Résultat!$A$2:$A$100=$B$3)*(ROW(Résultat!$A$2:$A$100)-1),COUNTIF(Résultat!$A$2:$A$100,$B$3)+1-ROW(A7))),"")</f>
        <v/>
      </c>
      <c r="D13" s="1" t="str">
        <f>IF(C13="","",VLOOKUP(C13,Résultat!$C$2:$L$100,2,0))</f>
        <v/>
      </c>
      <c r="E13" s="1" t="str">
        <f>IF(C13="","",VLOOKUP(C13,Résultat!$C$2:$L$100,3,0))</f>
        <v/>
      </c>
      <c r="F13" s="1" t="str">
        <f>IF(C13="","",VLOOKUP(C13,Résultat!$C$2:$L$100,4,0))</f>
        <v/>
      </c>
      <c r="G13" s="1" t="str">
        <f>IF(C13="","",VLOOKUP(C13,Résultat!$C$2:$L$100,5,0))</f>
        <v/>
      </c>
      <c r="H13" s="1" t="str">
        <f>IF(C13="","",VLOOKUP(C13,Résultat!$C$2:$L$100,6,0))</f>
        <v/>
      </c>
      <c r="I13" s="1"/>
      <c r="J13" s="1" t="str">
        <f>IF(C13="","",VLOOKUP(C13,Résultat!$C$2:$L$100,10,0))</f>
        <v/>
      </c>
      <c r="K13" s="1" t="str">
        <f>IF(C13="","",VLOOKUP(C13,Résultat!$C$2:$L$100,7,0))</f>
        <v/>
      </c>
      <c r="L13" s="1"/>
      <c r="M13" s="1" t="str">
        <f>IF(C13="","",VLOOKUP(C13,Résultat!$C$2:$L$100,9,0))</f>
        <v/>
      </c>
      <c r="N13" s="1"/>
      <c r="O13" s="1"/>
      <c r="P13" s="1"/>
      <c r="Q13" s="1"/>
      <c r="R13" s="1" t="str">
        <f>IF(C13="","",VLOOKUP(C13,Résultat!$C$2:$L$100,8,0))</f>
        <v/>
      </c>
    </row>
    <row r="14" spans="1:18" x14ac:dyDescent="0.3">
      <c r="C14" s="1" t="str">
        <f t="array" ref="C14">IFERROR(INDEX(Résultat!$C$2:$C$100,LARGE((Résultat!$A$2:$A$100=$B$3)*(ROW(Résultat!$A$2:$A$100)-1),COUNTIF(Résultat!$A$2:$A$100,$B$3)+1-ROW(A8))),"")</f>
        <v/>
      </c>
      <c r="D14" s="1" t="str">
        <f>IF(C14="","",VLOOKUP(C14,Résultat!$C$2:$L$100,2,0))</f>
        <v/>
      </c>
      <c r="E14" s="1" t="str">
        <f>IF(C14="","",VLOOKUP(C14,Résultat!$C$2:$L$100,3,0))</f>
        <v/>
      </c>
      <c r="F14" s="1" t="str">
        <f>IF(C14="","",VLOOKUP(C14,Résultat!$C$2:$L$100,4,0))</f>
        <v/>
      </c>
      <c r="G14" s="1" t="str">
        <f>IF(C14="","",VLOOKUP(C14,Résultat!$C$2:$L$100,5,0))</f>
        <v/>
      </c>
      <c r="H14" s="1" t="str">
        <f>IF(C14="","",VLOOKUP(C14,Résultat!$C$2:$L$100,6,0))</f>
        <v/>
      </c>
      <c r="I14" s="1"/>
      <c r="J14" s="1" t="str">
        <f>IF(C14="","",VLOOKUP(C14,Résultat!$C$2:$L$100,10,0))</f>
        <v/>
      </c>
      <c r="K14" s="1" t="str">
        <f>IF(C14="","",VLOOKUP(C14,Résultat!$C$2:$L$100,7,0))</f>
        <v/>
      </c>
      <c r="L14" s="1"/>
      <c r="M14" s="1" t="str">
        <f>IF(C14="","",VLOOKUP(C14,Résultat!$C$2:$L$100,9,0))</f>
        <v/>
      </c>
      <c r="N14" s="1"/>
      <c r="O14" s="1"/>
      <c r="P14" s="1"/>
      <c r="Q14" s="1"/>
      <c r="R14" s="1" t="str">
        <f>IF(C14="","",VLOOKUP(C14,Résultat!$C$2:$L$100,8,0))</f>
        <v/>
      </c>
    </row>
    <row r="15" spans="1:18" x14ac:dyDescent="0.3">
      <c r="C15" s="1" t="str">
        <f t="array" ref="C15">IFERROR(INDEX(Résultat!$C$2:$C$100,LARGE((Résultat!$A$2:$A$100=$B$3)*(ROW(Résultat!$A$2:$A$100)-1),COUNTIF(Résultat!$A$2:$A$100,$B$3)+1-ROW(A9))),"")</f>
        <v/>
      </c>
      <c r="D15" s="1" t="str">
        <f>IF(C15="","",VLOOKUP(C15,Résultat!$C$2:$L$100,2,0))</f>
        <v/>
      </c>
      <c r="E15" s="1" t="str">
        <f>IF(C15="","",VLOOKUP(C15,Résultat!$C$2:$L$100,3,0))</f>
        <v/>
      </c>
      <c r="F15" s="1" t="str">
        <f>IF(C15="","",VLOOKUP(C15,Résultat!$C$2:$L$100,4,0))</f>
        <v/>
      </c>
      <c r="G15" s="1" t="str">
        <f>IF(C15="","",VLOOKUP(C15,Résultat!$C$2:$L$100,5,0))</f>
        <v/>
      </c>
      <c r="H15" s="1" t="str">
        <f>IF(C15="","",VLOOKUP(C15,Résultat!$C$2:$L$100,6,0))</f>
        <v/>
      </c>
      <c r="I15" s="1"/>
      <c r="J15" s="1" t="str">
        <f>IF(C15="","",VLOOKUP(C15,Résultat!$C$2:$L$100,10,0))</f>
        <v/>
      </c>
      <c r="K15" s="1" t="str">
        <f>IF(C15="","",VLOOKUP(C15,Résultat!$C$2:$L$100,7,0))</f>
        <v/>
      </c>
      <c r="L15" s="1"/>
      <c r="M15" s="1" t="str">
        <f>IF(C15="","",VLOOKUP(C15,Résultat!$C$2:$L$100,9,0))</f>
        <v/>
      </c>
      <c r="N15" s="1"/>
      <c r="O15" s="1"/>
      <c r="P15" s="1"/>
      <c r="Q15" s="1"/>
      <c r="R15" s="1" t="str">
        <f>IF(C15="","",VLOOKUP(C15,Résultat!$C$2:$L$100,8,0))</f>
        <v/>
      </c>
    </row>
    <row r="16" spans="1:18" x14ac:dyDescent="0.3">
      <c r="C16" s="1" t="str">
        <f t="array" ref="C16">IFERROR(INDEX(Résultat!$C$2:$C$100,LARGE((Résultat!$A$2:$A$100=$B$3)*(ROW(Résultat!$A$2:$A$100)-1),COUNTIF(Résultat!$A$2:$A$100,$B$3)+1-ROW(A10))),"")</f>
        <v/>
      </c>
      <c r="D16" s="1" t="str">
        <f>IF(C16="","",VLOOKUP(C16,Résultat!$C$2:$L$100,2,0))</f>
        <v/>
      </c>
      <c r="E16" s="1" t="str">
        <f>IF(C16="","",VLOOKUP(C16,Résultat!$C$2:$L$100,3,0))</f>
        <v/>
      </c>
      <c r="F16" s="1" t="str">
        <f>IF(C16="","",VLOOKUP(C16,Résultat!$C$2:$L$100,4,0))</f>
        <v/>
      </c>
      <c r="G16" s="1" t="str">
        <f>IF(C16="","",VLOOKUP(C16,Résultat!$C$2:$L$100,5,0))</f>
        <v/>
      </c>
      <c r="H16" s="1" t="str">
        <f>IF(C16="","",VLOOKUP(C16,Résultat!$C$2:$L$100,6,0))</f>
        <v/>
      </c>
      <c r="I16" s="1"/>
      <c r="J16" s="1" t="str">
        <f>IF(C16="","",VLOOKUP(C16,Résultat!$C$2:$L$100,10,0))</f>
        <v/>
      </c>
      <c r="K16" s="1" t="str">
        <f>IF(C16="","",VLOOKUP(C16,Résultat!$C$2:$L$100,7,0))</f>
        <v/>
      </c>
      <c r="L16" s="1"/>
      <c r="M16" s="1" t="str">
        <f>IF(C16="","",VLOOKUP(C16,Résultat!$C$2:$L$100,9,0))</f>
        <v/>
      </c>
      <c r="N16" s="1"/>
      <c r="O16" s="1"/>
      <c r="P16" s="1"/>
      <c r="Q16" s="1"/>
      <c r="R16" s="1" t="str">
        <f>IF(C16="","",VLOOKUP(C16,Résultat!$C$2:$L$100,8,0))</f>
        <v/>
      </c>
    </row>
  </sheetData>
  <mergeCells count="1">
    <mergeCell ref="B1:C2"/>
  </mergeCells>
  <dataValidations count="1">
    <dataValidation type="list" allowBlank="1" showInputMessage="1" showErrorMessage="1" sqref="B3">
      <formula1>"A,B,C,D,E"</formula1>
    </dataValidation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Résultat</vt:lpstr>
      <vt:lpstr>MeP</vt:lpstr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2020-02-24T23:05:22Z</dcterms:modified>
</cp:coreProperties>
</file>