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120" yWindow="36" windowWidth="24912" windowHeight="11316" activeTab="2"/>
  </bookViews>
  <sheets>
    <sheet name="Feuil2" sheetId="2" r:id="rId1"/>
    <sheet name="01.2020" sheetId="1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X3" i="3" l="1"/>
  <c r="X4" i="3"/>
  <c r="X5" i="3"/>
  <c r="X6" i="3"/>
  <c r="X7" i="3"/>
  <c r="X8" i="3"/>
  <c r="X9" i="3"/>
  <c r="X10" i="3"/>
  <c r="X11" i="3"/>
  <c r="X12" i="3"/>
  <c r="X13" i="3"/>
  <c r="X2" i="3"/>
  <c r="S10" i="3"/>
  <c r="O3" i="3"/>
  <c r="O4" i="3"/>
  <c r="O5" i="3"/>
  <c r="O6" i="3"/>
  <c r="O7" i="3"/>
  <c r="O8" i="3"/>
  <c r="O9" i="3"/>
  <c r="O10" i="3"/>
  <c r="O11" i="3"/>
  <c r="O12" i="3"/>
  <c r="O13" i="3"/>
  <c r="O14" i="3"/>
  <c r="P14" i="3" s="1"/>
  <c r="O15" i="3"/>
  <c r="O16" i="3"/>
  <c r="O17" i="3"/>
  <c r="O18" i="3"/>
  <c r="O19" i="3"/>
  <c r="O20" i="3"/>
  <c r="O21" i="3"/>
  <c r="O22" i="3"/>
  <c r="P22" i="3" s="1"/>
  <c r="O23" i="3"/>
  <c r="O2" i="3"/>
  <c r="P1" i="3"/>
  <c r="N1" i="3"/>
  <c r="M23" i="3"/>
  <c r="N23" i="3"/>
  <c r="I3" i="3"/>
  <c r="K3" i="3" s="1"/>
  <c r="M3" i="3" s="1"/>
  <c r="I6" i="3"/>
  <c r="I7" i="3"/>
  <c r="K7" i="3" s="1"/>
  <c r="M7" i="3" s="1"/>
  <c r="I10" i="3"/>
  <c r="I11" i="3"/>
  <c r="J11" i="3" s="1"/>
  <c r="L11" i="3" s="1"/>
  <c r="I15" i="3"/>
  <c r="K15" i="3" s="1"/>
  <c r="M15" i="3" s="1"/>
  <c r="I16" i="3"/>
  <c r="K16" i="3" s="1"/>
  <c r="M16" i="3" s="1"/>
  <c r="I19" i="3"/>
  <c r="K19" i="3" s="1"/>
  <c r="M19" i="3" s="1"/>
  <c r="I20" i="3"/>
  <c r="K20" i="3" s="1"/>
  <c r="I23" i="3"/>
  <c r="K23" i="3" s="1"/>
  <c r="I2" i="3"/>
  <c r="K2" i="3" s="1"/>
  <c r="H6" i="3"/>
  <c r="H10" i="3"/>
  <c r="H15" i="3"/>
  <c r="H18" i="3"/>
  <c r="H19" i="3"/>
  <c r="N19" i="3" s="1"/>
  <c r="H22" i="3"/>
  <c r="H23" i="3"/>
  <c r="G3" i="3"/>
  <c r="P3" i="3" s="1"/>
  <c r="G4" i="3"/>
  <c r="G5" i="3"/>
  <c r="I5" i="3" s="1"/>
  <c r="K5" i="3" s="1"/>
  <c r="M5" i="3" s="1"/>
  <c r="G6" i="3"/>
  <c r="J6" i="3" s="1"/>
  <c r="G7" i="3"/>
  <c r="P7" i="3" s="1"/>
  <c r="G8" i="3"/>
  <c r="G9" i="3"/>
  <c r="I9" i="3" s="1"/>
  <c r="K9" i="3" s="1"/>
  <c r="M9" i="3" s="1"/>
  <c r="G10" i="3"/>
  <c r="J10" i="3" s="1"/>
  <c r="G11" i="3"/>
  <c r="G12" i="3"/>
  <c r="G13" i="3"/>
  <c r="I13" i="3" s="1"/>
  <c r="K13" i="3" s="1"/>
  <c r="M13" i="3" s="1"/>
  <c r="G14" i="3"/>
  <c r="G15" i="3"/>
  <c r="J15" i="3" s="1"/>
  <c r="L15" i="3" s="1"/>
  <c r="N15" i="3" s="1"/>
  <c r="G16" i="3"/>
  <c r="G17" i="3"/>
  <c r="H17" i="3" s="1"/>
  <c r="G18" i="3"/>
  <c r="I18" i="3" s="1"/>
  <c r="G19" i="3"/>
  <c r="J19" i="3" s="1"/>
  <c r="L19" i="3" s="1"/>
  <c r="G20" i="3"/>
  <c r="P20" i="3" s="1"/>
  <c r="G21" i="3"/>
  <c r="H21" i="3" s="1"/>
  <c r="G22" i="3"/>
  <c r="N22" i="3" s="1"/>
  <c r="G23" i="3"/>
  <c r="J23" i="3" s="1"/>
  <c r="L23" i="3" s="1"/>
  <c r="G2" i="3"/>
  <c r="T1" i="3"/>
  <c r="L1" i="3"/>
  <c r="J1" i="3"/>
  <c r="H1" i="3"/>
  <c r="U10" i="3" l="1"/>
  <c r="S12" i="3" s="1"/>
  <c r="K18" i="3"/>
  <c r="M18" i="3" s="1"/>
  <c r="P2" i="3"/>
  <c r="H13" i="3"/>
  <c r="H9" i="3"/>
  <c r="H5" i="3"/>
  <c r="L6" i="3"/>
  <c r="N6" i="3" s="1"/>
  <c r="J16" i="3"/>
  <c r="L16" i="3" s="1"/>
  <c r="J7" i="3"/>
  <c r="L7" i="3" s="1"/>
  <c r="J3" i="3"/>
  <c r="L3" i="3" s="1"/>
  <c r="M21" i="3"/>
  <c r="H2" i="3"/>
  <c r="H20" i="3"/>
  <c r="H16" i="3"/>
  <c r="H11" i="3"/>
  <c r="N11" i="3" s="1"/>
  <c r="H7" i="3"/>
  <c r="H3" i="3"/>
  <c r="N3" i="3" s="1"/>
  <c r="I21" i="3"/>
  <c r="K21" i="3" s="1"/>
  <c r="I17" i="3"/>
  <c r="K17" i="3" s="1"/>
  <c r="M17" i="3" s="1"/>
  <c r="P17" i="3" s="1"/>
  <c r="I12" i="3"/>
  <c r="I8" i="3"/>
  <c r="I4" i="3"/>
  <c r="J22" i="3"/>
  <c r="J18" i="3"/>
  <c r="L18" i="3" s="1"/>
  <c r="N18" i="3" s="1"/>
  <c r="J13" i="3"/>
  <c r="J9" i="3"/>
  <c r="L9" i="3" s="1"/>
  <c r="J5" i="3"/>
  <c r="L5" i="3" s="1"/>
  <c r="N5" i="3" s="1"/>
  <c r="M2" i="3"/>
  <c r="M22" i="3"/>
  <c r="M20" i="3"/>
  <c r="M11" i="3"/>
  <c r="P11" i="3" s="1"/>
  <c r="P23" i="3"/>
  <c r="P15" i="3"/>
  <c r="J21" i="3"/>
  <c r="L21" i="3" s="1"/>
  <c r="N21" i="3"/>
  <c r="K11" i="3"/>
  <c r="L10" i="3"/>
  <c r="N10" i="3" s="1"/>
  <c r="J2" i="3"/>
  <c r="L2" i="3" s="1"/>
  <c r="N2" i="3" s="1"/>
  <c r="J20" i="3"/>
  <c r="L20" i="3" s="1"/>
  <c r="P21" i="3"/>
  <c r="P13" i="3"/>
  <c r="P9" i="3"/>
  <c r="P5" i="3"/>
  <c r="K10" i="3"/>
  <c r="M10" i="3" s="1"/>
  <c r="P10" i="3" s="1"/>
  <c r="K6" i="3"/>
  <c r="M6" i="3" s="1"/>
  <c r="P6" i="3" s="1"/>
  <c r="H12" i="3"/>
  <c r="H8" i="3"/>
  <c r="H4" i="3"/>
  <c r="I22" i="3"/>
  <c r="N20" i="3"/>
  <c r="H14" i="3"/>
  <c r="I14" i="3"/>
  <c r="J14" i="3" s="1"/>
  <c r="L13" i="3"/>
  <c r="N13" i="3" s="1"/>
  <c r="P16" i="3"/>
  <c r="P19" i="3"/>
  <c r="F3" i="1"/>
  <c r="G3" i="1" s="1"/>
  <c r="S11" i="3" l="1"/>
  <c r="L22" i="3"/>
  <c r="K22" i="3"/>
  <c r="J8" i="3"/>
  <c r="L8" i="3" s="1"/>
  <c r="N8" i="3" s="1"/>
  <c r="K8" i="3"/>
  <c r="M8" i="3" s="1"/>
  <c r="P8" i="3" s="1"/>
  <c r="P18" i="3"/>
  <c r="K12" i="3"/>
  <c r="M12" i="3" s="1"/>
  <c r="P12" i="3" s="1"/>
  <c r="J12" i="3"/>
  <c r="L12" i="3" s="1"/>
  <c r="N12" i="3" s="1"/>
  <c r="N7" i="3"/>
  <c r="N16" i="3"/>
  <c r="J17" i="3"/>
  <c r="L17" i="3" s="1"/>
  <c r="N17" i="3" s="1"/>
  <c r="N9" i="3"/>
  <c r="K4" i="3"/>
  <c r="M4" i="3" s="1"/>
  <c r="P4" i="3" s="1"/>
  <c r="J4" i="3"/>
  <c r="L4" i="3" s="1"/>
  <c r="N4" i="3" s="1"/>
  <c r="L14" i="3"/>
  <c r="N14" i="3" s="1"/>
  <c r="K14" i="3"/>
  <c r="M14" i="3" s="1"/>
  <c r="H15" i="1"/>
  <c r="H16" i="1"/>
  <c r="K16" i="1" s="1"/>
  <c r="H17" i="1"/>
  <c r="K17" i="1" s="1"/>
  <c r="H18" i="1"/>
  <c r="K18" i="1" s="1"/>
  <c r="H19" i="1"/>
  <c r="H20" i="1"/>
  <c r="H21" i="1"/>
  <c r="K21" i="1" s="1"/>
  <c r="H22" i="1"/>
  <c r="K22" i="1" s="1"/>
  <c r="H23" i="1"/>
  <c r="K23" i="1" s="1"/>
  <c r="H24" i="1"/>
  <c r="K24" i="1" s="1"/>
  <c r="H14" i="1" l="1"/>
  <c r="K14" i="1" s="1"/>
  <c r="H13" i="1" l="1"/>
  <c r="K13" i="1" s="1"/>
  <c r="H12" i="1" l="1"/>
  <c r="K12" i="1" s="1"/>
  <c r="H11" i="1" l="1"/>
  <c r="K11" i="1" s="1"/>
  <c r="H10" i="1" l="1"/>
  <c r="K10" i="1" s="1"/>
  <c r="H9" i="1" l="1"/>
  <c r="K9" i="1" l="1"/>
  <c r="I9" i="1"/>
  <c r="H8" i="1"/>
  <c r="K8" i="1" s="1"/>
  <c r="H7" i="1" l="1"/>
  <c r="K7" i="1" s="1"/>
  <c r="F20" i="1" l="1"/>
  <c r="G20" i="1" s="1"/>
  <c r="I8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H3" i="1"/>
  <c r="H4" i="1"/>
  <c r="H5" i="1"/>
  <c r="I5" i="1" s="1"/>
  <c r="H6" i="1"/>
  <c r="K3" i="1" l="1"/>
  <c r="I3" i="1"/>
  <c r="I4" i="1"/>
  <c r="K4" i="1"/>
  <c r="K26" i="1" s="1"/>
  <c r="I6" i="1"/>
  <c r="K6" i="1"/>
  <c r="F6" i="1"/>
  <c r="F7" i="1"/>
  <c r="G7" i="1" s="1"/>
  <c r="J7" i="1" s="1"/>
  <c r="F8" i="1"/>
  <c r="G8" i="1" s="1"/>
  <c r="J8" i="1" s="1"/>
  <c r="F9" i="1"/>
  <c r="G9" i="1" s="1"/>
  <c r="J9" i="1" s="1"/>
  <c r="F10" i="1"/>
  <c r="G10" i="1" s="1"/>
  <c r="J10" i="1" s="1"/>
  <c r="F11" i="1"/>
  <c r="G11" i="1" s="1"/>
  <c r="J11" i="1" s="1"/>
  <c r="F12" i="1"/>
  <c r="G12" i="1" s="1"/>
  <c r="J12" i="1" s="1"/>
  <c r="F13" i="1"/>
  <c r="G13" i="1" s="1"/>
  <c r="J13" i="1" s="1"/>
  <c r="F14" i="1"/>
  <c r="G14" i="1" s="1"/>
  <c r="J14" i="1" s="1"/>
  <c r="F15" i="1"/>
  <c r="G15" i="1" s="1"/>
  <c r="F16" i="1"/>
  <c r="G16" i="1" s="1"/>
  <c r="J16" i="1" s="1"/>
  <c r="F17" i="1"/>
  <c r="G17" i="1" s="1"/>
  <c r="J17" i="1" s="1"/>
  <c r="F18" i="1"/>
  <c r="G18" i="1" s="1"/>
  <c r="J18" i="1" s="1"/>
  <c r="F19" i="1"/>
  <c r="G19" i="1" s="1"/>
  <c r="J19" i="1" s="1"/>
  <c r="F21" i="1"/>
  <c r="G21" i="1" s="1"/>
  <c r="J21" i="1" s="1"/>
  <c r="F22" i="1"/>
  <c r="G22" i="1" s="1"/>
  <c r="J22" i="1" s="1"/>
  <c r="F23" i="1"/>
  <c r="G23" i="1" s="1"/>
  <c r="J23" i="1" s="1"/>
  <c r="F24" i="1"/>
  <c r="G24" i="1" s="1"/>
  <c r="J24" i="1" s="1"/>
  <c r="F4" i="1"/>
  <c r="G4" i="1" s="1"/>
  <c r="F5" i="1"/>
  <c r="J4" i="1" l="1"/>
  <c r="G6" i="1"/>
  <c r="J6" i="1" s="1"/>
  <c r="G5" i="1"/>
  <c r="J5" i="1" s="1"/>
  <c r="J3" i="1"/>
  <c r="J26" i="1" l="1"/>
  <c r="K28" i="1" s="1"/>
</calcChain>
</file>

<file path=xl/comments1.xml><?xml version="1.0" encoding="utf-8"?>
<comments xmlns="http://schemas.openxmlformats.org/spreadsheetml/2006/main">
  <authors>
    <author>Lemarchand, Gautier</author>
  </authors>
  <commentList>
    <comment ref="T1" authorId="0" shapeId="0">
      <text>
        <r>
          <rPr>
            <b/>
            <sz val="9"/>
            <color indexed="81"/>
            <rFont val="Tahoma"/>
            <family val="2"/>
          </rPr>
          <t>00:45 ou 45 minutes équivaut à 0,75 heures</t>
        </r>
      </text>
    </comment>
  </commentList>
</comments>
</file>

<file path=xl/sharedStrings.xml><?xml version="1.0" encoding="utf-8"?>
<sst xmlns="http://schemas.openxmlformats.org/spreadsheetml/2006/main" count="38" uniqueCount="31">
  <si>
    <t>Date</t>
  </si>
  <si>
    <t>E</t>
  </si>
  <si>
    <t>S</t>
  </si>
  <si>
    <t>Total H/J</t>
  </si>
  <si>
    <t>EN +</t>
  </si>
  <si>
    <t>EN -</t>
  </si>
  <si>
    <t>Absent</t>
  </si>
  <si>
    <t>Pause</t>
  </si>
  <si>
    <t>+ jour</t>
  </si>
  <si>
    <t>Total Jour</t>
  </si>
  <si>
    <t>Heures en + sur le mois en cours</t>
  </si>
  <si>
    <t>Total</t>
  </si>
  <si>
    <t>tps pause imposé</t>
  </si>
  <si>
    <t>tps journée</t>
  </si>
  <si>
    <t>Choix année</t>
  </si>
  <si>
    <t>Choix mois</t>
  </si>
  <si>
    <t>TT heures</t>
  </si>
  <si>
    <t>au</t>
  </si>
  <si>
    <t>Durée journée sans pause</t>
  </si>
  <si>
    <t>Temp de pause</t>
  </si>
  <si>
    <t>Temp de pause corigé</t>
  </si>
  <si>
    <t>Temp travaillé</t>
  </si>
  <si>
    <t>Type</t>
  </si>
  <si>
    <t>ABS formation</t>
  </si>
  <si>
    <t>Heure supplémentaires</t>
  </si>
  <si>
    <t>Choix date</t>
  </si>
  <si>
    <t>Mois</t>
  </si>
  <si>
    <t xml:space="preserve">Affichage par </t>
  </si>
  <si>
    <t>Période du</t>
  </si>
  <si>
    <t>Dont heures supplémentaires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</si>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</sst>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h]:mm;@"/>
    <numFmt numFmtId="165" formatCode="mmmm"/>
    <numFmt numFmtId="167" formatCode="[$-F400]h:mm:ss\ AM/PM"/>
    <numFmt numFmtId="179" formatCode="[hh]:mm:ss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14" fontId="0" fillId="0" borderId="1" xfId="0" applyNumberFormat="1" applyBorder="1"/>
    <xf numFmtId="20" fontId="0" fillId="0" borderId="1" xfId="0" applyNumberFormat="1" applyBorder="1"/>
    <xf numFmtId="0" fontId="0" fillId="0" borderId="1" xfId="0" applyBorder="1"/>
    <xf numFmtId="20" fontId="0" fillId="0" borderId="0" xfId="0" applyNumberFormat="1"/>
    <xf numFmtId="20" fontId="0" fillId="0" borderId="3" xfId="0" applyNumberFormat="1" applyBorder="1"/>
    <xf numFmtId="0" fontId="0" fillId="2" borderId="4" xfId="0" applyFill="1" applyBorder="1"/>
    <xf numFmtId="0" fontId="0" fillId="2" borderId="3" xfId="0" applyFill="1" applyBorder="1" applyAlignment="1">
      <alignment horizontal="center" vertical="center"/>
    </xf>
    <xf numFmtId="0" fontId="0" fillId="2" borderId="4" xfId="0" quotePrefix="1" applyFill="1" applyBorder="1" applyAlignment="1">
      <alignment horizontal="center"/>
    </xf>
    <xf numFmtId="20" fontId="0" fillId="2" borderId="3" xfId="0" applyNumberFormat="1" applyFill="1" applyBorder="1"/>
    <xf numFmtId="164" fontId="1" fillId="0" borderId="0" xfId="0" applyNumberFormat="1" applyFont="1"/>
    <xf numFmtId="164" fontId="0" fillId="0" borderId="0" xfId="0" applyNumberFormat="1" applyFill="1"/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0" xfId="0" applyNumberFormat="1"/>
    <xf numFmtId="0" fontId="0" fillId="2" borderId="1" xfId="0" applyFill="1" applyBorder="1" applyAlignment="1">
      <alignment horizontal="center" vertical="center"/>
    </xf>
    <xf numFmtId="20" fontId="0" fillId="2" borderId="2" xfId="0" applyNumberFormat="1" applyFill="1" applyBorder="1" applyAlignment="1">
      <alignment horizontal="center"/>
    </xf>
    <xf numFmtId="20" fontId="0" fillId="2" borderId="7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Alignment="1">
      <alignment horizontal="right"/>
    </xf>
    <xf numFmtId="20" fontId="0" fillId="0" borderId="10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17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67" fontId="0" fillId="0" borderId="10" xfId="0" applyNumberFormat="1" applyBorder="1" applyAlignment="1">
      <alignment horizontal="center" vertical="center"/>
    </xf>
    <xf numFmtId="167" fontId="0" fillId="0" borderId="12" xfId="0" applyNumberFormat="1" applyBorder="1" applyAlignment="1">
      <alignment horizontal="center" vertical="center"/>
    </xf>
    <xf numFmtId="2" fontId="0" fillId="0" borderId="0" xfId="0" applyNumberFormat="1"/>
    <xf numFmtId="2" fontId="0" fillId="0" borderId="9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167" fontId="0" fillId="0" borderId="12" xfId="0" applyNumberFormat="1" applyBorder="1" applyAlignment="1">
      <alignment horizontal="center"/>
    </xf>
    <xf numFmtId="14" fontId="0" fillId="0" borderId="10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0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20" fontId="0" fillId="0" borderId="18" xfId="0" applyNumberForma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167" fontId="0" fillId="0" borderId="17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167" fontId="0" fillId="0" borderId="17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/>
    </xf>
    <xf numFmtId="165" fontId="0" fillId="3" borderId="1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179" fontId="0" fillId="0" borderId="25" xfId="0" applyNumberFormat="1" applyBorder="1" applyAlignment="1">
      <alignment horizontal="center" vertical="center"/>
    </xf>
    <xf numFmtId="179" fontId="0" fillId="0" borderId="13" xfId="0" applyNumberFormat="1" applyBorder="1" applyAlignment="1">
      <alignment horizontal="center" vertical="center"/>
    </xf>
    <xf numFmtId="0" fontId="0" fillId="0" borderId="17" xfId="0" applyBorder="1" applyAlignment="1">
      <alignment vertical="center"/>
    </xf>
    <xf numFmtId="14" fontId="2" fillId="0" borderId="20" xfId="0" applyNumberFormat="1" applyFont="1" applyBorder="1" applyAlignment="1">
      <alignment horizontal="center" vertical="center"/>
    </xf>
    <xf numFmtId="14" fontId="2" fillId="0" borderId="22" xfId="0" applyNumberFormat="1" applyFont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79" fontId="0" fillId="0" borderId="23" xfId="0" applyNumberFormat="1" applyBorder="1" applyAlignment="1">
      <alignment horizontal="center" vertical="center"/>
    </xf>
    <xf numFmtId="179" fontId="0" fillId="0" borderId="26" xfId="0" applyNumberFormat="1" applyBorder="1" applyAlignment="1">
      <alignment horizontal="center" vertical="center"/>
    </xf>
    <xf numFmtId="179" fontId="0" fillId="0" borderId="15" xfId="0" applyNumberFormat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>
      <selection sqref="A1:E2"/>
    </sheetView>
  </sheetViews>
  <sheetFormatPr baseColWidth="10" defaultRowHeight="14.4" x14ac:dyDescent="0.3"/>
  <cols>
    <col min="2" max="5" width="5.5546875" bestFit="1" customWidth="1"/>
    <col min="6" max="7" width="9.5546875" bestFit="1" customWidth="1"/>
    <col min="8" max="8" width="5.5546875" bestFit="1" customWidth="1"/>
    <col min="9" max="9" width="7.5546875" bestFit="1" customWidth="1"/>
    <col min="10" max="10" width="9.5546875" bestFit="1" customWidth="1"/>
    <col min="11" max="11" width="10.109375" customWidth="1"/>
    <col min="13" max="13" width="15" bestFit="1" customWidth="1"/>
    <col min="14" max="17" width="5.5546875" bestFit="1" customWidth="1"/>
    <col min="18" max="18" width="9" bestFit="1" customWidth="1"/>
    <col min="19" max="19" width="17.5546875" bestFit="1" customWidth="1"/>
    <col min="20" max="20" width="9.6640625" bestFit="1" customWidth="1"/>
  </cols>
  <sheetData>
    <row r="1" spans="1:12" x14ac:dyDescent="0.3">
      <c r="A1" s="15" t="s">
        <v>0</v>
      </c>
      <c r="B1" s="15" t="s">
        <v>1</v>
      </c>
      <c r="C1" s="15" t="s">
        <v>2</v>
      </c>
      <c r="D1" s="15" t="s">
        <v>1</v>
      </c>
      <c r="E1" s="15" t="s">
        <v>2</v>
      </c>
      <c r="F1" s="6" t="s">
        <v>9</v>
      </c>
      <c r="G1" s="8" t="s">
        <v>8</v>
      </c>
      <c r="H1" s="19" t="s">
        <v>7</v>
      </c>
      <c r="I1" s="20"/>
      <c r="J1" s="15" t="s">
        <v>4</v>
      </c>
      <c r="K1" s="15" t="s">
        <v>5</v>
      </c>
    </row>
    <row r="2" spans="1:12" x14ac:dyDescent="0.3">
      <c r="A2" s="15"/>
      <c r="B2" s="15"/>
      <c r="C2" s="15"/>
      <c r="D2" s="15"/>
      <c r="E2" s="15"/>
      <c r="F2" s="7" t="s">
        <v>3</v>
      </c>
      <c r="G2" s="9">
        <v>0.32500000000000001</v>
      </c>
      <c r="H2" s="16">
        <v>3.125E-2</v>
      </c>
      <c r="I2" s="17"/>
      <c r="J2" s="15"/>
      <c r="K2" s="15"/>
    </row>
    <row r="3" spans="1:12" x14ac:dyDescent="0.3">
      <c r="A3" s="1">
        <v>43832</v>
      </c>
      <c r="B3" s="2">
        <v>0.34861111111111115</v>
      </c>
      <c r="C3" s="2">
        <v>0.50624999999999998</v>
      </c>
      <c r="D3" s="2">
        <v>0.53541666666666665</v>
      </c>
      <c r="E3" s="2">
        <v>0.76041666666666663</v>
      </c>
      <c r="F3" s="5">
        <f t="shared" ref="F3:F24" si="0">(C3-B3)+(E3-D3)</f>
        <v>0.38263888888888881</v>
      </c>
      <c r="G3" s="5">
        <f t="shared" ref="G3:G24" si="1">F3-$G$2</f>
        <v>5.7638888888888795E-2</v>
      </c>
      <c r="H3" s="5">
        <f t="shared" ref="H3:H24" si="2">D3-C3</f>
        <v>2.9166666666666674E-2</v>
      </c>
      <c r="I3" s="5">
        <f>$H$2-H3</f>
        <v>2.0833333333333259E-3</v>
      </c>
      <c r="J3" s="2">
        <f t="shared" ref="J3:J14" si="3">G3-I3</f>
        <v>5.5555555555555469E-2</v>
      </c>
      <c r="K3" s="2">
        <f>$H$2-H3</f>
        <v>2.0833333333333259E-3</v>
      </c>
    </row>
    <row r="4" spans="1:12" x14ac:dyDescent="0.3">
      <c r="A4" s="1">
        <v>43833</v>
      </c>
      <c r="B4" s="2">
        <v>0.3527777777777778</v>
      </c>
      <c r="C4" s="2">
        <v>0.50486111111111109</v>
      </c>
      <c r="D4" s="2">
        <v>0.53333333333333333</v>
      </c>
      <c r="E4" s="2">
        <v>0.78125</v>
      </c>
      <c r="F4" s="2">
        <f t="shared" si="0"/>
        <v>0.39999999999999997</v>
      </c>
      <c r="G4" s="2">
        <f t="shared" si="1"/>
        <v>7.4999999999999956E-2</v>
      </c>
      <c r="H4" s="2">
        <f t="shared" si="2"/>
        <v>2.8472222222222232E-2</v>
      </c>
      <c r="I4" s="2">
        <f>$H$2-H4</f>
        <v>2.7777777777777679E-3</v>
      </c>
      <c r="J4" s="2">
        <f t="shared" si="3"/>
        <v>7.2222222222222188E-2</v>
      </c>
      <c r="K4" s="2">
        <f>$H$2-H4</f>
        <v>2.7777777777777679E-3</v>
      </c>
    </row>
    <row r="5" spans="1:12" x14ac:dyDescent="0.3">
      <c r="A5" s="1">
        <v>43836</v>
      </c>
      <c r="B5" s="2">
        <v>0.375</v>
      </c>
      <c r="C5" s="2">
        <v>0.53125</v>
      </c>
      <c r="D5" s="2">
        <v>0.5625</v>
      </c>
      <c r="E5" s="2">
        <v>0.72916666666666663</v>
      </c>
      <c r="F5" s="2">
        <f t="shared" si="0"/>
        <v>0.32291666666666663</v>
      </c>
      <c r="G5" s="2">
        <f t="shared" si="1"/>
        <v>-2.0833333333333814E-3</v>
      </c>
      <c r="H5" s="2">
        <f t="shared" si="2"/>
        <v>3.125E-2</v>
      </c>
      <c r="I5" s="2">
        <f>$H$2-H5</f>
        <v>0</v>
      </c>
      <c r="J5" s="2">
        <f t="shared" si="3"/>
        <v>-2.0833333333333814E-3</v>
      </c>
      <c r="K5" s="2">
        <v>2.0833333333333333E-3</v>
      </c>
    </row>
    <row r="6" spans="1:12" x14ac:dyDescent="0.3">
      <c r="A6" s="1">
        <v>43837</v>
      </c>
      <c r="B6" s="2">
        <v>0.3659722222222222</v>
      </c>
      <c r="C6" s="2">
        <v>0.50486111111111109</v>
      </c>
      <c r="D6" s="2">
        <v>0.52916666666666667</v>
      </c>
      <c r="E6" s="2">
        <v>0.75</v>
      </c>
      <c r="F6" s="2">
        <f t="shared" si="0"/>
        <v>0.35972222222222222</v>
      </c>
      <c r="G6" s="2">
        <f t="shared" si="1"/>
        <v>3.472222222222221E-2</v>
      </c>
      <c r="H6" s="2">
        <f t="shared" si="2"/>
        <v>2.430555555555558E-2</v>
      </c>
      <c r="I6" s="2">
        <f>$H$2-H6</f>
        <v>6.9444444444444198E-3</v>
      </c>
      <c r="J6" s="2">
        <f t="shared" si="3"/>
        <v>2.777777777777779E-2</v>
      </c>
      <c r="K6" s="2">
        <f t="shared" ref="K6:K14" si="4">$H$2-H6</f>
        <v>6.9444444444444198E-3</v>
      </c>
    </row>
    <row r="7" spans="1:12" x14ac:dyDescent="0.3">
      <c r="A7" s="1">
        <v>43838</v>
      </c>
      <c r="B7" s="2">
        <v>0.3520833333333333</v>
      </c>
      <c r="C7" s="2">
        <v>0.51527777777777783</v>
      </c>
      <c r="D7" s="2">
        <v>0.56388888888888888</v>
      </c>
      <c r="E7" s="2">
        <v>0.72916666666666663</v>
      </c>
      <c r="F7" s="2">
        <f t="shared" si="0"/>
        <v>0.32847222222222228</v>
      </c>
      <c r="G7" s="2">
        <f t="shared" si="1"/>
        <v>3.4722222222222654E-3</v>
      </c>
      <c r="H7" s="2">
        <f t="shared" si="2"/>
        <v>4.8611111111111049E-2</v>
      </c>
      <c r="I7" s="2">
        <v>0</v>
      </c>
      <c r="J7" s="2">
        <f t="shared" si="3"/>
        <v>3.4722222222222654E-3</v>
      </c>
      <c r="K7" s="2">
        <f t="shared" si="4"/>
        <v>-1.7361111111111049E-2</v>
      </c>
    </row>
    <row r="8" spans="1:12" x14ac:dyDescent="0.3">
      <c r="A8" s="1">
        <v>43839</v>
      </c>
      <c r="B8" s="2">
        <v>0.36041666666666666</v>
      </c>
      <c r="C8" s="2">
        <v>0.50555555555555554</v>
      </c>
      <c r="D8" s="2">
        <v>0.53263888888888888</v>
      </c>
      <c r="E8" s="2">
        <v>0.77083333333333337</v>
      </c>
      <c r="F8" s="2">
        <f t="shared" si="0"/>
        <v>0.38333333333333336</v>
      </c>
      <c r="G8" s="2">
        <f t="shared" si="1"/>
        <v>5.8333333333333348E-2</v>
      </c>
      <c r="H8" s="2">
        <f t="shared" si="2"/>
        <v>2.7083333333333348E-2</v>
      </c>
      <c r="I8" s="2">
        <f t="shared" ref="I8:I24" si="5">$H$2-H8</f>
        <v>4.1666666666666519E-3</v>
      </c>
      <c r="J8" s="2">
        <f t="shared" si="3"/>
        <v>5.4166666666666696E-2</v>
      </c>
      <c r="K8" s="2">
        <f t="shared" si="4"/>
        <v>4.1666666666666519E-3</v>
      </c>
      <c r="L8" s="4"/>
    </row>
    <row r="9" spans="1:12" x14ac:dyDescent="0.3">
      <c r="A9" s="1">
        <v>43840</v>
      </c>
      <c r="B9" s="2">
        <v>0.3520833333333333</v>
      </c>
      <c r="C9" s="2">
        <v>0.50347222222222221</v>
      </c>
      <c r="D9" s="2">
        <v>0.55208333333333337</v>
      </c>
      <c r="E9" s="2">
        <v>0.76736111111111116</v>
      </c>
      <c r="F9" s="2">
        <f t="shared" si="0"/>
        <v>0.3666666666666667</v>
      </c>
      <c r="G9" s="2">
        <f t="shared" si="1"/>
        <v>4.1666666666666685E-2</v>
      </c>
      <c r="H9" s="2">
        <f t="shared" si="2"/>
        <v>4.861111111111116E-2</v>
      </c>
      <c r="I9" s="2">
        <f t="shared" si="5"/>
        <v>-1.736111111111116E-2</v>
      </c>
      <c r="J9" s="2">
        <f t="shared" si="3"/>
        <v>5.9027777777777846E-2</v>
      </c>
      <c r="K9" s="2">
        <f t="shared" si="4"/>
        <v>-1.736111111111116E-2</v>
      </c>
    </row>
    <row r="10" spans="1:12" x14ac:dyDescent="0.3">
      <c r="A10" s="1">
        <v>43843</v>
      </c>
      <c r="B10" s="2">
        <v>0.36180555555555555</v>
      </c>
      <c r="C10" s="2">
        <v>0.50972222222222219</v>
      </c>
      <c r="D10" s="2">
        <v>0.55208333333333337</v>
      </c>
      <c r="E10" s="2">
        <v>0.74652777777777779</v>
      </c>
      <c r="F10" s="2">
        <f t="shared" si="0"/>
        <v>0.34236111111111106</v>
      </c>
      <c r="G10" s="2">
        <f t="shared" si="1"/>
        <v>1.7361111111111049E-2</v>
      </c>
      <c r="H10" s="2">
        <f t="shared" si="2"/>
        <v>4.2361111111111183E-2</v>
      </c>
      <c r="I10" s="2">
        <f t="shared" si="5"/>
        <v>-1.1111111111111183E-2</v>
      </c>
      <c r="J10" s="2">
        <f t="shared" si="3"/>
        <v>2.8472222222222232E-2</v>
      </c>
      <c r="K10" s="2">
        <f t="shared" si="4"/>
        <v>-1.1111111111111183E-2</v>
      </c>
    </row>
    <row r="11" spans="1:12" x14ac:dyDescent="0.3">
      <c r="A11" s="1">
        <v>43844</v>
      </c>
      <c r="B11" s="2">
        <v>0.36041666666666666</v>
      </c>
      <c r="C11" s="2">
        <v>0.50555555555555554</v>
      </c>
      <c r="D11" s="2">
        <v>0.55208333333333337</v>
      </c>
      <c r="E11" s="2">
        <v>0.74652777777777779</v>
      </c>
      <c r="F11" s="2">
        <f t="shared" si="0"/>
        <v>0.33958333333333329</v>
      </c>
      <c r="G11" s="2">
        <f t="shared" si="1"/>
        <v>1.4583333333333282E-2</v>
      </c>
      <c r="H11" s="2">
        <f t="shared" si="2"/>
        <v>4.6527777777777835E-2</v>
      </c>
      <c r="I11" s="2">
        <f t="shared" si="5"/>
        <v>-1.5277777777777835E-2</v>
      </c>
      <c r="J11" s="2">
        <f t="shared" si="3"/>
        <v>2.9861111111111116E-2</v>
      </c>
      <c r="K11" s="2">
        <f t="shared" si="4"/>
        <v>-1.5277777777777835E-2</v>
      </c>
    </row>
    <row r="12" spans="1:12" x14ac:dyDescent="0.3">
      <c r="A12" s="1">
        <v>43845</v>
      </c>
      <c r="B12" s="2">
        <v>0.3611111111111111</v>
      </c>
      <c r="C12" s="2">
        <v>0.50555555555555554</v>
      </c>
      <c r="D12" s="2">
        <v>0.53611111111111109</v>
      </c>
      <c r="E12" s="2">
        <v>0.76041666666666663</v>
      </c>
      <c r="F12" s="2">
        <f t="shared" si="0"/>
        <v>0.36874999999999997</v>
      </c>
      <c r="G12" s="2">
        <f t="shared" si="1"/>
        <v>4.3749999999999956E-2</v>
      </c>
      <c r="H12" s="2">
        <f t="shared" si="2"/>
        <v>3.0555555555555558E-2</v>
      </c>
      <c r="I12" s="2">
        <f t="shared" si="5"/>
        <v>6.9444444444444198E-4</v>
      </c>
      <c r="J12" s="2">
        <f t="shared" si="3"/>
        <v>4.3055555555555514E-2</v>
      </c>
      <c r="K12" s="2">
        <f t="shared" si="4"/>
        <v>6.9444444444444198E-4</v>
      </c>
    </row>
    <row r="13" spans="1:12" x14ac:dyDescent="0.3">
      <c r="A13" s="1">
        <v>43846</v>
      </c>
      <c r="B13" s="2">
        <v>0.3611111111111111</v>
      </c>
      <c r="C13" s="2">
        <v>0.5083333333333333</v>
      </c>
      <c r="D13" s="2">
        <v>0.53402777777777777</v>
      </c>
      <c r="E13" s="2">
        <v>0.75694444444444453</v>
      </c>
      <c r="F13" s="2">
        <f t="shared" si="0"/>
        <v>0.37013888888888896</v>
      </c>
      <c r="G13" s="2">
        <f t="shared" si="1"/>
        <v>4.5138888888888951E-2</v>
      </c>
      <c r="H13" s="2">
        <f t="shared" si="2"/>
        <v>2.5694444444444464E-2</v>
      </c>
      <c r="I13" s="2">
        <f t="shared" si="5"/>
        <v>5.5555555555555358E-3</v>
      </c>
      <c r="J13" s="2">
        <f t="shared" si="3"/>
        <v>3.9583333333333415E-2</v>
      </c>
      <c r="K13" s="2">
        <f t="shared" si="4"/>
        <v>5.5555555555555358E-3</v>
      </c>
    </row>
    <row r="14" spans="1:12" x14ac:dyDescent="0.3">
      <c r="A14" s="1">
        <v>43847</v>
      </c>
      <c r="B14" s="2">
        <v>0.3611111111111111</v>
      </c>
      <c r="C14" s="2">
        <v>0.50694444444444442</v>
      </c>
      <c r="D14" s="2">
        <v>0.53749999999999998</v>
      </c>
      <c r="E14" s="2">
        <v>0.73958333333333337</v>
      </c>
      <c r="F14" s="2">
        <f t="shared" si="0"/>
        <v>0.34791666666666671</v>
      </c>
      <c r="G14" s="2">
        <f t="shared" si="1"/>
        <v>2.2916666666666696E-2</v>
      </c>
      <c r="H14" s="2">
        <f t="shared" si="2"/>
        <v>3.0555555555555558E-2</v>
      </c>
      <c r="I14" s="2">
        <f t="shared" si="5"/>
        <v>6.9444444444444198E-4</v>
      </c>
      <c r="J14" s="2">
        <f t="shared" si="3"/>
        <v>2.2222222222222254E-2</v>
      </c>
      <c r="K14" s="2">
        <f t="shared" si="4"/>
        <v>6.9444444444444198E-4</v>
      </c>
    </row>
    <row r="15" spans="1:12" x14ac:dyDescent="0.3">
      <c r="A15" s="1">
        <v>43850</v>
      </c>
      <c r="B15" s="18" t="s">
        <v>6</v>
      </c>
      <c r="C15" s="18"/>
      <c r="D15" s="18"/>
      <c r="E15" s="18"/>
      <c r="F15" s="2" t="e">
        <f t="shared" si="0"/>
        <v>#VALUE!</v>
      </c>
      <c r="G15" s="2" t="e">
        <f t="shared" si="1"/>
        <v>#VALUE!</v>
      </c>
      <c r="H15" s="2">
        <f t="shared" si="2"/>
        <v>0</v>
      </c>
      <c r="I15" s="2">
        <f t="shared" si="5"/>
        <v>3.125E-2</v>
      </c>
      <c r="J15" s="2"/>
      <c r="K15" s="2"/>
    </row>
    <row r="16" spans="1:12" x14ac:dyDescent="0.3">
      <c r="A16" s="1">
        <v>43851</v>
      </c>
      <c r="B16" s="2">
        <v>0.35972222222222222</v>
      </c>
      <c r="C16" s="2">
        <v>0.51458333333333328</v>
      </c>
      <c r="D16" s="2">
        <v>0.54722222222222217</v>
      </c>
      <c r="E16" s="2">
        <v>0.76388888888888884</v>
      </c>
      <c r="F16" s="2">
        <f t="shared" si="0"/>
        <v>0.37152777777777773</v>
      </c>
      <c r="G16" s="2">
        <f t="shared" si="1"/>
        <v>4.6527777777777724E-2</v>
      </c>
      <c r="H16" s="2">
        <f t="shared" si="2"/>
        <v>3.2638888888888884E-2</v>
      </c>
      <c r="I16" s="2">
        <f t="shared" si="5"/>
        <v>-1.388888888888884E-3</v>
      </c>
      <c r="J16" s="2">
        <f>G16-I16</f>
        <v>4.7916666666666607E-2</v>
      </c>
      <c r="K16" s="2">
        <f>$H$2-H16</f>
        <v>-1.388888888888884E-3</v>
      </c>
    </row>
    <row r="17" spans="1:12" x14ac:dyDescent="0.3">
      <c r="A17" s="1">
        <v>43852</v>
      </c>
      <c r="B17" s="2">
        <v>0.3527777777777778</v>
      </c>
      <c r="C17" s="2">
        <v>0.50416666666666665</v>
      </c>
      <c r="D17" s="2">
        <v>0.53402777777777777</v>
      </c>
      <c r="E17" s="2">
        <v>0.76180555555555562</v>
      </c>
      <c r="F17" s="2">
        <f t="shared" si="0"/>
        <v>0.37916666666666671</v>
      </c>
      <c r="G17" s="2">
        <f t="shared" si="1"/>
        <v>5.4166666666666696E-2</v>
      </c>
      <c r="H17" s="2">
        <f t="shared" si="2"/>
        <v>2.9861111111111116E-2</v>
      </c>
      <c r="I17" s="2">
        <f t="shared" si="5"/>
        <v>1.388888888888884E-3</v>
      </c>
      <c r="J17" s="2">
        <f>G17-I17</f>
        <v>5.2777777777777812E-2</v>
      </c>
      <c r="K17" s="2">
        <f>$H$2-H17</f>
        <v>1.388888888888884E-3</v>
      </c>
    </row>
    <row r="18" spans="1:12" x14ac:dyDescent="0.3">
      <c r="A18" s="1">
        <v>43853</v>
      </c>
      <c r="B18" s="2">
        <v>0.3444444444444445</v>
      </c>
      <c r="C18" s="2">
        <v>0.51597222222222217</v>
      </c>
      <c r="D18" s="2">
        <v>0.55208333333333337</v>
      </c>
      <c r="E18" s="2">
        <v>0.73958333333333337</v>
      </c>
      <c r="F18" s="2">
        <f t="shared" si="0"/>
        <v>0.35902777777777767</v>
      </c>
      <c r="G18" s="2">
        <f t="shared" si="1"/>
        <v>3.4027777777777657E-2</v>
      </c>
      <c r="H18" s="2">
        <f t="shared" si="2"/>
        <v>3.6111111111111205E-2</v>
      </c>
      <c r="I18" s="2">
        <f t="shared" si="5"/>
        <v>-4.8611111111112049E-3</v>
      </c>
      <c r="J18" s="2">
        <f>G18-I18</f>
        <v>3.8888888888888862E-2</v>
      </c>
      <c r="K18" s="2">
        <f>$H$2-H18</f>
        <v>-4.8611111111112049E-3</v>
      </c>
    </row>
    <row r="19" spans="1:12" x14ac:dyDescent="0.3">
      <c r="A19" s="1">
        <v>43854</v>
      </c>
      <c r="B19" s="2">
        <v>0.3576388888888889</v>
      </c>
      <c r="C19" s="2">
        <v>0.51388888888888895</v>
      </c>
      <c r="D19" s="2">
        <v>0.54375000000000007</v>
      </c>
      <c r="E19" s="2">
        <v>0.69791666666666663</v>
      </c>
      <c r="F19" s="2">
        <f t="shared" si="0"/>
        <v>0.31041666666666662</v>
      </c>
      <c r="G19" s="2">
        <f t="shared" si="1"/>
        <v>-1.4583333333333393E-2</v>
      </c>
      <c r="H19" s="2">
        <f t="shared" si="2"/>
        <v>2.9861111111111116E-2</v>
      </c>
      <c r="I19" s="2">
        <f t="shared" si="5"/>
        <v>1.388888888888884E-3</v>
      </c>
      <c r="J19" s="2">
        <f>G19-I19</f>
        <v>-1.5972222222222276E-2</v>
      </c>
      <c r="K19" s="2">
        <v>1.5972222222222224E-2</v>
      </c>
      <c r="L19" s="4"/>
    </row>
    <row r="20" spans="1:12" x14ac:dyDescent="0.3">
      <c r="A20" s="1">
        <v>43857</v>
      </c>
      <c r="B20" s="2">
        <v>0.36944444444444446</v>
      </c>
      <c r="C20" s="2">
        <v>0.52083333333333337</v>
      </c>
      <c r="D20" s="2">
        <v>0.55902777777777779</v>
      </c>
      <c r="E20" s="2">
        <v>0.77430555555555547</v>
      </c>
      <c r="F20" s="2">
        <f t="shared" si="0"/>
        <v>0.36666666666666659</v>
      </c>
      <c r="G20" s="2">
        <f t="shared" si="1"/>
        <v>4.1666666666666574E-2</v>
      </c>
      <c r="H20" s="2">
        <f t="shared" si="2"/>
        <v>3.819444444444442E-2</v>
      </c>
      <c r="I20" s="2">
        <f t="shared" si="5"/>
        <v>-6.9444444444444198E-3</v>
      </c>
      <c r="J20" s="2"/>
      <c r="K20" s="2">
        <v>3.472222222222222E-3</v>
      </c>
    </row>
    <row r="21" spans="1:12" x14ac:dyDescent="0.3">
      <c r="A21" s="1">
        <v>43858</v>
      </c>
      <c r="B21" s="2">
        <v>0.37847222222222227</v>
      </c>
      <c r="C21" s="3"/>
      <c r="D21" s="3"/>
      <c r="E21" s="3"/>
      <c r="F21" s="2">
        <f t="shared" si="0"/>
        <v>-0.37847222222222227</v>
      </c>
      <c r="G21" s="2">
        <f t="shared" si="1"/>
        <v>-0.70347222222222228</v>
      </c>
      <c r="H21" s="2">
        <f t="shared" si="2"/>
        <v>0</v>
      </c>
      <c r="I21" s="2">
        <f t="shared" si="5"/>
        <v>3.125E-2</v>
      </c>
      <c r="J21" s="2">
        <f>G21-I21</f>
        <v>-0.73472222222222228</v>
      </c>
      <c r="K21" s="2">
        <f>$H$2-H21</f>
        <v>3.125E-2</v>
      </c>
    </row>
    <row r="22" spans="1:12" x14ac:dyDescent="0.3">
      <c r="A22" s="1">
        <v>43859</v>
      </c>
      <c r="B22" s="3"/>
      <c r="C22" s="3"/>
      <c r="D22" s="3"/>
      <c r="E22" s="3"/>
      <c r="F22" s="2">
        <f t="shared" si="0"/>
        <v>0</v>
      </c>
      <c r="G22" s="2">
        <f t="shared" si="1"/>
        <v>-0.32500000000000001</v>
      </c>
      <c r="H22" s="2">
        <f t="shared" si="2"/>
        <v>0</v>
      </c>
      <c r="I22" s="2">
        <f t="shared" si="5"/>
        <v>3.125E-2</v>
      </c>
      <c r="J22" s="2">
        <f>G22-I22</f>
        <v>-0.35625000000000001</v>
      </c>
      <c r="K22" s="2">
        <f>$H$2-H22</f>
        <v>3.125E-2</v>
      </c>
    </row>
    <row r="23" spans="1:12" x14ac:dyDescent="0.3">
      <c r="A23" s="1">
        <v>43860</v>
      </c>
      <c r="B23" s="3"/>
      <c r="C23" s="3"/>
      <c r="D23" s="3"/>
      <c r="E23" s="3"/>
      <c r="F23" s="2">
        <f t="shared" si="0"/>
        <v>0</v>
      </c>
      <c r="G23" s="2">
        <f t="shared" si="1"/>
        <v>-0.32500000000000001</v>
      </c>
      <c r="H23" s="2">
        <f t="shared" si="2"/>
        <v>0</v>
      </c>
      <c r="I23" s="2">
        <f t="shared" si="5"/>
        <v>3.125E-2</v>
      </c>
      <c r="J23" s="2">
        <f>G23-I23</f>
        <v>-0.35625000000000001</v>
      </c>
      <c r="K23" s="2">
        <f>$H$2-H23</f>
        <v>3.125E-2</v>
      </c>
    </row>
    <row r="24" spans="1:12" x14ac:dyDescent="0.3">
      <c r="A24" s="1">
        <v>43861</v>
      </c>
      <c r="B24" s="3"/>
      <c r="C24" s="3"/>
      <c r="D24" s="3"/>
      <c r="E24" s="3"/>
      <c r="F24" s="2">
        <f t="shared" si="0"/>
        <v>0</v>
      </c>
      <c r="G24" s="2">
        <f t="shared" si="1"/>
        <v>-0.32500000000000001</v>
      </c>
      <c r="H24" s="2">
        <f t="shared" si="2"/>
        <v>0</v>
      </c>
      <c r="I24" s="2">
        <f t="shared" si="5"/>
        <v>3.125E-2</v>
      </c>
      <c r="J24" s="2">
        <f>G24-I24</f>
        <v>-0.35625000000000001</v>
      </c>
      <c r="K24" s="2">
        <f>$H$2-H24</f>
        <v>3.125E-2</v>
      </c>
    </row>
    <row r="25" spans="1:12" x14ac:dyDescent="0.3">
      <c r="F25" s="4"/>
    </row>
    <row r="26" spans="1:12" x14ac:dyDescent="0.3">
      <c r="I26" t="s">
        <v>11</v>
      </c>
      <c r="J26" s="11">
        <f>J3+J4-J5+J6+J7+J8+J9+J10+J11+J12+J13+J14+J16+J17+J18</f>
        <v>0.5770833333333335</v>
      </c>
      <c r="K26" s="4">
        <f>K3+K4+K5+K6+K8+K12+K13+K14+K15+K17+K19</f>
        <v>4.236111111111103E-2</v>
      </c>
    </row>
    <row r="28" spans="1:12" x14ac:dyDescent="0.3">
      <c r="G28" s="21" t="s">
        <v>10</v>
      </c>
      <c r="H28" s="21"/>
      <c r="I28" s="21"/>
      <c r="J28" s="21"/>
      <c r="K28" s="10">
        <f>J26-K26</f>
        <v>0.53472222222222243</v>
      </c>
    </row>
  </sheetData>
  <mergeCells count="11">
    <mergeCell ref="K1:K2"/>
    <mergeCell ref="H2:I2"/>
    <mergeCell ref="B15:E15"/>
    <mergeCell ref="H1:I1"/>
    <mergeCell ref="G28:J28"/>
    <mergeCell ref="J1:J2"/>
    <mergeCell ref="A1:A2"/>
    <mergeCell ref="B1:B2"/>
    <mergeCell ref="C1:C2"/>
    <mergeCell ref="D1:D2"/>
    <mergeCell ref="E1:E2"/>
  </mergeCells>
  <conditionalFormatting sqref="H3:H24">
    <cfRule type="cellIs" dxfId="3" priority="3" operator="between">
      <formula>0</formula>
      <formula>0.0305555555555556</formula>
    </cfRule>
  </conditionalFormatting>
  <conditionalFormatting sqref="F1:F1048576">
    <cfRule type="iconSet" priority="2">
      <iconSet iconSet="3Arrows" reverse="1">
        <cfvo type="percent" val="0"/>
        <cfvo type="num" val="0.32500000000000001"/>
        <cfvo type="num" val="0.32500000000000001"/>
      </iconSet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23"/>
  <sheetViews>
    <sheetView tabSelected="1" workbookViewId="0">
      <selection activeCell="S20" sqref="S20"/>
    </sheetView>
  </sheetViews>
  <sheetFormatPr baseColWidth="10" defaultRowHeight="14.4" x14ac:dyDescent="0.3"/>
  <cols>
    <col min="1" max="1" width="15" bestFit="1" customWidth="1"/>
    <col min="2" max="5" width="5.5546875" bestFit="1" customWidth="1"/>
    <col min="6" max="16" width="15.77734375" customWidth="1"/>
    <col min="17" max="17" width="5.77734375" customWidth="1"/>
    <col min="18" max="18" width="24.88671875" bestFit="1" customWidth="1"/>
    <col min="19" max="21" width="15.77734375" customWidth="1"/>
    <col min="22" max="22" width="15.88671875" customWidth="1"/>
  </cols>
  <sheetData>
    <row r="1" spans="1:24" ht="43.2" customHeight="1" thickBot="1" x14ac:dyDescent="0.35">
      <c r="A1" s="29" t="s">
        <v>0</v>
      </c>
      <c r="B1" s="30" t="s">
        <v>1</v>
      </c>
      <c r="C1" s="30" t="s">
        <v>2</v>
      </c>
      <c r="D1" s="30" t="s">
        <v>1</v>
      </c>
      <c r="E1" s="58" t="s">
        <v>2</v>
      </c>
      <c r="F1" s="59" t="s">
        <v>22</v>
      </c>
      <c r="G1" s="31" t="s">
        <v>18</v>
      </c>
      <c r="H1" s="32" t="str">
        <f>G1&amp;" (en décimal)"</f>
        <v>Durée journée sans pause (en décimal)</v>
      </c>
      <c r="I1" s="31" t="s">
        <v>19</v>
      </c>
      <c r="J1" s="32" t="str">
        <f>I1&amp; " (en décimal)"</f>
        <v>Temp de pause (en décimal)</v>
      </c>
      <c r="K1" s="60" t="s">
        <v>20</v>
      </c>
      <c r="L1" s="61" t="str">
        <f>K1&amp; " (en décimal)"</f>
        <v>Temp de pause corigé (en décimal)</v>
      </c>
      <c r="M1" s="31" t="s">
        <v>21</v>
      </c>
      <c r="N1" s="61" t="str">
        <f>M1 &amp;" (en décimal)"</f>
        <v>Temp travaillé (en décimal)</v>
      </c>
      <c r="O1" s="31" t="s">
        <v>24</v>
      </c>
      <c r="P1" s="32" t="str">
        <f>O1&amp;" (en décimal)"</f>
        <v>Heure supplémentaires (en décimal)</v>
      </c>
      <c r="R1" t="s">
        <v>12</v>
      </c>
      <c r="S1" s="4">
        <v>3.125E-2</v>
      </c>
      <c r="T1" s="35">
        <f>S1*24</f>
        <v>0.75</v>
      </c>
    </row>
    <row r="2" spans="1:24" x14ac:dyDescent="0.3">
      <c r="A2" s="51">
        <v>43832</v>
      </c>
      <c r="B2" s="26">
        <v>0.34861111111111115</v>
      </c>
      <c r="C2" s="26">
        <v>0.50624999999999998</v>
      </c>
      <c r="D2" s="26">
        <v>0.53541666666666665</v>
      </c>
      <c r="E2" s="52">
        <v>0.76041666666666663</v>
      </c>
      <c r="F2" s="53"/>
      <c r="G2" s="27">
        <f>IFERROR(IF(OR(A2="",B2="",C2="",D2="",E2=""),"",E2-B2),0)</f>
        <v>0.41180555555555548</v>
      </c>
      <c r="H2" s="28">
        <f>IF(G2="","",G2*24)</f>
        <v>9.8833333333333311</v>
      </c>
      <c r="I2" s="54">
        <f>IF(G2="","",D2-C2)</f>
        <v>2.9166666666666674E-2</v>
      </c>
      <c r="J2" s="28">
        <f>IF(G2="","",I2*24)</f>
        <v>0.70000000000000018</v>
      </c>
      <c r="K2" s="54">
        <f>IF(I2&lt;S$1,S$1,I2)</f>
        <v>3.125E-2</v>
      </c>
      <c r="L2" s="55">
        <f>IF(J2&lt;T$1,T$1,J2)</f>
        <v>0.75</v>
      </c>
      <c r="M2" s="54">
        <f>IF(G2="","",G2-K2)</f>
        <v>0.38055555555555548</v>
      </c>
      <c r="N2" s="55">
        <f>IF(G2="","",H2-L2)</f>
        <v>9.1333333333333311</v>
      </c>
      <c r="O2" s="56">
        <f>IF(G2="","",IF(M2&gt;S$2,M2-S$2,0))</f>
        <v>5.5555555555555469E-2</v>
      </c>
      <c r="P2" s="57">
        <f>IF(O2="","",O2*24)</f>
        <v>1.3333333333333313</v>
      </c>
      <c r="R2" t="s">
        <v>13</v>
      </c>
      <c r="S2" s="4">
        <v>0.32500000000000001</v>
      </c>
      <c r="W2">
        <v>1</v>
      </c>
      <c r="X2" s="14">
        <f>DATE(1990,W2,1)</f>
        <v>32874</v>
      </c>
    </row>
    <row r="3" spans="1:24" ht="15" thickBot="1" x14ac:dyDescent="0.35">
      <c r="A3" s="42">
        <v>43833</v>
      </c>
      <c r="B3" s="12">
        <v>0.3527777777777778</v>
      </c>
      <c r="C3" s="12">
        <v>0.50486111111111109</v>
      </c>
      <c r="D3" s="12">
        <v>0.53333333333333333</v>
      </c>
      <c r="E3" s="43">
        <v>0.78125</v>
      </c>
      <c r="F3" s="48"/>
      <c r="G3" s="22">
        <f t="shared" ref="G3:G23" si="0">IFERROR(IF(OR(A3="",B3="",C3="",D3="",E3=""),"",E3-B3),0)</f>
        <v>0.4284722222222222</v>
      </c>
      <c r="H3" s="23">
        <f t="shared" ref="H3:H23" si="1">IF(G3="","",G3*24)</f>
        <v>10.283333333333333</v>
      </c>
      <c r="I3" s="33">
        <f t="shared" ref="I3:I23" si="2">IF(G3="","",D3-C3)</f>
        <v>2.8472222222222232E-2</v>
      </c>
      <c r="J3" s="23">
        <f t="shared" ref="J3:J23" si="3">IF(G3="","",I3*24)</f>
        <v>0.68333333333333357</v>
      </c>
      <c r="K3" s="33">
        <f>IF(I3&lt;S$1,S$1,I3)</f>
        <v>3.125E-2</v>
      </c>
      <c r="L3" s="36">
        <f>IF(J3&lt;T$1,T$1,J3)</f>
        <v>0.75</v>
      </c>
      <c r="M3" s="33">
        <f t="shared" ref="M3:M23" si="4">IF(G3="","",G3-K3)</f>
        <v>0.3972222222222222</v>
      </c>
      <c r="N3" s="36">
        <f t="shared" ref="N3:N23" si="5">IF(G3="","",H3-L3)</f>
        <v>9.5333333333333332</v>
      </c>
      <c r="O3" s="39">
        <f t="shared" ref="O3:O23" si="6">IF(G3="","",IF(M3&gt;S$2,M3-S$2,0))</f>
        <v>7.2222222222222188E-2</v>
      </c>
      <c r="P3" s="38">
        <f t="shared" ref="P3:P23" si="7">IF(O3="","",O3*24)</f>
        <v>1.7333333333333325</v>
      </c>
      <c r="W3">
        <v>2</v>
      </c>
      <c r="X3" s="14">
        <f t="shared" ref="X3:X13" si="8">DATE(1990,W3,1)</f>
        <v>32905</v>
      </c>
    </row>
    <row r="4" spans="1:24" ht="15" thickBot="1" x14ac:dyDescent="0.35">
      <c r="A4" s="42">
        <v>43836</v>
      </c>
      <c r="B4" s="12">
        <v>0.375</v>
      </c>
      <c r="C4" s="12">
        <v>0.53125</v>
      </c>
      <c r="D4" s="12">
        <v>0.5625</v>
      </c>
      <c r="E4" s="43">
        <v>0.72916666666666663</v>
      </c>
      <c r="F4" s="48"/>
      <c r="G4" s="22">
        <f t="shared" si="0"/>
        <v>0.35416666666666663</v>
      </c>
      <c r="H4" s="23">
        <f t="shared" si="1"/>
        <v>8.5</v>
      </c>
      <c r="I4" s="33">
        <f t="shared" si="2"/>
        <v>3.125E-2</v>
      </c>
      <c r="J4" s="23">
        <f t="shared" si="3"/>
        <v>0.75</v>
      </c>
      <c r="K4" s="33">
        <f>IF(I4&lt;S$1,S$1,I4)</f>
        <v>3.125E-2</v>
      </c>
      <c r="L4" s="36">
        <f>IF(J4&lt;T$1,T$1,J4)</f>
        <v>0.75</v>
      </c>
      <c r="M4" s="33">
        <f t="shared" si="4"/>
        <v>0.32291666666666663</v>
      </c>
      <c r="N4" s="36">
        <f t="shared" si="5"/>
        <v>7.75</v>
      </c>
      <c r="O4" s="39">
        <f t="shared" si="6"/>
        <v>0</v>
      </c>
      <c r="P4" s="38">
        <f t="shared" si="7"/>
        <v>0</v>
      </c>
      <c r="R4" s="73" t="s">
        <v>30</v>
      </c>
      <c r="S4" s="74"/>
      <c r="T4" s="64"/>
      <c r="U4" s="64"/>
      <c r="W4">
        <v>3</v>
      </c>
      <c r="X4" s="14">
        <f t="shared" si="8"/>
        <v>32933</v>
      </c>
    </row>
    <row r="5" spans="1:24" x14ac:dyDescent="0.3">
      <c r="A5" s="42">
        <v>43837</v>
      </c>
      <c r="B5" s="12">
        <v>0.3659722222222222</v>
      </c>
      <c r="C5" s="12">
        <v>0.50486111111111109</v>
      </c>
      <c r="D5" s="12">
        <v>0.52916666666666667</v>
      </c>
      <c r="E5" s="43">
        <v>0.75</v>
      </c>
      <c r="F5" s="48"/>
      <c r="G5" s="22">
        <f t="shared" si="0"/>
        <v>0.3840277777777778</v>
      </c>
      <c r="H5" s="23">
        <f t="shared" si="1"/>
        <v>9.2166666666666668</v>
      </c>
      <c r="I5" s="33">
        <f t="shared" si="2"/>
        <v>2.430555555555558E-2</v>
      </c>
      <c r="J5" s="23">
        <f t="shared" si="3"/>
        <v>0.58333333333333393</v>
      </c>
      <c r="K5" s="33">
        <f>IF(I5&lt;S$1,S$1,I5)</f>
        <v>3.125E-2</v>
      </c>
      <c r="L5" s="36">
        <f>IF(J5&lt;T$1,T$1,J5)</f>
        <v>0.75</v>
      </c>
      <c r="M5" s="33">
        <f t="shared" si="4"/>
        <v>0.3527777777777778</v>
      </c>
      <c r="N5" s="36">
        <f t="shared" si="5"/>
        <v>8.4666666666666668</v>
      </c>
      <c r="O5" s="39">
        <f t="shared" si="6"/>
        <v>2.777777777777779E-2</v>
      </c>
      <c r="P5" s="38">
        <f t="shared" si="7"/>
        <v>0.66666666666666696</v>
      </c>
      <c r="R5" s="69" t="s">
        <v>27</v>
      </c>
      <c r="S5" s="72" t="s">
        <v>26</v>
      </c>
      <c r="T5" s="64"/>
      <c r="U5" s="64"/>
      <c r="W5">
        <v>4</v>
      </c>
      <c r="X5" s="14">
        <f t="shared" si="8"/>
        <v>32964</v>
      </c>
    </row>
    <row r="6" spans="1:24" x14ac:dyDescent="0.3">
      <c r="A6" s="42">
        <v>43838</v>
      </c>
      <c r="B6" s="12">
        <v>0.3520833333333333</v>
      </c>
      <c r="C6" s="12">
        <v>0.51527777777777783</v>
      </c>
      <c r="D6" s="12">
        <v>0.56388888888888888</v>
      </c>
      <c r="E6" s="43">
        <v>0.72916666666666663</v>
      </c>
      <c r="F6" s="48"/>
      <c r="G6" s="22">
        <f t="shared" si="0"/>
        <v>0.37708333333333333</v>
      </c>
      <c r="H6" s="23">
        <f t="shared" si="1"/>
        <v>9.0500000000000007</v>
      </c>
      <c r="I6" s="33">
        <f t="shared" si="2"/>
        <v>4.8611111111111049E-2</v>
      </c>
      <c r="J6" s="23">
        <f t="shared" si="3"/>
        <v>1.1666666666666652</v>
      </c>
      <c r="K6" s="33">
        <f>IF(I6&lt;S$1,S$1,I6)</f>
        <v>4.8611111111111049E-2</v>
      </c>
      <c r="L6" s="36">
        <f>IF(J6&lt;T$1,T$1,J6)</f>
        <v>1.1666666666666652</v>
      </c>
      <c r="M6" s="33">
        <f t="shared" si="4"/>
        <v>0.32847222222222228</v>
      </c>
      <c r="N6" s="36">
        <f t="shared" si="5"/>
        <v>7.8833333333333355</v>
      </c>
      <c r="O6" s="39">
        <f t="shared" si="6"/>
        <v>3.4722222222222654E-3</v>
      </c>
      <c r="P6" s="38">
        <f t="shared" si="7"/>
        <v>8.333333333333437E-2</v>
      </c>
      <c r="R6" s="65" t="s">
        <v>14</v>
      </c>
      <c r="S6" s="62">
        <v>2020</v>
      </c>
      <c r="T6" s="64"/>
      <c r="U6" s="64"/>
      <c r="W6">
        <v>5</v>
      </c>
      <c r="X6" s="14">
        <f t="shared" si="8"/>
        <v>32994</v>
      </c>
    </row>
    <row r="7" spans="1:24" x14ac:dyDescent="0.3">
      <c r="A7" s="42">
        <v>43839</v>
      </c>
      <c r="B7" s="12">
        <v>0.36041666666666666</v>
      </c>
      <c r="C7" s="12">
        <v>0.50555555555555554</v>
      </c>
      <c r="D7" s="12">
        <v>0.53263888888888888</v>
      </c>
      <c r="E7" s="43">
        <v>0.77083333333333337</v>
      </c>
      <c r="F7" s="48"/>
      <c r="G7" s="22">
        <f t="shared" si="0"/>
        <v>0.41041666666666671</v>
      </c>
      <c r="H7" s="23">
        <f t="shared" si="1"/>
        <v>9.8500000000000014</v>
      </c>
      <c r="I7" s="33">
        <f t="shared" si="2"/>
        <v>2.7083333333333348E-2</v>
      </c>
      <c r="J7" s="23">
        <f t="shared" si="3"/>
        <v>0.65000000000000036</v>
      </c>
      <c r="K7" s="33">
        <f>IF(I7&lt;S$1,S$1,I7)</f>
        <v>3.125E-2</v>
      </c>
      <c r="L7" s="36">
        <f>IF(J7&lt;T$1,T$1,J7)</f>
        <v>0.75</v>
      </c>
      <c r="M7" s="33">
        <f t="shared" si="4"/>
        <v>0.37916666666666671</v>
      </c>
      <c r="N7" s="36">
        <f t="shared" si="5"/>
        <v>9.1000000000000014</v>
      </c>
      <c r="O7" s="39">
        <f t="shared" si="6"/>
        <v>5.4166666666666696E-2</v>
      </c>
      <c r="P7" s="38">
        <f t="shared" si="7"/>
        <v>1.3000000000000007</v>
      </c>
      <c r="R7" s="65" t="s">
        <v>15</v>
      </c>
      <c r="S7" s="63">
        <v>32994</v>
      </c>
      <c r="T7" s="64"/>
      <c r="U7" s="64"/>
      <c r="W7">
        <v>6</v>
      </c>
      <c r="X7" s="14">
        <f t="shared" si="8"/>
        <v>33025</v>
      </c>
    </row>
    <row r="8" spans="1:24" ht="15" thickBot="1" x14ac:dyDescent="0.35">
      <c r="A8" s="42">
        <v>43840</v>
      </c>
      <c r="B8" s="12">
        <v>0.3520833333333333</v>
      </c>
      <c r="C8" s="12">
        <v>0.50347222222222221</v>
      </c>
      <c r="D8" s="12">
        <v>0.55208333333333337</v>
      </c>
      <c r="E8" s="43">
        <v>0.76736111111111116</v>
      </c>
      <c r="F8" s="48"/>
      <c r="G8" s="22">
        <f t="shared" si="0"/>
        <v>0.41527777777777786</v>
      </c>
      <c r="H8" s="23">
        <f t="shared" si="1"/>
        <v>9.9666666666666686</v>
      </c>
      <c r="I8" s="33">
        <f t="shared" si="2"/>
        <v>4.861111111111116E-2</v>
      </c>
      <c r="J8" s="23">
        <f t="shared" si="3"/>
        <v>1.1666666666666679</v>
      </c>
      <c r="K8" s="33">
        <f>IF(I8&lt;S$1,S$1,I8)</f>
        <v>4.861111111111116E-2</v>
      </c>
      <c r="L8" s="36">
        <f>IF(J8&lt;T$1,T$1,J8)</f>
        <v>1.1666666666666679</v>
      </c>
      <c r="M8" s="33">
        <f t="shared" si="4"/>
        <v>0.3666666666666667</v>
      </c>
      <c r="N8" s="36">
        <f t="shared" si="5"/>
        <v>8.8000000000000007</v>
      </c>
      <c r="O8" s="39">
        <f t="shared" si="6"/>
        <v>4.1666666666666685E-2</v>
      </c>
      <c r="P8" s="38">
        <f t="shared" si="7"/>
        <v>1.0000000000000004</v>
      </c>
      <c r="R8" s="66" t="s">
        <v>25</v>
      </c>
      <c r="S8" s="78">
        <v>15</v>
      </c>
      <c r="T8" s="64"/>
      <c r="U8" s="64"/>
      <c r="W8">
        <v>7</v>
      </c>
      <c r="X8" s="14">
        <f t="shared" si="8"/>
        <v>33055</v>
      </c>
    </row>
    <row r="9" spans="1:24" ht="15" thickBot="1" x14ac:dyDescent="0.35">
      <c r="A9" s="42">
        <v>43843</v>
      </c>
      <c r="B9" s="12">
        <v>0.36180555555555555</v>
      </c>
      <c r="C9" s="12">
        <v>0.50972222222222219</v>
      </c>
      <c r="D9" s="12">
        <v>0.55208333333333337</v>
      </c>
      <c r="E9" s="43">
        <v>0.74652777777777779</v>
      </c>
      <c r="F9" s="48"/>
      <c r="G9" s="22">
        <f t="shared" si="0"/>
        <v>0.38472222222222224</v>
      </c>
      <c r="H9" s="23">
        <f t="shared" si="1"/>
        <v>9.2333333333333343</v>
      </c>
      <c r="I9" s="33">
        <f t="shared" si="2"/>
        <v>4.2361111111111183E-2</v>
      </c>
      <c r="J9" s="23">
        <f t="shared" si="3"/>
        <v>1.0166666666666684</v>
      </c>
      <c r="K9" s="33">
        <f>IF(I9&lt;S$1,S$1,I9)</f>
        <v>4.2361111111111183E-2</v>
      </c>
      <c r="L9" s="36">
        <f>IF(J9&lt;T$1,T$1,J9)</f>
        <v>1.0166666666666684</v>
      </c>
      <c r="M9" s="33">
        <f t="shared" si="4"/>
        <v>0.34236111111111106</v>
      </c>
      <c r="N9" s="36">
        <f t="shared" si="5"/>
        <v>8.216666666666665</v>
      </c>
      <c r="O9" s="39">
        <f t="shared" si="6"/>
        <v>1.7361111111111049E-2</v>
      </c>
      <c r="P9" s="38">
        <f t="shared" si="7"/>
        <v>0.41666666666666519</v>
      </c>
      <c r="R9" s="64"/>
      <c r="S9" s="64"/>
      <c r="T9" s="64"/>
      <c r="U9" s="64"/>
      <c r="W9">
        <v>8</v>
      </c>
      <c r="X9" s="14">
        <f t="shared" si="8"/>
        <v>33086</v>
      </c>
    </row>
    <row r="10" spans="1:24" ht="15" thickBot="1" x14ac:dyDescent="0.35">
      <c r="A10" s="42">
        <v>43844</v>
      </c>
      <c r="B10" s="12">
        <v>0.36041666666666666</v>
      </c>
      <c r="C10" s="12">
        <v>0.50555555555555554</v>
      </c>
      <c r="D10" s="12">
        <v>0.55208333333333337</v>
      </c>
      <c r="E10" s="43">
        <v>0.74652777777777779</v>
      </c>
      <c r="F10" s="48"/>
      <c r="G10" s="22">
        <f t="shared" si="0"/>
        <v>0.38611111111111113</v>
      </c>
      <c r="H10" s="23">
        <f t="shared" si="1"/>
        <v>9.2666666666666675</v>
      </c>
      <c r="I10" s="33">
        <f t="shared" si="2"/>
        <v>4.6527777777777835E-2</v>
      </c>
      <c r="J10" s="23">
        <f t="shared" si="3"/>
        <v>1.116666666666668</v>
      </c>
      <c r="K10" s="33">
        <f>IF(I10&lt;S$1,S$1,I10)</f>
        <v>4.6527777777777835E-2</v>
      </c>
      <c r="L10" s="36">
        <f>IF(J10&lt;T$1,T$1,J10)</f>
        <v>1.116666666666668</v>
      </c>
      <c r="M10" s="33">
        <f t="shared" si="4"/>
        <v>0.33958333333333329</v>
      </c>
      <c r="N10" s="36">
        <f t="shared" si="5"/>
        <v>8.1499999999999986</v>
      </c>
      <c r="O10" s="39">
        <f t="shared" si="6"/>
        <v>1.4583333333333282E-2</v>
      </c>
      <c r="P10" s="38">
        <f t="shared" si="7"/>
        <v>0.34999999999999876</v>
      </c>
      <c r="R10" s="29" t="s">
        <v>28</v>
      </c>
      <c r="S10" s="70">
        <f>IF(S5="Année",DATE(S6,1,1),IF(S5="Mois",DATE(S6,MONTH(S7),1),IF(S5="Jour",DATE(S6,MONTH(S7),S8))))</f>
        <v>43952</v>
      </c>
      <c r="T10" s="30" t="s">
        <v>17</v>
      </c>
      <c r="U10" s="71">
        <f>IF(S5="Année",EDATE(S10,12)-1,IF(S5="Mois",EDATE(S10,1)-1,IF(S5="Jour",S10)))</f>
        <v>43982</v>
      </c>
      <c r="W10">
        <v>9</v>
      </c>
      <c r="X10" s="14">
        <f t="shared" si="8"/>
        <v>33117</v>
      </c>
    </row>
    <row r="11" spans="1:24" x14ac:dyDescent="0.3">
      <c r="A11" s="42">
        <v>43845</v>
      </c>
      <c r="B11" s="12">
        <v>0.3611111111111111</v>
      </c>
      <c r="C11" s="12">
        <v>0.50555555555555554</v>
      </c>
      <c r="D11" s="12">
        <v>0.53611111111111109</v>
      </c>
      <c r="E11" s="43">
        <v>0.76041666666666663</v>
      </c>
      <c r="F11" s="48"/>
      <c r="G11" s="22">
        <f t="shared" si="0"/>
        <v>0.39930555555555552</v>
      </c>
      <c r="H11" s="23">
        <f t="shared" si="1"/>
        <v>9.5833333333333321</v>
      </c>
      <c r="I11" s="33">
        <f t="shared" si="2"/>
        <v>3.0555555555555558E-2</v>
      </c>
      <c r="J11" s="23">
        <f t="shared" si="3"/>
        <v>0.73333333333333339</v>
      </c>
      <c r="K11" s="33">
        <f>IF(I11&lt;S$1,S$1,I11)</f>
        <v>3.125E-2</v>
      </c>
      <c r="L11" s="36">
        <f>IF(J11&lt;T$1,T$1,J11)</f>
        <v>0.75</v>
      </c>
      <c r="M11" s="33">
        <f t="shared" si="4"/>
        <v>0.36805555555555552</v>
      </c>
      <c r="N11" s="36">
        <f t="shared" si="5"/>
        <v>8.8333333333333321</v>
      </c>
      <c r="O11" s="39">
        <f t="shared" si="6"/>
        <v>4.3055555555555514E-2</v>
      </c>
      <c r="P11" s="38">
        <f t="shared" si="7"/>
        <v>1.0333333333333323</v>
      </c>
      <c r="R11" s="69" t="s">
        <v>16</v>
      </c>
      <c r="S11" s="75">
        <f>SUMIFS(M:M,A:A,"&gt;="&amp;S10,A:A,"&lt;="&amp;U10)</f>
        <v>0</v>
      </c>
      <c r="T11" s="76"/>
      <c r="U11" s="77"/>
      <c r="W11">
        <v>10</v>
      </c>
      <c r="X11" s="14">
        <f t="shared" si="8"/>
        <v>33147</v>
      </c>
    </row>
    <row r="12" spans="1:24" ht="15" thickBot="1" x14ac:dyDescent="0.35">
      <c r="A12" s="42">
        <v>43846</v>
      </c>
      <c r="B12" s="12">
        <v>0.3611111111111111</v>
      </c>
      <c r="C12" s="12">
        <v>0.5083333333333333</v>
      </c>
      <c r="D12" s="12">
        <v>0.53402777777777777</v>
      </c>
      <c r="E12" s="43">
        <v>0.75694444444444453</v>
      </c>
      <c r="F12" s="48"/>
      <c r="G12" s="22">
        <f t="shared" si="0"/>
        <v>0.39583333333333343</v>
      </c>
      <c r="H12" s="23">
        <f t="shared" si="1"/>
        <v>9.5000000000000018</v>
      </c>
      <c r="I12" s="33">
        <f t="shared" si="2"/>
        <v>2.5694444444444464E-2</v>
      </c>
      <c r="J12" s="23">
        <f t="shared" si="3"/>
        <v>0.61666666666666714</v>
      </c>
      <c r="K12" s="33">
        <f>IF(I12&lt;S$1,S$1,I12)</f>
        <v>3.125E-2</v>
      </c>
      <c r="L12" s="36">
        <f>IF(J12&lt;T$1,T$1,J12)</f>
        <v>0.75</v>
      </c>
      <c r="M12" s="33">
        <f t="shared" si="4"/>
        <v>0.36458333333333343</v>
      </c>
      <c r="N12" s="36">
        <f t="shared" si="5"/>
        <v>8.7500000000000018</v>
      </c>
      <c r="O12" s="39">
        <f t="shared" si="6"/>
        <v>3.9583333333333415E-2</v>
      </c>
      <c r="P12" s="38">
        <f t="shared" si="7"/>
        <v>0.95000000000000195</v>
      </c>
      <c r="R12" s="66" t="s">
        <v>29</v>
      </c>
      <c r="S12" s="67">
        <f>SUMIFS(O:O,A:A,"&gt;="&amp;S10,A:A,"&lt;="&amp;U10)</f>
        <v>0</v>
      </c>
      <c r="T12" s="67"/>
      <c r="U12" s="68"/>
      <c r="W12">
        <v>11</v>
      </c>
      <c r="X12" s="14">
        <f t="shared" si="8"/>
        <v>33178</v>
      </c>
    </row>
    <row r="13" spans="1:24" x14ac:dyDescent="0.3">
      <c r="A13" s="42">
        <v>43847</v>
      </c>
      <c r="B13" s="12">
        <v>0.3611111111111111</v>
      </c>
      <c r="C13" s="12">
        <v>0.50694444444444442</v>
      </c>
      <c r="D13" s="12">
        <v>0.53749999999999998</v>
      </c>
      <c r="E13" s="43">
        <v>0.73958333333333337</v>
      </c>
      <c r="F13" s="48"/>
      <c r="G13" s="22">
        <f t="shared" si="0"/>
        <v>0.37847222222222227</v>
      </c>
      <c r="H13" s="23">
        <f t="shared" si="1"/>
        <v>9.0833333333333339</v>
      </c>
      <c r="I13" s="33">
        <f t="shared" si="2"/>
        <v>3.0555555555555558E-2</v>
      </c>
      <c r="J13" s="23">
        <f t="shared" si="3"/>
        <v>0.73333333333333339</v>
      </c>
      <c r="K13" s="33">
        <f>IF(I13&lt;S$1,S$1,I13)</f>
        <v>3.125E-2</v>
      </c>
      <c r="L13" s="36">
        <f>IF(J13&lt;T$1,T$1,J13)</f>
        <v>0.75</v>
      </c>
      <c r="M13" s="33">
        <f t="shared" si="4"/>
        <v>0.34722222222222227</v>
      </c>
      <c r="N13" s="36">
        <f t="shared" si="5"/>
        <v>8.3333333333333339</v>
      </c>
      <c r="O13" s="39">
        <f t="shared" si="6"/>
        <v>2.2222222222222254E-2</v>
      </c>
      <c r="P13" s="38">
        <f t="shared" si="7"/>
        <v>0.5333333333333341</v>
      </c>
      <c r="W13">
        <v>12</v>
      </c>
      <c r="X13" s="14">
        <f t="shared" si="8"/>
        <v>33208</v>
      </c>
    </row>
    <row r="14" spans="1:24" x14ac:dyDescent="0.3">
      <c r="A14" s="42">
        <v>43850</v>
      </c>
      <c r="B14" s="13"/>
      <c r="C14" s="13"/>
      <c r="D14" s="13"/>
      <c r="E14" s="44"/>
      <c r="F14" s="49" t="s">
        <v>23</v>
      </c>
      <c r="G14" s="22" t="str">
        <f t="shared" si="0"/>
        <v/>
      </c>
      <c r="H14" s="23" t="str">
        <f t="shared" si="1"/>
        <v/>
      </c>
      <c r="I14" s="33" t="str">
        <f t="shared" si="2"/>
        <v/>
      </c>
      <c r="J14" s="23" t="str">
        <f t="shared" si="3"/>
        <v/>
      </c>
      <c r="K14" s="33" t="str">
        <f>IF(I14&lt;S$1,S$1,I14)</f>
        <v/>
      </c>
      <c r="L14" s="36" t="str">
        <f>IF(J14&lt;T$1,T$1,J14)</f>
        <v/>
      </c>
      <c r="M14" s="33" t="str">
        <f t="shared" si="4"/>
        <v/>
      </c>
      <c r="N14" s="36" t="str">
        <f t="shared" si="5"/>
        <v/>
      </c>
      <c r="O14" s="39" t="str">
        <f t="shared" si="6"/>
        <v/>
      </c>
      <c r="P14" s="38" t="str">
        <f t="shared" si="7"/>
        <v/>
      </c>
    </row>
    <row r="15" spans="1:24" x14ac:dyDescent="0.3">
      <c r="A15" s="42">
        <v>43851</v>
      </c>
      <c r="B15" s="12">
        <v>0.35972222222222222</v>
      </c>
      <c r="C15" s="12">
        <v>0.51458333333333328</v>
      </c>
      <c r="D15" s="12">
        <v>0.54722222222222217</v>
      </c>
      <c r="E15" s="43">
        <v>0.76388888888888884</v>
      </c>
      <c r="F15" s="48"/>
      <c r="G15" s="22">
        <f t="shared" si="0"/>
        <v>0.40416666666666662</v>
      </c>
      <c r="H15" s="23">
        <f t="shared" si="1"/>
        <v>9.6999999999999993</v>
      </c>
      <c r="I15" s="33">
        <f t="shared" si="2"/>
        <v>3.2638888888888884E-2</v>
      </c>
      <c r="J15" s="23">
        <f t="shared" si="3"/>
        <v>0.78333333333333321</v>
      </c>
      <c r="K15" s="33">
        <f>IF(I15&lt;S$1,S$1,I15)</f>
        <v>3.2638888888888884E-2</v>
      </c>
      <c r="L15" s="36">
        <f>IF(J15&lt;T$1,T$1,J15)</f>
        <v>0.78333333333333321</v>
      </c>
      <c r="M15" s="33">
        <f t="shared" si="4"/>
        <v>0.37152777777777773</v>
      </c>
      <c r="N15" s="36">
        <f t="shared" si="5"/>
        <v>8.9166666666666661</v>
      </c>
      <c r="O15" s="39">
        <f t="shared" si="6"/>
        <v>4.6527777777777724E-2</v>
      </c>
      <c r="P15" s="38">
        <f t="shared" si="7"/>
        <v>1.1166666666666654</v>
      </c>
    </row>
    <row r="16" spans="1:24" x14ac:dyDescent="0.3">
      <c r="A16" s="42">
        <v>43852</v>
      </c>
      <c r="B16" s="12">
        <v>0.3527777777777778</v>
      </c>
      <c r="C16" s="12">
        <v>0.50416666666666665</v>
      </c>
      <c r="D16" s="12">
        <v>0.53402777777777777</v>
      </c>
      <c r="E16" s="43">
        <v>0.76180555555555562</v>
      </c>
      <c r="F16" s="48"/>
      <c r="G16" s="22">
        <f t="shared" si="0"/>
        <v>0.40902777777777782</v>
      </c>
      <c r="H16" s="23">
        <f t="shared" si="1"/>
        <v>9.8166666666666682</v>
      </c>
      <c r="I16" s="33">
        <f t="shared" si="2"/>
        <v>2.9861111111111116E-2</v>
      </c>
      <c r="J16" s="23">
        <f t="shared" si="3"/>
        <v>0.71666666666666679</v>
      </c>
      <c r="K16" s="33">
        <f>IF(I16&lt;S$1,S$1,I16)</f>
        <v>3.125E-2</v>
      </c>
      <c r="L16" s="36">
        <f>IF(J16&lt;T$1,T$1,J16)</f>
        <v>0.75</v>
      </c>
      <c r="M16" s="33">
        <f t="shared" si="4"/>
        <v>0.37777777777777782</v>
      </c>
      <c r="N16" s="36">
        <f t="shared" si="5"/>
        <v>9.0666666666666682</v>
      </c>
      <c r="O16" s="39">
        <f t="shared" si="6"/>
        <v>5.2777777777777812E-2</v>
      </c>
      <c r="P16" s="38">
        <f t="shared" si="7"/>
        <v>1.2666666666666675</v>
      </c>
    </row>
    <row r="17" spans="1:16" x14ac:dyDescent="0.3">
      <c r="A17" s="42">
        <v>43853</v>
      </c>
      <c r="B17" s="12">
        <v>0.3444444444444445</v>
      </c>
      <c r="C17" s="12">
        <v>0.51597222222222217</v>
      </c>
      <c r="D17" s="12">
        <v>0.55208333333333337</v>
      </c>
      <c r="E17" s="43">
        <v>0.73958333333333337</v>
      </c>
      <c r="F17" s="48"/>
      <c r="G17" s="22">
        <f t="shared" si="0"/>
        <v>0.39513888888888887</v>
      </c>
      <c r="H17" s="23">
        <f t="shared" si="1"/>
        <v>9.4833333333333325</v>
      </c>
      <c r="I17" s="33">
        <f t="shared" si="2"/>
        <v>3.6111111111111205E-2</v>
      </c>
      <c r="J17" s="23">
        <f t="shared" si="3"/>
        <v>0.86666666666666892</v>
      </c>
      <c r="K17" s="33">
        <f>IF(I17&lt;S$1,S$1,I17)</f>
        <v>3.6111111111111205E-2</v>
      </c>
      <c r="L17" s="36">
        <f>IF(J17&lt;T$1,T$1,J17)</f>
        <v>0.86666666666666892</v>
      </c>
      <c r="M17" s="33">
        <f t="shared" si="4"/>
        <v>0.35902777777777767</v>
      </c>
      <c r="N17" s="36">
        <f t="shared" si="5"/>
        <v>8.6166666666666636</v>
      </c>
      <c r="O17" s="39">
        <f t="shared" si="6"/>
        <v>3.4027777777777657E-2</v>
      </c>
      <c r="P17" s="38">
        <f t="shared" si="7"/>
        <v>0.81666666666666377</v>
      </c>
    </row>
    <row r="18" spans="1:16" x14ac:dyDescent="0.3">
      <c r="A18" s="42">
        <v>43854</v>
      </c>
      <c r="B18" s="12">
        <v>0.3576388888888889</v>
      </c>
      <c r="C18" s="12">
        <v>0.51388888888888895</v>
      </c>
      <c r="D18" s="12">
        <v>0.54375000000000007</v>
      </c>
      <c r="E18" s="43">
        <v>0.69791666666666663</v>
      </c>
      <c r="F18" s="48"/>
      <c r="G18" s="22">
        <f t="shared" si="0"/>
        <v>0.34027777777777773</v>
      </c>
      <c r="H18" s="23">
        <f t="shared" si="1"/>
        <v>8.1666666666666661</v>
      </c>
      <c r="I18" s="33">
        <f t="shared" si="2"/>
        <v>2.9861111111111116E-2</v>
      </c>
      <c r="J18" s="23">
        <f t="shared" si="3"/>
        <v>0.71666666666666679</v>
      </c>
      <c r="K18" s="33">
        <f>IF(I18&lt;S$1,S$1,I18)</f>
        <v>3.125E-2</v>
      </c>
      <c r="L18" s="36">
        <f>IF(J18&lt;T$1,T$1,J18)</f>
        <v>0.75</v>
      </c>
      <c r="M18" s="33">
        <f t="shared" si="4"/>
        <v>0.30902777777777773</v>
      </c>
      <c r="N18" s="36">
        <f t="shared" si="5"/>
        <v>7.4166666666666661</v>
      </c>
      <c r="O18" s="39">
        <f t="shared" si="6"/>
        <v>0</v>
      </c>
      <c r="P18" s="38">
        <f t="shared" si="7"/>
        <v>0</v>
      </c>
    </row>
    <row r="19" spans="1:16" x14ac:dyDescent="0.3">
      <c r="A19" s="42">
        <v>43857</v>
      </c>
      <c r="B19" s="12">
        <v>0.36944444444444446</v>
      </c>
      <c r="C19" s="12">
        <v>0.52083333333333337</v>
      </c>
      <c r="D19" s="12">
        <v>0.55902777777777779</v>
      </c>
      <c r="E19" s="43">
        <v>0.77430555555555547</v>
      </c>
      <c r="F19" s="48"/>
      <c r="G19" s="22">
        <f t="shared" si="0"/>
        <v>0.40486111111111101</v>
      </c>
      <c r="H19" s="23">
        <f t="shared" si="1"/>
        <v>9.716666666666665</v>
      </c>
      <c r="I19" s="33">
        <f t="shared" si="2"/>
        <v>3.819444444444442E-2</v>
      </c>
      <c r="J19" s="23">
        <f t="shared" si="3"/>
        <v>0.91666666666666607</v>
      </c>
      <c r="K19" s="33">
        <f>IF(I19&lt;S$1,S$1,I19)</f>
        <v>3.819444444444442E-2</v>
      </c>
      <c r="L19" s="36">
        <f>IF(J19&lt;T$1,T$1,J19)</f>
        <v>0.91666666666666607</v>
      </c>
      <c r="M19" s="33">
        <f t="shared" si="4"/>
        <v>0.36666666666666659</v>
      </c>
      <c r="N19" s="36">
        <f t="shared" si="5"/>
        <v>8.7999999999999989</v>
      </c>
      <c r="O19" s="39">
        <f t="shared" si="6"/>
        <v>4.1666666666666574E-2</v>
      </c>
      <c r="P19" s="38">
        <f t="shared" si="7"/>
        <v>0.99999999999999778</v>
      </c>
    </row>
    <row r="20" spans="1:16" x14ac:dyDescent="0.3">
      <c r="A20" s="42">
        <v>43858</v>
      </c>
      <c r="B20" s="12">
        <v>0.37847222222222227</v>
      </c>
      <c r="C20" s="13"/>
      <c r="D20" s="13"/>
      <c r="E20" s="44"/>
      <c r="F20" s="49"/>
      <c r="G20" s="22" t="str">
        <f t="shared" si="0"/>
        <v/>
      </c>
      <c r="H20" s="23" t="str">
        <f t="shared" si="1"/>
        <v/>
      </c>
      <c r="I20" s="33" t="str">
        <f t="shared" si="2"/>
        <v/>
      </c>
      <c r="J20" s="23" t="str">
        <f t="shared" si="3"/>
        <v/>
      </c>
      <c r="K20" s="33" t="str">
        <f>IF(I20&lt;S$1,S$1,I20)</f>
        <v/>
      </c>
      <c r="L20" s="36" t="str">
        <f>IF(J20&lt;T$1,T$1,J20)</f>
        <v/>
      </c>
      <c r="M20" s="33" t="str">
        <f t="shared" si="4"/>
        <v/>
      </c>
      <c r="N20" s="36" t="str">
        <f t="shared" si="5"/>
        <v/>
      </c>
      <c r="O20" s="39" t="str">
        <f t="shared" si="6"/>
        <v/>
      </c>
      <c r="P20" s="38" t="str">
        <f t="shared" si="7"/>
        <v/>
      </c>
    </row>
    <row r="21" spans="1:16" x14ac:dyDescent="0.3">
      <c r="A21" s="42">
        <v>43859</v>
      </c>
      <c r="B21" s="13"/>
      <c r="C21" s="13"/>
      <c r="D21" s="13"/>
      <c r="E21" s="44"/>
      <c r="F21" s="49"/>
      <c r="G21" s="22" t="str">
        <f t="shared" si="0"/>
        <v/>
      </c>
      <c r="H21" s="23" t="str">
        <f t="shared" si="1"/>
        <v/>
      </c>
      <c r="I21" s="33" t="str">
        <f t="shared" si="2"/>
        <v/>
      </c>
      <c r="J21" s="23" t="str">
        <f t="shared" si="3"/>
        <v/>
      </c>
      <c r="K21" s="33" t="str">
        <f>IF(I21&lt;S$1,S$1,I21)</f>
        <v/>
      </c>
      <c r="L21" s="36" t="str">
        <f>IF(J21&lt;T$1,T$1,J21)</f>
        <v/>
      </c>
      <c r="M21" s="33" t="str">
        <f t="shared" si="4"/>
        <v/>
      </c>
      <c r="N21" s="36" t="str">
        <f t="shared" si="5"/>
        <v/>
      </c>
      <c r="O21" s="39" t="str">
        <f t="shared" si="6"/>
        <v/>
      </c>
      <c r="P21" s="38" t="str">
        <f t="shared" si="7"/>
        <v/>
      </c>
    </row>
    <row r="22" spans="1:16" x14ac:dyDescent="0.3">
      <c r="A22" s="42">
        <v>43860</v>
      </c>
      <c r="B22" s="13"/>
      <c r="C22" s="13"/>
      <c r="D22" s="13"/>
      <c r="E22" s="44"/>
      <c r="F22" s="49"/>
      <c r="G22" s="22" t="str">
        <f t="shared" si="0"/>
        <v/>
      </c>
      <c r="H22" s="23" t="str">
        <f t="shared" si="1"/>
        <v/>
      </c>
      <c r="I22" s="33" t="str">
        <f t="shared" si="2"/>
        <v/>
      </c>
      <c r="J22" s="23" t="str">
        <f t="shared" si="3"/>
        <v/>
      </c>
      <c r="K22" s="33" t="str">
        <f>IF(I22&lt;S$1,S$1,I22)</f>
        <v/>
      </c>
      <c r="L22" s="36" t="str">
        <f>IF(J22&lt;T$1,T$1,J22)</f>
        <v/>
      </c>
      <c r="M22" s="33" t="str">
        <f t="shared" si="4"/>
        <v/>
      </c>
      <c r="N22" s="36" t="str">
        <f t="shared" si="5"/>
        <v/>
      </c>
      <c r="O22" s="39" t="str">
        <f t="shared" si="6"/>
        <v/>
      </c>
      <c r="P22" s="38" t="str">
        <f t="shared" si="7"/>
        <v/>
      </c>
    </row>
    <row r="23" spans="1:16" ht="15" thickBot="1" x14ac:dyDescent="0.35">
      <c r="A23" s="45">
        <v>43861</v>
      </c>
      <c r="B23" s="46"/>
      <c r="C23" s="46"/>
      <c r="D23" s="46"/>
      <c r="E23" s="47"/>
      <c r="F23" s="50"/>
      <c r="G23" s="24" t="str">
        <f t="shared" si="0"/>
        <v/>
      </c>
      <c r="H23" s="25" t="str">
        <f t="shared" si="1"/>
        <v/>
      </c>
      <c r="I23" s="34" t="str">
        <f t="shared" si="2"/>
        <v/>
      </c>
      <c r="J23" s="25" t="str">
        <f t="shared" si="3"/>
        <v/>
      </c>
      <c r="K23" s="34" t="str">
        <f>IF(I23&lt;S$1,S$1,I23)</f>
        <v/>
      </c>
      <c r="L23" s="37" t="str">
        <f>IF(J23&lt;T$1,T$1,J23)</f>
        <v/>
      </c>
      <c r="M23" s="34" t="str">
        <f t="shared" si="4"/>
        <v/>
      </c>
      <c r="N23" s="37" t="str">
        <f t="shared" si="5"/>
        <v/>
      </c>
      <c r="O23" s="41" t="str">
        <f t="shared" si="6"/>
        <v/>
      </c>
      <c r="P23" s="40" t="str">
        <f t="shared" si="7"/>
        <v/>
      </c>
    </row>
  </sheetData>
  <mergeCells count="3">
    <mergeCell ref="S12:U12"/>
    <mergeCell ref="R4:S4"/>
    <mergeCell ref="S11:U11"/>
  </mergeCells>
  <conditionalFormatting sqref="I2:I23">
    <cfRule type="cellIs" dxfId="2" priority="2" operator="lessThan">
      <formula>$S$1</formula>
    </cfRule>
  </conditionalFormatting>
  <conditionalFormatting sqref="B2:E23">
    <cfRule type="cellIs" dxfId="1" priority="1" operator="equal">
      <formula>""</formula>
    </cfRule>
  </conditionalFormatting>
  <conditionalFormatting sqref="J2:J23">
    <cfRule type="cellIs" dxfId="0" priority="4" operator="lessThan">
      <formula>$T$1</formula>
    </cfRule>
  </conditionalFormatting>
  <dataValidations count="2">
    <dataValidation type="list" allowBlank="1" showInputMessage="1" showErrorMessage="1" sqref="S5">
      <formula1>"Année,Mois,Jour"</formula1>
    </dataValidation>
    <dataValidation type="list" allowBlank="1" showInputMessage="1" showErrorMessage="1" sqref="S7">
      <formula1>$X$2:$X$13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01.2020</vt:lpstr>
      <vt:lpstr>Feuil3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JAMET NICOLAS (UGECAM OCCITANIE)</dc:creator>
  <cp:lastModifiedBy>Lemarchand, Gautier</cp:lastModifiedBy>
  <cp:lastPrinted>2020-01-07T14:18:42Z</cp:lastPrinted>
  <dcterms:created xsi:type="dcterms:W3CDTF">2020-01-02T17:12:12Z</dcterms:created>
  <dcterms:modified xsi:type="dcterms:W3CDTF">2020-01-28T13:44:48Z</dcterms:modified>
</cp:coreProperties>
</file>