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marchanG\OneDrive - AptarGroup, Inc\pictures\"/>
    </mc:Choice>
  </mc:AlternateContent>
  <bookViews>
    <workbookView xWindow="120" yWindow="36" windowWidth="24912" windowHeight="11316" activeTab="2"/>
  </bookViews>
  <sheets>
    <sheet name="Feuil2" sheetId="2" r:id="rId1"/>
    <sheet name="01.2020" sheetId="1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F2" i="3" l="1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" i="3"/>
  <c r="M8" i="3"/>
  <c r="N6" i="3" s="1"/>
  <c r="K8" i="3"/>
  <c r="K15" i="3"/>
  <c r="K16" i="3"/>
  <c r="K17" i="3"/>
  <c r="K18" i="3"/>
  <c r="K19" i="3"/>
  <c r="K20" i="3"/>
  <c r="K21" i="3"/>
  <c r="K22" i="3"/>
  <c r="K23" i="3"/>
  <c r="K24" i="3"/>
  <c r="K25" i="3"/>
  <c r="K14" i="3"/>
  <c r="F23" i="3"/>
  <c r="H23" i="3" s="1"/>
  <c r="F22" i="3"/>
  <c r="F21" i="3"/>
  <c r="H21" i="3" s="1"/>
  <c r="F20" i="3"/>
  <c r="H20" i="3" s="1"/>
  <c r="F19" i="3"/>
  <c r="H19" i="3" s="1"/>
  <c r="F18" i="3"/>
  <c r="F17" i="3"/>
  <c r="H17" i="3" s="1"/>
  <c r="F16" i="3"/>
  <c r="H16" i="3" s="1"/>
  <c r="F15" i="3"/>
  <c r="H15" i="3" s="1"/>
  <c r="F14" i="3"/>
  <c r="F13" i="3"/>
  <c r="H13" i="3" s="1"/>
  <c r="F12" i="3"/>
  <c r="H12" i="3" s="1"/>
  <c r="F11" i="3"/>
  <c r="H11" i="3" s="1"/>
  <c r="F10" i="3"/>
  <c r="F9" i="3"/>
  <c r="H9" i="3" s="1"/>
  <c r="F8" i="3"/>
  <c r="H8" i="3" s="1"/>
  <c r="F7" i="3"/>
  <c r="H7" i="3" s="1"/>
  <c r="F6" i="3"/>
  <c r="F5" i="3"/>
  <c r="H5" i="3" s="1"/>
  <c r="F4" i="3"/>
  <c r="H4" i="3" s="1"/>
  <c r="F3" i="3"/>
  <c r="H3" i="3" s="1"/>
  <c r="H2" i="3"/>
  <c r="F3" i="1"/>
  <c r="G3" i="1" s="1"/>
  <c r="N5" i="3" l="1"/>
  <c r="H6" i="3"/>
  <c r="H10" i="3"/>
  <c r="H14" i="3"/>
  <c r="H18" i="3"/>
  <c r="H22" i="3"/>
  <c r="H15" i="1"/>
  <c r="H16" i="1"/>
  <c r="K16" i="1" s="1"/>
  <c r="H17" i="1"/>
  <c r="K17" i="1" s="1"/>
  <c r="H18" i="1"/>
  <c r="K18" i="1" s="1"/>
  <c r="H19" i="1"/>
  <c r="H20" i="1"/>
  <c r="H21" i="1"/>
  <c r="K21" i="1" s="1"/>
  <c r="H22" i="1"/>
  <c r="K22" i="1" s="1"/>
  <c r="H23" i="1"/>
  <c r="K23" i="1" s="1"/>
  <c r="H24" i="1"/>
  <c r="K24" i="1" s="1"/>
  <c r="H14" i="1" l="1"/>
  <c r="K14" i="1" s="1"/>
  <c r="H13" i="1" l="1"/>
  <c r="K13" i="1" s="1"/>
  <c r="H12" i="1" l="1"/>
  <c r="K12" i="1" s="1"/>
  <c r="H11" i="1" l="1"/>
  <c r="K11" i="1" s="1"/>
  <c r="H10" i="1" l="1"/>
  <c r="K10" i="1" s="1"/>
  <c r="H9" i="1" l="1"/>
  <c r="K9" i="1" l="1"/>
  <c r="I9" i="1"/>
  <c r="H8" i="1"/>
  <c r="K8" i="1" s="1"/>
  <c r="H7" i="1" l="1"/>
  <c r="K7" i="1" s="1"/>
  <c r="F20" i="1" l="1"/>
  <c r="G20" i="1" s="1"/>
  <c r="I8" i="1" l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H3" i="1"/>
  <c r="H4" i="1"/>
  <c r="H5" i="1"/>
  <c r="I5" i="1" s="1"/>
  <c r="H6" i="1"/>
  <c r="K3" i="1" l="1"/>
  <c r="I3" i="1"/>
  <c r="I4" i="1"/>
  <c r="K4" i="1"/>
  <c r="K26" i="1" s="1"/>
  <c r="I6" i="1"/>
  <c r="K6" i="1"/>
  <c r="F6" i="1"/>
  <c r="F7" i="1"/>
  <c r="G7" i="1" s="1"/>
  <c r="J7" i="1" s="1"/>
  <c r="F8" i="1"/>
  <c r="G8" i="1" s="1"/>
  <c r="J8" i="1" s="1"/>
  <c r="F9" i="1"/>
  <c r="G9" i="1" s="1"/>
  <c r="J9" i="1" s="1"/>
  <c r="F10" i="1"/>
  <c r="G10" i="1" s="1"/>
  <c r="J10" i="1" s="1"/>
  <c r="F11" i="1"/>
  <c r="G11" i="1" s="1"/>
  <c r="J11" i="1" s="1"/>
  <c r="F12" i="1"/>
  <c r="G12" i="1" s="1"/>
  <c r="J12" i="1" s="1"/>
  <c r="F13" i="1"/>
  <c r="G13" i="1" s="1"/>
  <c r="J13" i="1" s="1"/>
  <c r="F14" i="1"/>
  <c r="G14" i="1" s="1"/>
  <c r="J14" i="1" s="1"/>
  <c r="F15" i="1"/>
  <c r="G15" i="1" s="1"/>
  <c r="F16" i="1"/>
  <c r="G16" i="1" s="1"/>
  <c r="J16" i="1" s="1"/>
  <c r="F17" i="1"/>
  <c r="G17" i="1" s="1"/>
  <c r="J17" i="1" s="1"/>
  <c r="F18" i="1"/>
  <c r="G18" i="1" s="1"/>
  <c r="J18" i="1" s="1"/>
  <c r="F19" i="1"/>
  <c r="G19" i="1" s="1"/>
  <c r="J19" i="1" s="1"/>
  <c r="F21" i="1"/>
  <c r="G21" i="1" s="1"/>
  <c r="J21" i="1" s="1"/>
  <c r="F22" i="1"/>
  <c r="G22" i="1" s="1"/>
  <c r="J22" i="1" s="1"/>
  <c r="F23" i="1"/>
  <c r="G23" i="1" s="1"/>
  <c r="J23" i="1" s="1"/>
  <c r="F24" i="1"/>
  <c r="G24" i="1" s="1"/>
  <c r="J24" i="1" s="1"/>
  <c r="F4" i="1"/>
  <c r="G4" i="1" s="1"/>
  <c r="F5" i="1"/>
  <c r="J4" i="1" l="1"/>
  <c r="G6" i="1"/>
  <c r="J6" i="1" s="1"/>
  <c r="G5" i="1"/>
  <c r="J5" i="1" s="1"/>
  <c r="J3" i="1"/>
  <c r="J26" i="1" l="1"/>
  <c r="K28" i="1" s="1"/>
</calcChain>
</file>

<file path=xl/sharedStrings.xml><?xml version="1.0" encoding="utf-8"?>
<sst xmlns="http://schemas.openxmlformats.org/spreadsheetml/2006/main" count="32" uniqueCount="24">
  <si>
    <t>Date</t>
  </si>
  <si>
    <t>E</t>
  </si>
  <si>
    <t>S</t>
  </si>
  <si>
    <t>Total H/J</t>
  </si>
  <si>
    <t>EN +</t>
  </si>
  <si>
    <t>EN -</t>
  </si>
  <si>
    <t>Absent</t>
  </si>
  <si>
    <t>Pause</t>
  </si>
  <si>
    <t>+ jour</t>
  </si>
  <si>
    <t>Total Jour</t>
  </si>
  <si>
    <t>Heures en + sur le mois en cours</t>
  </si>
  <si>
    <t>Total</t>
  </si>
  <si>
    <t>Tps pause</t>
  </si>
  <si>
    <t>tps pause imposé</t>
  </si>
  <si>
    <t>tps journée</t>
  </si>
  <si>
    <t>Tps journée (heures)</t>
  </si>
  <si>
    <t>heures sup</t>
  </si>
  <si>
    <t>Synthèse</t>
  </si>
  <si>
    <t>Choix année</t>
  </si>
  <si>
    <t>Choix mois</t>
  </si>
  <si>
    <t>TT heures</t>
  </si>
  <si>
    <t>dont h sup</t>
  </si>
  <si>
    <t>Interval 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</si>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</sst>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h]:mm;@"/>
    <numFmt numFmtId="167" formatCode="mmmm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lightUp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4" fontId="0" fillId="0" borderId="1" xfId="0" applyNumberFormat="1" applyBorder="1"/>
    <xf numFmtId="20" fontId="0" fillId="0" borderId="1" xfId="0" applyNumberFormat="1" applyBorder="1"/>
    <xf numFmtId="0" fontId="0" fillId="0" borderId="1" xfId="0" applyBorder="1"/>
    <xf numFmtId="20" fontId="0" fillId="0" borderId="0" xfId="0" applyNumberFormat="1"/>
    <xf numFmtId="20" fontId="0" fillId="0" borderId="3" xfId="0" applyNumberFormat="1" applyBorder="1"/>
    <xf numFmtId="0" fontId="0" fillId="2" borderId="4" xfId="0" applyFill="1" applyBorder="1"/>
    <xf numFmtId="0" fontId="0" fillId="2" borderId="3" xfId="0" applyFill="1" applyBorder="1" applyAlignment="1">
      <alignment horizontal="center" vertical="center"/>
    </xf>
    <xf numFmtId="0" fontId="0" fillId="2" borderId="4" xfId="0" quotePrefix="1" applyFill="1" applyBorder="1" applyAlignment="1">
      <alignment horizontal="center"/>
    </xf>
    <xf numFmtId="20" fontId="0" fillId="2" borderId="3" xfId="0" applyNumberFormat="1" applyFill="1" applyBorder="1"/>
    <xf numFmtId="164" fontId="1" fillId="0" borderId="0" xfId="0" applyNumberFormat="1" applyFont="1"/>
    <xf numFmtId="164" fontId="0" fillId="0" borderId="0" xfId="0" applyNumberFormat="1" applyFill="1"/>
    <xf numFmtId="0" fontId="0" fillId="2" borderId="1" xfId="0" applyFill="1" applyBorder="1" applyAlignment="1">
      <alignment horizontal="center" vertical="center"/>
    </xf>
    <xf numFmtId="20" fontId="0" fillId="2" borderId="2" xfId="0" applyNumberFormat="1" applyFill="1" applyBorder="1" applyAlignment="1">
      <alignment horizontal="center"/>
    </xf>
    <xf numFmtId="20" fontId="0" fillId="2" borderId="7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Alignment="1">
      <alignment horizontal="right"/>
    </xf>
    <xf numFmtId="2" fontId="0" fillId="0" borderId="1" xfId="0" applyNumberFormat="1" applyBorder="1"/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7" fontId="0" fillId="0" borderId="0" xfId="0" applyNumberFormat="1"/>
    <xf numFmtId="0" fontId="2" fillId="0" borderId="1" xfId="0" applyFont="1" applyBorder="1" applyAlignment="1">
      <alignment horizontal="center"/>
    </xf>
    <xf numFmtId="0" fontId="0" fillId="3" borderId="1" xfId="0" applyFill="1" applyBorder="1"/>
    <xf numFmtId="167" fontId="0" fillId="3" borderId="1" xfId="0" applyNumberFormat="1" applyFill="1" applyBorder="1"/>
    <xf numFmtId="0" fontId="0" fillId="4" borderId="8" xfId="0" applyFill="1" applyBorder="1" applyAlignment="1">
      <alignment horizontal="center"/>
    </xf>
    <xf numFmtId="14" fontId="0" fillId="4" borderId="9" xfId="0" applyNumberForma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14" fontId="0" fillId="4" borderId="10" xfId="0" applyNumberFormat="1" applyFill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workbookViewId="0">
      <selection sqref="A1:E2"/>
    </sheetView>
  </sheetViews>
  <sheetFormatPr baseColWidth="10" defaultRowHeight="14.4" x14ac:dyDescent="0.3"/>
  <cols>
    <col min="2" max="5" width="5.5546875" bestFit="1" customWidth="1"/>
    <col min="6" max="7" width="9.5546875" bestFit="1" customWidth="1"/>
    <col min="8" max="8" width="5.5546875" bestFit="1" customWidth="1"/>
    <col min="9" max="9" width="7.5546875" bestFit="1" customWidth="1"/>
    <col min="10" max="10" width="9.5546875" bestFit="1" customWidth="1"/>
    <col min="11" max="11" width="10.109375" customWidth="1"/>
    <col min="13" max="13" width="15" bestFit="1" customWidth="1"/>
    <col min="14" max="17" width="5.5546875" bestFit="1" customWidth="1"/>
    <col min="18" max="18" width="9" bestFit="1" customWidth="1"/>
    <col min="19" max="19" width="17.5546875" bestFit="1" customWidth="1"/>
    <col min="20" max="20" width="9.6640625" bestFit="1" customWidth="1"/>
  </cols>
  <sheetData>
    <row r="1" spans="1:12" x14ac:dyDescent="0.3">
      <c r="A1" s="12" t="s">
        <v>0</v>
      </c>
      <c r="B1" s="12" t="s">
        <v>1</v>
      </c>
      <c r="C1" s="12" t="s">
        <v>2</v>
      </c>
      <c r="D1" s="12" t="s">
        <v>1</v>
      </c>
      <c r="E1" s="12" t="s">
        <v>2</v>
      </c>
      <c r="F1" s="6" t="s">
        <v>9</v>
      </c>
      <c r="G1" s="8" t="s">
        <v>8</v>
      </c>
      <c r="H1" s="16" t="s">
        <v>7</v>
      </c>
      <c r="I1" s="17"/>
      <c r="J1" s="12" t="s">
        <v>4</v>
      </c>
      <c r="K1" s="12" t="s">
        <v>5</v>
      </c>
    </row>
    <row r="2" spans="1:12" x14ac:dyDescent="0.3">
      <c r="A2" s="12"/>
      <c r="B2" s="12"/>
      <c r="C2" s="12"/>
      <c r="D2" s="12"/>
      <c r="E2" s="12"/>
      <c r="F2" s="7" t="s">
        <v>3</v>
      </c>
      <c r="G2" s="9">
        <v>0.32500000000000001</v>
      </c>
      <c r="H2" s="13">
        <v>3.125E-2</v>
      </c>
      <c r="I2" s="14"/>
      <c r="J2" s="12"/>
      <c r="K2" s="12"/>
    </row>
    <row r="3" spans="1:12" x14ac:dyDescent="0.3">
      <c r="A3" s="1">
        <v>43832</v>
      </c>
      <c r="B3" s="2">
        <v>0.34861111111111115</v>
      </c>
      <c r="C3" s="2">
        <v>0.50624999999999998</v>
      </c>
      <c r="D3" s="2">
        <v>0.53541666666666665</v>
      </c>
      <c r="E3" s="2">
        <v>0.76041666666666663</v>
      </c>
      <c r="F3" s="5">
        <f>(C3-B3)+(E3-D3)</f>
        <v>0.38263888888888881</v>
      </c>
      <c r="G3" s="5">
        <f>F3-$G$2</f>
        <v>5.7638888888888795E-2</v>
      </c>
      <c r="H3" s="5">
        <f>D3-C3</f>
        <v>2.9166666666666674E-2</v>
      </c>
      <c r="I3" s="5">
        <f>$H$2-H3</f>
        <v>2.0833333333333259E-3</v>
      </c>
      <c r="J3" s="2">
        <f>G3-I3</f>
        <v>5.5555555555555469E-2</v>
      </c>
      <c r="K3" s="2">
        <f>$H$2-H3</f>
        <v>2.0833333333333259E-3</v>
      </c>
    </row>
    <row r="4" spans="1:12" x14ac:dyDescent="0.3">
      <c r="A4" s="1">
        <v>43833</v>
      </c>
      <c r="B4" s="2">
        <v>0.3527777777777778</v>
      </c>
      <c r="C4" s="2">
        <v>0.50486111111111109</v>
      </c>
      <c r="D4" s="2">
        <v>0.53333333333333333</v>
      </c>
      <c r="E4" s="2">
        <v>0.78125</v>
      </c>
      <c r="F4" s="2">
        <f>(C4-B4)+(E4-D4)</f>
        <v>0.39999999999999997</v>
      </c>
      <c r="G4" s="2">
        <f>F4-$G$2</f>
        <v>7.4999999999999956E-2</v>
      </c>
      <c r="H4" s="2">
        <f>D4-C4</f>
        <v>2.8472222222222232E-2</v>
      </c>
      <c r="I4" s="2">
        <f>$H$2-H4</f>
        <v>2.7777777777777679E-3</v>
      </c>
      <c r="J4" s="2">
        <f>G4-I4</f>
        <v>7.2222222222222188E-2</v>
      </c>
      <c r="K4" s="2">
        <f>$H$2-H4</f>
        <v>2.7777777777777679E-3</v>
      </c>
    </row>
    <row r="5" spans="1:12" x14ac:dyDescent="0.3">
      <c r="A5" s="1">
        <v>43836</v>
      </c>
      <c r="B5" s="2">
        <v>0.375</v>
      </c>
      <c r="C5" s="2">
        <v>0.53125</v>
      </c>
      <c r="D5" s="2">
        <v>0.5625</v>
      </c>
      <c r="E5" s="2">
        <v>0.72916666666666663</v>
      </c>
      <c r="F5" s="2">
        <f>(C5-B5)+(E5-D5)</f>
        <v>0.32291666666666663</v>
      </c>
      <c r="G5" s="2">
        <f>F5-$G$2</f>
        <v>-2.0833333333333814E-3</v>
      </c>
      <c r="H5" s="2">
        <f>D5-C5</f>
        <v>3.125E-2</v>
      </c>
      <c r="I5" s="2">
        <f>$H$2-H5</f>
        <v>0</v>
      </c>
      <c r="J5" s="2">
        <f>G5-I5</f>
        <v>-2.0833333333333814E-3</v>
      </c>
      <c r="K5" s="2">
        <v>2.0833333333333333E-3</v>
      </c>
    </row>
    <row r="6" spans="1:12" x14ac:dyDescent="0.3">
      <c r="A6" s="1">
        <v>43837</v>
      </c>
      <c r="B6" s="2">
        <v>0.3659722222222222</v>
      </c>
      <c r="C6" s="2">
        <v>0.50486111111111109</v>
      </c>
      <c r="D6" s="2">
        <v>0.52916666666666667</v>
      </c>
      <c r="E6" s="2">
        <v>0.75</v>
      </c>
      <c r="F6" s="2">
        <f>(C6-B6)+(E6-D6)</f>
        <v>0.35972222222222222</v>
      </c>
      <c r="G6" s="2">
        <f>F6-$G$2</f>
        <v>3.472222222222221E-2</v>
      </c>
      <c r="H6" s="2">
        <f>D6-C6</f>
        <v>2.430555555555558E-2</v>
      </c>
      <c r="I6" s="2">
        <f>$H$2-H6</f>
        <v>6.9444444444444198E-3</v>
      </c>
      <c r="J6" s="2">
        <f>G6-I6</f>
        <v>2.777777777777779E-2</v>
      </c>
      <c r="K6" s="2">
        <f>$H$2-H6</f>
        <v>6.9444444444444198E-3</v>
      </c>
    </row>
    <row r="7" spans="1:12" x14ac:dyDescent="0.3">
      <c r="A7" s="1">
        <v>43838</v>
      </c>
      <c r="B7" s="2">
        <v>0.3520833333333333</v>
      </c>
      <c r="C7" s="2">
        <v>0.51527777777777783</v>
      </c>
      <c r="D7" s="2">
        <v>0.56388888888888888</v>
      </c>
      <c r="E7" s="2">
        <v>0.72916666666666663</v>
      </c>
      <c r="F7" s="2">
        <f>(C7-B7)+(E7-D7)</f>
        <v>0.32847222222222228</v>
      </c>
      <c r="G7" s="2">
        <f>F7-$G$2</f>
        <v>3.4722222222222654E-3</v>
      </c>
      <c r="H7" s="2">
        <f>D7-C7</f>
        <v>4.8611111111111049E-2</v>
      </c>
      <c r="I7" s="2">
        <v>0</v>
      </c>
      <c r="J7" s="2">
        <f>G7-I7</f>
        <v>3.4722222222222654E-3</v>
      </c>
      <c r="K7" s="2">
        <f>$H$2-H7</f>
        <v>-1.7361111111111049E-2</v>
      </c>
    </row>
    <row r="8" spans="1:12" x14ac:dyDescent="0.3">
      <c r="A8" s="1">
        <v>43839</v>
      </c>
      <c r="B8" s="2">
        <v>0.36041666666666666</v>
      </c>
      <c r="C8" s="2">
        <v>0.50555555555555554</v>
      </c>
      <c r="D8" s="2">
        <v>0.53263888888888888</v>
      </c>
      <c r="E8" s="2">
        <v>0.77083333333333337</v>
      </c>
      <c r="F8" s="2">
        <f>(C8-B8)+(E8-D8)</f>
        <v>0.38333333333333336</v>
      </c>
      <c r="G8" s="2">
        <f>F8-$G$2</f>
        <v>5.8333333333333348E-2</v>
      </c>
      <c r="H8" s="2">
        <f>D8-C8</f>
        <v>2.7083333333333348E-2</v>
      </c>
      <c r="I8" s="2">
        <f>$H$2-H8</f>
        <v>4.1666666666666519E-3</v>
      </c>
      <c r="J8" s="2">
        <f>G8-I8</f>
        <v>5.4166666666666696E-2</v>
      </c>
      <c r="K8" s="2">
        <f>$H$2-H8</f>
        <v>4.1666666666666519E-3</v>
      </c>
      <c r="L8" s="4"/>
    </row>
    <row r="9" spans="1:12" x14ac:dyDescent="0.3">
      <c r="A9" s="1">
        <v>43840</v>
      </c>
      <c r="B9" s="2">
        <v>0.3520833333333333</v>
      </c>
      <c r="C9" s="2">
        <v>0.50347222222222221</v>
      </c>
      <c r="D9" s="2">
        <v>0.55208333333333337</v>
      </c>
      <c r="E9" s="2">
        <v>0.76736111111111116</v>
      </c>
      <c r="F9" s="2">
        <f>(C9-B9)+(E9-D9)</f>
        <v>0.3666666666666667</v>
      </c>
      <c r="G9" s="2">
        <f>F9-$G$2</f>
        <v>4.1666666666666685E-2</v>
      </c>
      <c r="H9" s="2">
        <f>D9-C9</f>
        <v>4.861111111111116E-2</v>
      </c>
      <c r="I9" s="2">
        <f>$H$2-H9</f>
        <v>-1.736111111111116E-2</v>
      </c>
      <c r="J9" s="2">
        <f>G9-I9</f>
        <v>5.9027777777777846E-2</v>
      </c>
      <c r="K9" s="2">
        <f>$H$2-H9</f>
        <v>-1.736111111111116E-2</v>
      </c>
    </row>
    <row r="10" spans="1:12" x14ac:dyDescent="0.3">
      <c r="A10" s="1">
        <v>43843</v>
      </c>
      <c r="B10" s="2">
        <v>0.36180555555555555</v>
      </c>
      <c r="C10" s="2">
        <v>0.50972222222222219</v>
      </c>
      <c r="D10" s="2">
        <v>0.55208333333333337</v>
      </c>
      <c r="E10" s="2">
        <v>0.74652777777777779</v>
      </c>
      <c r="F10" s="2">
        <f>(C10-B10)+(E10-D10)</f>
        <v>0.34236111111111106</v>
      </c>
      <c r="G10" s="2">
        <f>F10-$G$2</f>
        <v>1.7361111111111049E-2</v>
      </c>
      <c r="H10" s="2">
        <f>D10-C10</f>
        <v>4.2361111111111183E-2</v>
      </c>
      <c r="I10" s="2">
        <f>$H$2-H10</f>
        <v>-1.1111111111111183E-2</v>
      </c>
      <c r="J10" s="2">
        <f>G10-I10</f>
        <v>2.8472222222222232E-2</v>
      </c>
      <c r="K10" s="2">
        <f>$H$2-H10</f>
        <v>-1.1111111111111183E-2</v>
      </c>
    </row>
    <row r="11" spans="1:12" x14ac:dyDescent="0.3">
      <c r="A11" s="1">
        <v>43844</v>
      </c>
      <c r="B11" s="2">
        <v>0.36041666666666666</v>
      </c>
      <c r="C11" s="2">
        <v>0.50555555555555554</v>
      </c>
      <c r="D11" s="2">
        <v>0.55208333333333337</v>
      </c>
      <c r="E11" s="2">
        <v>0.74652777777777779</v>
      </c>
      <c r="F11" s="2">
        <f>(C11-B11)+(E11-D11)</f>
        <v>0.33958333333333329</v>
      </c>
      <c r="G11" s="2">
        <f>F11-$G$2</f>
        <v>1.4583333333333282E-2</v>
      </c>
      <c r="H11" s="2">
        <f>D11-C11</f>
        <v>4.6527777777777835E-2</v>
      </c>
      <c r="I11" s="2">
        <f>$H$2-H11</f>
        <v>-1.5277777777777835E-2</v>
      </c>
      <c r="J11" s="2">
        <f>G11-I11</f>
        <v>2.9861111111111116E-2</v>
      </c>
      <c r="K11" s="2">
        <f>$H$2-H11</f>
        <v>-1.5277777777777835E-2</v>
      </c>
    </row>
    <row r="12" spans="1:12" x14ac:dyDescent="0.3">
      <c r="A12" s="1">
        <v>43845</v>
      </c>
      <c r="B12" s="2">
        <v>0.3611111111111111</v>
      </c>
      <c r="C12" s="2">
        <v>0.50555555555555554</v>
      </c>
      <c r="D12" s="2">
        <v>0.53611111111111109</v>
      </c>
      <c r="E12" s="2">
        <v>0.76041666666666663</v>
      </c>
      <c r="F12" s="2">
        <f>(C12-B12)+(E12-D12)</f>
        <v>0.36874999999999997</v>
      </c>
      <c r="G12" s="2">
        <f>F12-$G$2</f>
        <v>4.3749999999999956E-2</v>
      </c>
      <c r="H12" s="2">
        <f>D12-C12</f>
        <v>3.0555555555555558E-2</v>
      </c>
      <c r="I12" s="2">
        <f>$H$2-H12</f>
        <v>6.9444444444444198E-4</v>
      </c>
      <c r="J12" s="2">
        <f>G12-I12</f>
        <v>4.3055555555555514E-2</v>
      </c>
      <c r="K12" s="2">
        <f>$H$2-H12</f>
        <v>6.9444444444444198E-4</v>
      </c>
    </row>
    <row r="13" spans="1:12" x14ac:dyDescent="0.3">
      <c r="A13" s="1">
        <v>43846</v>
      </c>
      <c r="B13" s="2">
        <v>0.3611111111111111</v>
      </c>
      <c r="C13" s="2">
        <v>0.5083333333333333</v>
      </c>
      <c r="D13" s="2">
        <v>0.53402777777777777</v>
      </c>
      <c r="E13" s="2">
        <v>0.75694444444444453</v>
      </c>
      <c r="F13" s="2">
        <f>(C13-B13)+(E13-D13)</f>
        <v>0.37013888888888896</v>
      </c>
      <c r="G13" s="2">
        <f>F13-$G$2</f>
        <v>4.5138888888888951E-2</v>
      </c>
      <c r="H13" s="2">
        <f>D13-C13</f>
        <v>2.5694444444444464E-2</v>
      </c>
      <c r="I13" s="2">
        <f>$H$2-H13</f>
        <v>5.5555555555555358E-3</v>
      </c>
      <c r="J13" s="2">
        <f>G13-I13</f>
        <v>3.9583333333333415E-2</v>
      </c>
      <c r="K13" s="2">
        <f>$H$2-H13</f>
        <v>5.5555555555555358E-3</v>
      </c>
    </row>
    <row r="14" spans="1:12" x14ac:dyDescent="0.3">
      <c r="A14" s="1">
        <v>43847</v>
      </c>
      <c r="B14" s="2">
        <v>0.3611111111111111</v>
      </c>
      <c r="C14" s="2">
        <v>0.50694444444444442</v>
      </c>
      <c r="D14" s="2">
        <v>0.53749999999999998</v>
      </c>
      <c r="E14" s="2">
        <v>0.73958333333333337</v>
      </c>
      <c r="F14" s="2">
        <f>(C14-B14)+(E14-D14)</f>
        <v>0.34791666666666671</v>
      </c>
      <c r="G14" s="2">
        <f>F14-$G$2</f>
        <v>2.2916666666666696E-2</v>
      </c>
      <c r="H14" s="2">
        <f>D14-C14</f>
        <v>3.0555555555555558E-2</v>
      </c>
      <c r="I14" s="2">
        <f>$H$2-H14</f>
        <v>6.9444444444444198E-4</v>
      </c>
      <c r="J14" s="2">
        <f>G14-I14</f>
        <v>2.2222222222222254E-2</v>
      </c>
      <c r="K14" s="2">
        <f>$H$2-H14</f>
        <v>6.9444444444444198E-4</v>
      </c>
    </row>
    <row r="15" spans="1:12" x14ac:dyDescent="0.3">
      <c r="A15" s="1">
        <v>43850</v>
      </c>
      <c r="B15" s="15" t="s">
        <v>6</v>
      </c>
      <c r="C15" s="15"/>
      <c r="D15" s="15"/>
      <c r="E15" s="15"/>
      <c r="F15" s="2" t="e">
        <f>(C15-B15)+(E15-D15)</f>
        <v>#VALUE!</v>
      </c>
      <c r="G15" s="2" t="e">
        <f>F15-$G$2</f>
        <v>#VALUE!</v>
      </c>
      <c r="H15" s="2">
        <f>D15-C15</f>
        <v>0</v>
      </c>
      <c r="I15" s="2">
        <f>$H$2-H15</f>
        <v>3.125E-2</v>
      </c>
      <c r="J15" s="2"/>
      <c r="K15" s="2"/>
    </row>
    <row r="16" spans="1:12" x14ac:dyDescent="0.3">
      <c r="A16" s="1">
        <v>43851</v>
      </c>
      <c r="B16" s="2">
        <v>0.35972222222222222</v>
      </c>
      <c r="C16" s="2">
        <v>0.51458333333333328</v>
      </c>
      <c r="D16" s="2">
        <v>0.54722222222222217</v>
      </c>
      <c r="E16" s="2">
        <v>0.76388888888888884</v>
      </c>
      <c r="F16" s="2">
        <f>(C16-B16)+(E16-D16)</f>
        <v>0.37152777777777773</v>
      </c>
      <c r="G16" s="2">
        <f>F16-$G$2</f>
        <v>4.6527777777777724E-2</v>
      </c>
      <c r="H16" s="2">
        <f>D16-C16</f>
        <v>3.2638888888888884E-2</v>
      </c>
      <c r="I16" s="2">
        <f>$H$2-H16</f>
        <v>-1.388888888888884E-3</v>
      </c>
      <c r="J16" s="2">
        <f>G16-I16</f>
        <v>4.7916666666666607E-2</v>
      </c>
      <c r="K16" s="2">
        <f>$H$2-H16</f>
        <v>-1.388888888888884E-3</v>
      </c>
    </row>
    <row r="17" spans="1:12" x14ac:dyDescent="0.3">
      <c r="A17" s="1">
        <v>43852</v>
      </c>
      <c r="B17" s="2">
        <v>0.3527777777777778</v>
      </c>
      <c r="C17" s="2">
        <v>0.50416666666666665</v>
      </c>
      <c r="D17" s="2">
        <v>0.53402777777777777</v>
      </c>
      <c r="E17" s="2">
        <v>0.76180555555555562</v>
      </c>
      <c r="F17" s="2">
        <f>(C17-B17)+(E17-D17)</f>
        <v>0.37916666666666671</v>
      </c>
      <c r="G17" s="2">
        <f>F17-$G$2</f>
        <v>5.4166666666666696E-2</v>
      </c>
      <c r="H17" s="2">
        <f>D17-C17</f>
        <v>2.9861111111111116E-2</v>
      </c>
      <c r="I17" s="2">
        <f>$H$2-H17</f>
        <v>1.388888888888884E-3</v>
      </c>
      <c r="J17" s="2">
        <f>G17-I17</f>
        <v>5.2777777777777812E-2</v>
      </c>
      <c r="K17" s="2">
        <f>$H$2-H17</f>
        <v>1.388888888888884E-3</v>
      </c>
    </row>
    <row r="18" spans="1:12" x14ac:dyDescent="0.3">
      <c r="A18" s="1">
        <v>43853</v>
      </c>
      <c r="B18" s="2">
        <v>0.3444444444444445</v>
      </c>
      <c r="C18" s="2">
        <v>0.51597222222222217</v>
      </c>
      <c r="D18" s="2">
        <v>0.55208333333333337</v>
      </c>
      <c r="E18" s="2">
        <v>0.73958333333333337</v>
      </c>
      <c r="F18" s="2">
        <f>(C18-B18)+(E18-D18)</f>
        <v>0.35902777777777767</v>
      </c>
      <c r="G18" s="2">
        <f>F18-$G$2</f>
        <v>3.4027777777777657E-2</v>
      </c>
      <c r="H18" s="2">
        <f>D18-C18</f>
        <v>3.6111111111111205E-2</v>
      </c>
      <c r="I18" s="2">
        <f>$H$2-H18</f>
        <v>-4.8611111111112049E-3</v>
      </c>
      <c r="J18" s="2">
        <f>G18-I18</f>
        <v>3.8888888888888862E-2</v>
      </c>
      <c r="K18" s="2">
        <f>$H$2-H18</f>
        <v>-4.8611111111112049E-3</v>
      </c>
    </row>
    <row r="19" spans="1:12" x14ac:dyDescent="0.3">
      <c r="A19" s="1">
        <v>43854</v>
      </c>
      <c r="B19" s="2">
        <v>0.3576388888888889</v>
      </c>
      <c r="C19" s="2">
        <v>0.51388888888888895</v>
      </c>
      <c r="D19" s="2">
        <v>0.54375000000000007</v>
      </c>
      <c r="E19" s="2">
        <v>0.69791666666666663</v>
      </c>
      <c r="F19" s="2">
        <f>(C19-B19)+(E19-D19)</f>
        <v>0.31041666666666662</v>
      </c>
      <c r="G19" s="2">
        <f>F19-$G$2</f>
        <v>-1.4583333333333393E-2</v>
      </c>
      <c r="H19" s="2">
        <f>D19-C19</f>
        <v>2.9861111111111116E-2</v>
      </c>
      <c r="I19" s="2">
        <f>$H$2-H19</f>
        <v>1.388888888888884E-3</v>
      </c>
      <c r="J19" s="2">
        <f>G19-I19</f>
        <v>-1.5972222222222276E-2</v>
      </c>
      <c r="K19" s="2">
        <v>1.5972222222222224E-2</v>
      </c>
      <c r="L19" s="4"/>
    </row>
    <row r="20" spans="1:12" x14ac:dyDescent="0.3">
      <c r="A20" s="1">
        <v>43857</v>
      </c>
      <c r="B20" s="2">
        <v>0.36944444444444446</v>
      </c>
      <c r="C20" s="2">
        <v>0.52083333333333337</v>
      </c>
      <c r="D20" s="2">
        <v>0.55902777777777779</v>
      </c>
      <c r="E20" s="2">
        <v>0.77430555555555547</v>
      </c>
      <c r="F20" s="2">
        <f>(C20-B20)+(E20-D20)</f>
        <v>0.36666666666666659</v>
      </c>
      <c r="G20" s="2">
        <f>F20-$G$2</f>
        <v>4.1666666666666574E-2</v>
      </c>
      <c r="H20" s="2">
        <f>D20-C20</f>
        <v>3.819444444444442E-2</v>
      </c>
      <c r="I20" s="2">
        <f>$H$2-H20</f>
        <v>-6.9444444444444198E-3</v>
      </c>
      <c r="J20" s="2"/>
      <c r="K20" s="2">
        <v>3.472222222222222E-3</v>
      </c>
    </row>
    <row r="21" spans="1:12" x14ac:dyDescent="0.3">
      <c r="A21" s="1">
        <v>43858</v>
      </c>
      <c r="B21" s="2">
        <v>0.37847222222222227</v>
      </c>
      <c r="C21" s="3"/>
      <c r="D21" s="3"/>
      <c r="E21" s="3"/>
      <c r="F21" s="2">
        <f>(C21-B21)+(E21-D21)</f>
        <v>-0.37847222222222227</v>
      </c>
      <c r="G21" s="2">
        <f>F21-$G$2</f>
        <v>-0.70347222222222228</v>
      </c>
      <c r="H21" s="2">
        <f>D21-C21</f>
        <v>0</v>
      </c>
      <c r="I21" s="2">
        <f>$H$2-H21</f>
        <v>3.125E-2</v>
      </c>
      <c r="J21" s="2">
        <f>G21-I21</f>
        <v>-0.73472222222222228</v>
      </c>
      <c r="K21" s="2">
        <f>$H$2-H21</f>
        <v>3.125E-2</v>
      </c>
    </row>
    <row r="22" spans="1:12" x14ac:dyDescent="0.3">
      <c r="A22" s="1">
        <v>43859</v>
      </c>
      <c r="B22" s="3"/>
      <c r="C22" s="3"/>
      <c r="D22" s="3"/>
      <c r="E22" s="3"/>
      <c r="F22" s="2">
        <f>(C22-B22)+(E22-D22)</f>
        <v>0</v>
      </c>
      <c r="G22" s="2">
        <f>F22-$G$2</f>
        <v>-0.32500000000000001</v>
      </c>
      <c r="H22" s="2">
        <f>D22-C22</f>
        <v>0</v>
      </c>
      <c r="I22" s="2">
        <f>$H$2-H22</f>
        <v>3.125E-2</v>
      </c>
      <c r="J22" s="2">
        <f>G22-I22</f>
        <v>-0.35625000000000001</v>
      </c>
      <c r="K22" s="2">
        <f>$H$2-H22</f>
        <v>3.125E-2</v>
      </c>
    </row>
    <row r="23" spans="1:12" x14ac:dyDescent="0.3">
      <c r="A23" s="1">
        <v>43860</v>
      </c>
      <c r="B23" s="3"/>
      <c r="C23" s="3"/>
      <c r="D23" s="3"/>
      <c r="E23" s="3"/>
      <c r="F23" s="2">
        <f>(C23-B23)+(E23-D23)</f>
        <v>0</v>
      </c>
      <c r="G23" s="2">
        <f>F23-$G$2</f>
        <v>-0.32500000000000001</v>
      </c>
      <c r="H23" s="2">
        <f>D23-C23</f>
        <v>0</v>
      </c>
      <c r="I23" s="2">
        <f>$H$2-H23</f>
        <v>3.125E-2</v>
      </c>
      <c r="J23" s="2">
        <f>G23-I23</f>
        <v>-0.35625000000000001</v>
      </c>
      <c r="K23" s="2">
        <f>$H$2-H23</f>
        <v>3.125E-2</v>
      </c>
    </row>
    <row r="24" spans="1:12" x14ac:dyDescent="0.3">
      <c r="A24" s="1">
        <v>43861</v>
      </c>
      <c r="B24" s="3"/>
      <c r="C24" s="3"/>
      <c r="D24" s="3"/>
      <c r="E24" s="3"/>
      <c r="F24" s="2">
        <f>(C24-B24)+(E24-D24)</f>
        <v>0</v>
      </c>
      <c r="G24" s="2">
        <f>F24-$G$2</f>
        <v>-0.32500000000000001</v>
      </c>
      <c r="H24" s="2">
        <f>D24-C24</f>
        <v>0</v>
      </c>
      <c r="I24" s="2">
        <f>$H$2-H24</f>
        <v>3.125E-2</v>
      </c>
      <c r="J24" s="2">
        <f>G24-I24</f>
        <v>-0.35625000000000001</v>
      </c>
      <c r="K24" s="2">
        <f>$H$2-H24</f>
        <v>3.125E-2</v>
      </c>
    </row>
    <row r="25" spans="1:12" x14ac:dyDescent="0.3">
      <c r="F25" s="4"/>
    </row>
    <row r="26" spans="1:12" x14ac:dyDescent="0.3">
      <c r="I26" t="s">
        <v>11</v>
      </c>
      <c r="J26" s="11">
        <f>J3+J4-J5+J6+J7+J8+J9+J10+J11+J12+J13+J14+J16+J17+J18</f>
        <v>0.5770833333333335</v>
      </c>
      <c r="K26" s="4">
        <f>K3+K4+K5+K6+K8+K12+K13+K14+K15+K17+K19</f>
        <v>4.236111111111103E-2</v>
      </c>
    </row>
    <row r="28" spans="1:12" x14ac:dyDescent="0.3">
      <c r="G28" s="18" t="s">
        <v>10</v>
      </c>
      <c r="H28" s="18"/>
      <c r="I28" s="18"/>
      <c r="J28" s="18"/>
      <c r="K28" s="10">
        <f>J26-K26</f>
        <v>0.53472222222222243</v>
      </c>
    </row>
  </sheetData>
  <mergeCells count="11">
    <mergeCell ref="A1:A2"/>
    <mergeCell ref="B1:B2"/>
    <mergeCell ref="C1:C2"/>
    <mergeCell ref="D1:D2"/>
    <mergeCell ref="E1:E2"/>
    <mergeCell ref="K1:K2"/>
    <mergeCell ref="H2:I2"/>
    <mergeCell ref="B15:E15"/>
    <mergeCell ref="H1:I1"/>
    <mergeCell ref="G28:J28"/>
    <mergeCell ref="J1:J2"/>
  </mergeCells>
  <conditionalFormatting sqref="H3:H24">
    <cfRule type="cellIs" dxfId="0" priority="3" operator="between">
      <formula>0</formula>
      <formula>0.0305555555555556</formula>
    </cfRule>
  </conditionalFormatting>
  <conditionalFormatting sqref="F1:F1048576">
    <cfRule type="iconSet" priority="2">
      <iconSet iconSet="3Arrows" reverse="1">
        <cfvo type="percent" val="0"/>
        <cfvo type="num" val="0.32500000000000001"/>
        <cfvo type="num" val="0.32500000000000001"/>
      </iconSet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H8" sqref="H8"/>
    </sheetView>
  </sheetViews>
  <sheetFormatPr baseColWidth="10" defaultRowHeight="14.4" x14ac:dyDescent="0.3"/>
  <cols>
    <col min="1" max="1" width="15" bestFit="1" customWidth="1"/>
    <col min="2" max="5" width="5.5546875" bestFit="1" customWidth="1"/>
    <col min="6" max="6" width="9.33203125" bestFit="1" customWidth="1"/>
    <col min="7" max="7" width="18.44140625" bestFit="1" customWidth="1"/>
    <col min="8" max="8" width="10.109375" bestFit="1" customWidth="1"/>
  </cols>
  <sheetData>
    <row r="1" spans="1:14" ht="27.6" customHeight="1" x14ac:dyDescent="0.3">
      <c r="A1" s="25" t="s">
        <v>0</v>
      </c>
      <c r="B1" s="25" t="s">
        <v>1</v>
      </c>
      <c r="C1" s="25" t="s">
        <v>2</v>
      </c>
      <c r="D1" s="25" t="s">
        <v>1</v>
      </c>
      <c r="E1" s="25" t="s">
        <v>2</v>
      </c>
      <c r="F1" s="25" t="s">
        <v>12</v>
      </c>
      <c r="G1" s="25" t="s">
        <v>15</v>
      </c>
      <c r="H1" s="25" t="s">
        <v>16</v>
      </c>
      <c r="J1" t="s">
        <v>13</v>
      </c>
      <c r="K1" s="4">
        <v>3.125E-2</v>
      </c>
    </row>
    <row r="2" spans="1:14" x14ac:dyDescent="0.3">
      <c r="A2" s="22">
        <v>43832</v>
      </c>
      <c r="B2" s="23">
        <v>0.34861111111111115</v>
      </c>
      <c r="C2" s="23">
        <v>0.50624999999999998</v>
      </c>
      <c r="D2" s="23">
        <v>0.53541666666666665</v>
      </c>
      <c r="E2" s="23">
        <v>0.76041666666666663</v>
      </c>
      <c r="F2" s="23">
        <f>IF(D2-C2&lt;'01.2020'!N30,K$1,D2-C2)</f>
        <v>2.9166666666666674E-2</v>
      </c>
      <c r="G2" s="20">
        <f>IFERROR((E2-B2-F2)*24,0)</f>
        <v>9.1833333333333318</v>
      </c>
      <c r="H2" s="20">
        <f>IF(G2&gt;K$2*24,G2-K$2*24,"-")</f>
        <v>1.3833333333333311</v>
      </c>
      <c r="J2" t="s">
        <v>14</v>
      </c>
      <c r="K2" s="4">
        <v>0.32500000000000001</v>
      </c>
    </row>
    <row r="3" spans="1:14" x14ac:dyDescent="0.3">
      <c r="A3" s="22">
        <v>43833</v>
      </c>
      <c r="B3" s="23">
        <v>0.3527777777777778</v>
      </c>
      <c r="C3" s="23">
        <v>0.50486111111111109</v>
      </c>
      <c r="D3" s="23">
        <v>0.53333333333333333</v>
      </c>
      <c r="E3" s="23">
        <v>0.78125</v>
      </c>
      <c r="F3" s="23">
        <f>IF(D3-C3&lt;'01.2020'!N31,K$1,D3-C3)</f>
        <v>2.8472222222222232E-2</v>
      </c>
      <c r="G3" s="20">
        <f t="shared" ref="G3:G23" si="0">IFERROR((E3-B3-F3)*24,0)</f>
        <v>9.6</v>
      </c>
      <c r="H3" s="20">
        <f>IF(G3&gt;K$2*24,G3-K$2*24,"-")</f>
        <v>1.7999999999999989</v>
      </c>
    </row>
    <row r="4" spans="1:14" x14ac:dyDescent="0.3">
      <c r="A4" s="22">
        <v>43836</v>
      </c>
      <c r="B4" s="23">
        <v>0.375</v>
      </c>
      <c r="C4" s="23">
        <v>0.53125</v>
      </c>
      <c r="D4" s="23">
        <v>0.5625</v>
      </c>
      <c r="E4" s="23">
        <v>0.72916666666666663</v>
      </c>
      <c r="F4" s="23">
        <f>IF(D4-C4&lt;'01.2020'!N32,K$1,D4-C4)</f>
        <v>3.125E-2</v>
      </c>
      <c r="G4" s="20">
        <f t="shared" si="0"/>
        <v>7.7499999999999991</v>
      </c>
      <c r="H4" s="20" t="str">
        <f>IF(G4&gt;K$2*24,G4-K$2*24,"-")</f>
        <v>-</v>
      </c>
      <c r="J4" s="27" t="s">
        <v>17</v>
      </c>
      <c r="K4" s="27"/>
      <c r="L4" s="27"/>
      <c r="M4" s="27"/>
      <c r="N4" s="27"/>
    </row>
    <row r="5" spans="1:14" x14ac:dyDescent="0.3">
      <c r="A5" s="22">
        <v>43837</v>
      </c>
      <c r="B5" s="23">
        <v>0.3659722222222222</v>
      </c>
      <c r="C5" s="23">
        <v>0.50486111111111109</v>
      </c>
      <c r="D5" s="23">
        <v>0.52916666666666667</v>
      </c>
      <c r="E5" s="23">
        <v>0.75</v>
      </c>
      <c r="F5" s="23">
        <f>IF(D5-C5&lt;'01.2020'!N33,K$1,D5-C5)</f>
        <v>2.430555555555558E-2</v>
      </c>
      <c r="G5" s="20">
        <f t="shared" si="0"/>
        <v>8.6333333333333329</v>
      </c>
      <c r="H5" s="20">
        <f>IF(G5&gt;K$2*24,G5-K$2*24,"-")</f>
        <v>0.83333333333333215</v>
      </c>
      <c r="J5" s="3" t="s">
        <v>18</v>
      </c>
      <c r="K5" s="28">
        <v>2020</v>
      </c>
      <c r="L5" s="3"/>
      <c r="M5" s="3" t="s">
        <v>20</v>
      </c>
      <c r="N5" s="19">
        <f>SUMIFS(G:G,A:A,"&gt;="&amp;K8,A:A,"&lt;"&amp;M8)</f>
        <v>137.29999999999998</v>
      </c>
    </row>
    <row r="6" spans="1:14" x14ac:dyDescent="0.3">
      <c r="A6" s="22">
        <v>43838</v>
      </c>
      <c r="B6" s="23">
        <v>0.3520833333333333</v>
      </c>
      <c r="C6" s="23">
        <v>0.51527777777777783</v>
      </c>
      <c r="D6" s="23">
        <v>0.56388888888888888</v>
      </c>
      <c r="E6" s="23">
        <v>0.72916666666666663</v>
      </c>
      <c r="F6" s="23">
        <f>IF(D6-C6&lt;'01.2020'!N34,K$1,D6-C6)</f>
        <v>4.8611111111111049E-2</v>
      </c>
      <c r="G6" s="20">
        <f t="shared" si="0"/>
        <v>7.8833333333333346</v>
      </c>
      <c r="H6" s="20">
        <f>IF(G6&gt;K$2*24,G6-K$2*24,"-")</f>
        <v>8.3333333333333925E-2</v>
      </c>
      <c r="J6" s="3" t="s">
        <v>19</v>
      </c>
      <c r="K6" s="29">
        <v>43831</v>
      </c>
      <c r="L6" s="3"/>
      <c r="M6" s="3" t="s">
        <v>21</v>
      </c>
      <c r="N6" s="19">
        <f>SUMIFS(H:H,A:A,"&gt;="&amp;K8,A:A,"&lt;"&amp;M8)</f>
        <v>14.183333333333318</v>
      </c>
    </row>
    <row r="7" spans="1:14" ht="15" thickBot="1" x14ac:dyDescent="0.35">
      <c r="A7" s="22">
        <v>43839</v>
      </c>
      <c r="B7" s="23">
        <v>0.36041666666666666</v>
      </c>
      <c r="C7" s="23">
        <v>0.50555555555555554</v>
      </c>
      <c r="D7" s="23">
        <v>0.53263888888888888</v>
      </c>
      <c r="E7" s="23">
        <v>0.77083333333333337</v>
      </c>
      <c r="F7" s="23">
        <f>IF(D7-C7&lt;'01.2020'!N35,K$1,D7-C7)</f>
        <v>2.7083333333333348E-2</v>
      </c>
      <c r="G7" s="20">
        <f t="shared" si="0"/>
        <v>9.2000000000000011</v>
      </c>
      <c r="H7" s="20">
        <f>IF(G7&gt;K$2*24,G7-K$2*24,"-")</f>
        <v>1.4000000000000004</v>
      </c>
    </row>
    <row r="8" spans="1:14" ht="15" thickBot="1" x14ac:dyDescent="0.35">
      <c r="A8" s="22">
        <v>43840</v>
      </c>
      <c r="B8" s="23">
        <v>0.3520833333333333</v>
      </c>
      <c r="C8" s="23">
        <v>0.50347222222222221</v>
      </c>
      <c r="D8" s="23">
        <v>0.55208333333333337</v>
      </c>
      <c r="E8" s="23">
        <v>0.76736111111111116</v>
      </c>
      <c r="F8" s="23">
        <f>IF(D8-C8&lt;'01.2020'!N36,K$1,D8-C8)</f>
        <v>4.861111111111116E-2</v>
      </c>
      <c r="G8" s="20">
        <f t="shared" si="0"/>
        <v>8.8000000000000007</v>
      </c>
      <c r="H8" s="20">
        <f>IF(G8&gt;K$2*24,G8-K$2*24,"-")</f>
        <v>1</v>
      </c>
      <c r="J8" s="30" t="s">
        <v>22</v>
      </c>
      <c r="K8" s="31">
        <f>DATE(K5,MONTH(K6),1)</f>
        <v>43831</v>
      </c>
      <c r="L8" s="32" t="s">
        <v>23</v>
      </c>
      <c r="M8" s="33">
        <f>EDATE(K8,1)-1</f>
        <v>43861</v>
      </c>
    </row>
    <row r="9" spans="1:14" x14ac:dyDescent="0.3">
      <c r="A9" s="22">
        <v>43843</v>
      </c>
      <c r="B9" s="23">
        <v>0.36180555555555555</v>
      </c>
      <c r="C9" s="23">
        <v>0.50972222222222219</v>
      </c>
      <c r="D9" s="23">
        <v>0.55208333333333337</v>
      </c>
      <c r="E9" s="23">
        <v>0.74652777777777779</v>
      </c>
      <c r="F9" s="23">
        <f>IF(D9-C9&lt;'01.2020'!N37,K$1,D9-C9)</f>
        <v>4.2361111111111183E-2</v>
      </c>
      <c r="G9" s="20">
        <f t="shared" si="0"/>
        <v>8.216666666666665</v>
      </c>
      <c r="H9" s="20">
        <f>IF(G9&gt;K$2*24,G9-K$2*24,"-")</f>
        <v>0.4166666666666643</v>
      </c>
    </row>
    <row r="10" spans="1:14" x14ac:dyDescent="0.3">
      <c r="A10" s="22">
        <v>43844</v>
      </c>
      <c r="B10" s="23">
        <v>0.36041666666666666</v>
      </c>
      <c r="C10" s="23">
        <v>0.50555555555555554</v>
      </c>
      <c r="D10" s="23">
        <v>0.55208333333333337</v>
      </c>
      <c r="E10" s="23">
        <v>0.74652777777777779</v>
      </c>
      <c r="F10" s="23">
        <f>IF(D10-C10&lt;'01.2020'!N38,K$1,D10-C10)</f>
        <v>4.6527777777777835E-2</v>
      </c>
      <c r="G10" s="20">
        <f t="shared" si="0"/>
        <v>8.1499999999999986</v>
      </c>
      <c r="H10" s="20">
        <f>IF(G10&gt;K$2*24,G10-K$2*24,"-")</f>
        <v>0.34999999999999787</v>
      </c>
    </row>
    <row r="11" spans="1:14" x14ac:dyDescent="0.3">
      <c r="A11" s="22">
        <v>43845</v>
      </c>
      <c r="B11" s="23">
        <v>0.3611111111111111</v>
      </c>
      <c r="C11" s="23">
        <v>0.50555555555555554</v>
      </c>
      <c r="D11" s="23">
        <v>0.53611111111111109</v>
      </c>
      <c r="E11" s="23">
        <v>0.76041666666666663</v>
      </c>
      <c r="F11" s="23">
        <f>IF(D11-C11&lt;'01.2020'!N39,K$1,D11-C11)</f>
        <v>3.0555555555555558E-2</v>
      </c>
      <c r="G11" s="20">
        <f t="shared" si="0"/>
        <v>8.85</v>
      </c>
      <c r="H11" s="20">
        <f>IF(G11&gt;K$2*24,G11-K$2*24,"-")</f>
        <v>1.0499999999999989</v>
      </c>
    </row>
    <row r="12" spans="1:14" x14ac:dyDescent="0.3">
      <c r="A12" s="22">
        <v>43846</v>
      </c>
      <c r="B12" s="23">
        <v>0.3611111111111111</v>
      </c>
      <c r="C12" s="23">
        <v>0.5083333333333333</v>
      </c>
      <c r="D12" s="23">
        <v>0.53402777777777777</v>
      </c>
      <c r="E12" s="23">
        <v>0.75694444444444453</v>
      </c>
      <c r="F12" s="23">
        <f>IF(D12-C12&lt;'01.2020'!N40,K$1,D12-C12)</f>
        <v>2.5694444444444464E-2</v>
      </c>
      <c r="G12" s="20">
        <f t="shared" si="0"/>
        <v>8.8833333333333346</v>
      </c>
      <c r="H12" s="20">
        <f>IF(G12&gt;K$2*24,G12-K$2*24,"-")</f>
        <v>1.0833333333333339</v>
      </c>
    </row>
    <row r="13" spans="1:14" x14ac:dyDescent="0.3">
      <c r="A13" s="22">
        <v>43847</v>
      </c>
      <c r="B13" s="23">
        <v>0.3611111111111111</v>
      </c>
      <c r="C13" s="23">
        <v>0.50694444444444442</v>
      </c>
      <c r="D13" s="23">
        <v>0.53749999999999998</v>
      </c>
      <c r="E13" s="23">
        <v>0.73958333333333337</v>
      </c>
      <c r="F13" s="23">
        <f>IF(D13-C13&lt;'01.2020'!N41,K$1,D13-C13)</f>
        <v>3.0555555555555558E-2</v>
      </c>
      <c r="G13" s="20">
        <f t="shared" si="0"/>
        <v>8.3500000000000014</v>
      </c>
      <c r="H13" s="20">
        <f>IF(G13&gt;K$2*24,G13-K$2*24,"-")</f>
        <v>0.55000000000000071</v>
      </c>
    </row>
    <row r="14" spans="1:14" x14ac:dyDescent="0.3">
      <c r="A14" s="22">
        <v>43850</v>
      </c>
      <c r="B14" s="24" t="s">
        <v>6</v>
      </c>
      <c r="C14" s="24"/>
      <c r="D14" s="24"/>
      <c r="E14" s="24"/>
      <c r="F14" s="23">
        <f>IF(D14-C14&lt;'01.2020'!N42,K$1,D14-C14)</f>
        <v>0</v>
      </c>
      <c r="G14" s="20">
        <f t="shared" si="0"/>
        <v>0</v>
      </c>
      <c r="H14" s="20" t="str">
        <f>IF(G14&gt;K$2*24,G14-K$2*24,"-")</f>
        <v>-</v>
      </c>
      <c r="J14">
        <v>1</v>
      </c>
      <c r="K14" s="26">
        <f>DATE(K$5,J14,1)</f>
        <v>43831</v>
      </c>
    </row>
    <row r="15" spans="1:14" x14ac:dyDescent="0.3">
      <c r="A15" s="22">
        <v>43851</v>
      </c>
      <c r="B15" s="23">
        <v>0.35972222222222222</v>
      </c>
      <c r="C15" s="23">
        <v>0.51458333333333328</v>
      </c>
      <c r="D15" s="23">
        <v>0.54722222222222217</v>
      </c>
      <c r="E15" s="23">
        <v>0.76388888888888884</v>
      </c>
      <c r="F15" s="23">
        <f>IF(D15-C15&lt;'01.2020'!N43,K$1,D15-C15)</f>
        <v>3.2638888888888884E-2</v>
      </c>
      <c r="G15" s="20">
        <f t="shared" si="0"/>
        <v>8.9166666666666661</v>
      </c>
      <c r="H15" s="20">
        <f>IF(G15&gt;K$2*24,G15-K$2*24,"-")</f>
        <v>1.1166666666666654</v>
      </c>
      <c r="J15">
        <v>2</v>
      </c>
      <c r="K15" s="26">
        <f>DATE(K$5,J15,1)</f>
        <v>43862</v>
      </c>
    </row>
    <row r="16" spans="1:14" x14ac:dyDescent="0.3">
      <c r="A16" s="22">
        <v>43852</v>
      </c>
      <c r="B16" s="23">
        <v>0.3527777777777778</v>
      </c>
      <c r="C16" s="23">
        <v>0.50416666666666665</v>
      </c>
      <c r="D16" s="23">
        <v>0.53402777777777777</v>
      </c>
      <c r="E16" s="23">
        <v>0.76180555555555562</v>
      </c>
      <c r="F16" s="23">
        <f>IF(D16-C16&lt;'01.2020'!N44,K$1,D16-C16)</f>
        <v>2.9861111111111116E-2</v>
      </c>
      <c r="G16" s="20">
        <f t="shared" si="0"/>
        <v>9.1000000000000014</v>
      </c>
      <c r="H16" s="20">
        <f>IF(G16&gt;K$2*24,G16-K$2*24,"-")</f>
        <v>1.3000000000000007</v>
      </c>
      <c r="J16">
        <v>3</v>
      </c>
      <c r="K16" s="26">
        <f>DATE(K$5,J16,1)</f>
        <v>43891</v>
      </c>
    </row>
    <row r="17" spans="1:11" x14ac:dyDescent="0.3">
      <c r="A17" s="22">
        <v>43853</v>
      </c>
      <c r="B17" s="23">
        <v>0.3444444444444445</v>
      </c>
      <c r="C17" s="23">
        <v>0.51597222222222217</v>
      </c>
      <c r="D17" s="23">
        <v>0.55208333333333337</v>
      </c>
      <c r="E17" s="23">
        <v>0.73958333333333337</v>
      </c>
      <c r="F17" s="23">
        <f>IF(D17-C17&lt;'01.2020'!N45,K$1,D17-C17)</f>
        <v>3.6111111111111205E-2</v>
      </c>
      <c r="G17" s="20">
        <f t="shared" si="0"/>
        <v>8.6166666666666636</v>
      </c>
      <c r="H17" s="20">
        <f>IF(G17&gt;K$2*24,G17-K$2*24,"-")</f>
        <v>0.81666666666666288</v>
      </c>
      <c r="J17">
        <v>4</v>
      </c>
      <c r="K17" s="26">
        <f>DATE(K$5,J17,1)</f>
        <v>43922</v>
      </c>
    </row>
    <row r="18" spans="1:11" x14ac:dyDescent="0.3">
      <c r="A18" s="22">
        <v>43854</v>
      </c>
      <c r="B18" s="23">
        <v>0.3576388888888889</v>
      </c>
      <c r="C18" s="23">
        <v>0.51388888888888895</v>
      </c>
      <c r="D18" s="23">
        <v>0.54375000000000007</v>
      </c>
      <c r="E18" s="23">
        <v>0.69791666666666663</v>
      </c>
      <c r="F18" s="23">
        <f>IF(D18-C18&lt;'01.2020'!N46,K$1,D18-C18)</f>
        <v>2.9861111111111116E-2</v>
      </c>
      <c r="G18" s="20">
        <f t="shared" si="0"/>
        <v>7.4499999999999993</v>
      </c>
      <c r="H18" s="20" t="str">
        <f>IF(G18&gt;K$2*24,G18-K$2*24,"-")</f>
        <v>-</v>
      </c>
      <c r="J18">
        <v>5</v>
      </c>
      <c r="K18" s="26">
        <f>DATE(K$5,J18,1)</f>
        <v>43952</v>
      </c>
    </row>
    <row r="19" spans="1:11" x14ac:dyDescent="0.3">
      <c r="A19" s="22">
        <v>43857</v>
      </c>
      <c r="B19" s="23">
        <v>0.36944444444444446</v>
      </c>
      <c r="C19" s="23">
        <v>0.52083333333333337</v>
      </c>
      <c r="D19" s="23">
        <v>0.55902777777777779</v>
      </c>
      <c r="E19" s="23">
        <v>0.77430555555555547</v>
      </c>
      <c r="F19" s="23">
        <f>IF(D19-C19&lt;'01.2020'!N47,K$1,D19-C19)</f>
        <v>3.819444444444442E-2</v>
      </c>
      <c r="G19" s="20">
        <f t="shared" si="0"/>
        <v>8.7999999999999972</v>
      </c>
      <c r="H19" s="20">
        <f>IF(G19&gt;K$2*24,G19-K$2*24,"-")</f>
        <v>0.99999999999999645</v>
      </c>
      <c r="J19">
        <v>6</v>
      </c>
      <c r="K19" s="26">
        <f>DATE(K$5,J19,1)</f>
        <v>43983</v>
      </c>
    </row>
    <row r="20" spans="1:11" x14ac:dyDescent="0.3">
      <c r="A20" s="22">
        <v>43858</v>
      </c>
      <c r="B20" s="23">
        <v>0.37847222222222227</v>
      </c>
      <c r="C20" s="21"/>
      <c r="D20" s="21"/>
      <c r="E20" s="21"/>
      <c r="F20" s="23">
        <f>IF(D20-C20&lt;'01.2020'!N48,K$1,D20-C20)</f>
        <v>0</v>
      </c>
      <c r="G20" s="20">
        <f t="shared" si="0"/>
        <v>-9.0833333333333339</v>
      </c>
      <c r="H20" s="20" t="str">
        <f>IF(G20&gt;K$2*24,G20-K$2*24,"-")</f>
        <v>-</v>
      </c>
      <c r="J20">
        <v>7</v>
      </c>
      <c r="K20" s="26">
        <f>DATE(K$5,J20,1)</f>
        <v>44013</v>
      </c>
    </row>
    <row r="21" spans="1:11" x14ac:dyDescent="0.3">
      <c r="A21" s="22">
        <v>43859</v>
      </c>
      <c r="B21" s="21"/>
      <c r="C21" s="21"/>
      <c r="D21" s="21"/>
      <c r="E21" s="21"/>
      <c r="F21" s="23">
        <f>IF(D21-C21&lt;'01.2020'!N49,K$1,D21-C21)</f>
        <v>0</v>
      </c>
      <c r="G21" s="20">
        <f t="shared" si="0"/>
        <v>0</v>
      </c>
      <c r="H21" s="20" t="str">
        <f>IF(G21&gt;K$2*24,G21-K$2*24,"-")</f>
        <v>-</v>
      </c>
      <c r="J21">
        <v>8</v>
      </c>
      <c r="K21" s="26">
        <f>DATE(K$5,J21,1)</f>
        <v>44044</v>
      </c>
    </row>
    <row r="22" spans="1:11" x14ac:dyDescent="0.3">
      <c r="A22" s="22">
        <v>43860</v>
      </c>
      <c r="B22" s="21"/>
      <c r="C22" s="21"/>
      <c r="D22" s="21"/>
      <c r="E22" s="21"/>
      <c r="F22" s="23">
        <f>IF(D22-C22&lt;'01.2020'!N50,K$1,D22-C22)</f>
        <v>0</v>
      </c>
      <c r="G22" s="20">
        <f t="shared" si="0"/>
        <v>0</v>
      </c>
      <c r="H22" s="20" t="str">
        <f>IF(G22&gt;K$2*24,G22-K$2*24,"-")</f>
        <v>-</v>
      </c>
      <c r="J22">
        <v>9</v>
      </c>
      <c r="K22" s="26">
        <f>DATE(K$5,J22,1)</f>
        <v>44075</v>
      </c>
    </row>
    <row r="23" spans="1:11" x14ac:dyDescent="0.3">
      <c r="A23" s="22">
        <v>43861</v>
      </c>
      <c r="B23" s="21"/>
      <c r="C23" s="21"/>
      <c r="D23" s="21"/>
      <c r="E23" s="21"/>
      <c r="F23" s="23">
        <f>IF(D23-C23&lt;'01.2020'!N51,K$1,D23-C23)</f>
        <v>0</v>
      </c>
      <c r="G23" s="20">
        <f t="shared" si="0"/>
        <v>0</v>
      </c>
      <c r="H23" s="20" t="str">
        <f>IF(G23&gt;K$2*24,G23-K$2*24,"-")</f>
        <v>-</v>
      </c>
      <c r="J23">
        <v>10</v>
      </c>
      <c r="K23" s="26">
        <f>DATE(K$5,J23,1)</f>
        <v>44105</v>
      </c>
    </row>
    <row r="24" spans="1:11" x14ac:dyDescent="0.3">
      <c r="J24">
        <v>11</v>
      </c>
      <c r="K24" s="26">
        <f>DATE(K$5,J24,1)</f>
        <v>44136</v>
      </c>
    </row>
    <row r="25" spans="1:11" x14ac:dyDescent="0.3">
      <c r="J25">
        <v>12</v>
      </c>
      <c r="K25" s="26">
        <f>DATE(K$5,J25,1)</f>
        <v>44166</v>
      </c>
    </row>
  </sheetData>
  <mergeCells count="2">
    <mergeCell ref="J4:N4"/>
    <mergeCell ref="B14:E14"/>
  </mergeCells>
  <dataValidations count="1">
    <dataValidation type="list" allowBlank="1" showInputMessage="1" showErrorMessage="1" sqref="K6">
      <formula1>$K$14:$K$25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01.2020</vt:lpstr>
      <vt:lpstr>Feuil3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JAMET NICOLAS (UGECAM OCCITANIE)</dc:creator>
  <cp:lastModifiedBy>Lemarchand, Gautier</cp:lastModifiedBy>
  <cp:lastPrinted>2020-01-07T14:18:42Z</cp:lastPrinted>
  <dcterms:created xsi:type="dcterms:W3CDTF">2020-01-02T17:12:12Z</dcterms:created>
  <dcterms:modified xsi:type="dcterms:W3CDTF">2020-01-28T09:20:59Z</dcterms:modified>
</cp:coreProperties>
</file>