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DataBusiness\lemargaut1\Desktop\tempo\"/>
    </mc:Choice>
  </mc:AlternateContent>
  <xr:revisionPtr revIDLastSave="0" documentId="13_ncr:1_{D2C799A8-DDFE-4425-8A9B-E8F5FE271D19}" xr6:coauthVersionLast="44" xr6:coauthVersionMax="45" xr10:uidLastSave="{00000000-0000-0000-0000-000000000000}"/>
  <bookViews>
    <workbookView xWindow="28680" yWindow="-120" windowWidth="29040" windowHeight="16440" xr2:uid="{78CDE106-DAA4-487A-9B54-0914BF58C765}"/>
  </bookViews>
  <sheets>
    <sheet name="BD" sheetId="1" r:id="rId1"/>
    <sheet name="Feuil1" sheetId="2" r:id="rId2"/>
  </sheets>
  <definedNames>
    <definedName name="_xlnm._FilterDatabase" localSheetId="0" hidden="1">BD!$A$4:$BX$11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11" i="1" l="1"/>
  <c r="AB11" i="1"/>
  <c r="AC11" i="1"/>
  <c r="AP10" i="1" l="1"/>
  <c r="AP9" i="1"/>
  <c r="AP8" i="1"/>
  <c r="AP7" i="1"/>
  <c r="AP6" i="1"/>
  <c r="AQ5" i="1"/>
  <c r="AP5" i="1"/>
  <c r="AN1" i="1"/>
  <c r="AO1" i="1"/>
  <c r="AN2" i="1"/>
  <c r="AO2" i="1"/>
  <c r="AE1" i="1"/>
  <c r="AF1" i="1"/>
  <c r="AG1" i="1"/>
  <c r="AH1" i="1"/>
  <c r="AI1" i="1"/>
  <c r="AJ1" i="1"/>
  <c r="AK1" i="1"/>
  <c r="AL1" i="1"/>
  <c r="AM1" i="1"/>
  <c r="AD1" i="1"/>
  <c r="AE2" i="1"/>
  <c r="AF2" i="1"/>
  <c r="AG2" i="1"/>
  <c r="AH2" i="1"/>
  <c r="AI2" i="1"/>
  <c r="AJ2" i="1"/>
  <c r="AK2" i="1"/>
  <c r="AL2" i="1"/>
  <c r="AM2" i="1"/>
  <c r="AD2" i="1"/>
  <c r="Z6" i="1"/>
  <c r="AA6" i="1"/>
  <c r="AB6" i="1"/>
  <c r="AC6" i="1"/>
  <c r="Z7" i="1"/>
  <c r="AA7" i="1"/>
  <c r="AB7" i="1"/>
  <c r="AC7" i="1"/>
  <c r="Z8" i="1"/>
  <c r="AA8" i="1"/>
  <c r="AB8" i="1"/>
  <c r="AC8" i="1"/>
  <c r="Z9" i="1"/>
  <c r="AA9" i="1"/>
  <c r="AB9" i="1"/>
  <c r="AC9" i="1"/>
  <c r="Z10" i="1"/>
  <c r="AA10" i="1"/>
  <c r="AB10" i="1"/>
  <c r="AC10" i="1"/>
  <c r="R2" i="1"/>
  <c r="S2" i="1"/>
  <c r="T2" i="1"/>
  <c r="U2" i="1"/>
  <c r="V2" i="1"/>
  <c r="W2" i="1"/>
  <c r="X2" i="1"/>
  <c r="Q2" i="1"/>
  <c r="Z5" i="1"/>
  <c r="Y6" i="1"/>
  <c r="R1" i="1"/>
  <c r="Y7" i="1"/>
  <c r="Y8" i="1"/>
  <c r="Y9" i="1"/>
  <c r="Y10" i="1"/>
  <c r="Y11" i="1"/>
  <c r="Y2" i="1" l="1"/>
  <c r="AQ2" i="1"/>
  <c r="AQ1" i="1"/>
  <c r="AP2" i="1"/>
  <c r="AP1" i="1"/>
  <c r="Z2" i="1"/>
  <c r="AB2" i="1"/>
  <c r="Y5" i="1"/>
  <c r="AC2" i="1" l="1"/>
  <c r="AA2" i="1"/>
  <c r="S1" i="1"/>
  <c r="T1" i="1"/>
  <c r="U1" i="1"/>
  <c r="V1" i="1"/>
  <c r="W1" i="1"/>
  <c r="X1" i="1"/>
  <c r="Q1" i="1"/>
  <c r="AC5" i="1"/>
  <c r="AB5" i="1"/>
  <c r="AT5" i="1"/>
  <c r="Z1" i="1" l="1"/>
  <c r="Y1" i="1"/>
  <c r="AC1" i="1"/>
  <c r="AA1" i="1"/>
  <c r="AB1" i="1"/>
  <c r="AQ6" i="1" l="1"/>
  <c r="AQ7" i="1"/>
  <c r="AQ8" i="1"/>
  <c r="AQ9" i="1"/>
  <c r="AQ10" i="1"/>
  <c r="AQ11" i="1"/>
  <c r="AP11" i="1"/>
  <c r="BX6" i="1"/>
  <c r="BX7" i="1"/>
  <c r="BX8" i="1"/>
  <c r="BX9" i="1"/>
  <c r="BX10" i="1"/>
  <c r="BX11" i="1"/>
  <c r="BW6" i="1"/>
  <c r="BW7" i="1"/>
  <c r="BW8" i="1"/>
  <c r="BW9" i="1"/>
  <c r="BW10" i="1"/>
  <c r="BW11" i="1"/>
  <c r="BS6" i="1"/>
  <c r="BS7" i="1"/>
  <c r="BS8" i="1"/>
  <c r="BS9" i="1"/>
  <c r="BS10" i="1"/>
  <c r="BS11" i="1"/>
  <c r="BO6" i="1"/>
  <c r="BO7" i="1"/>
  <c r="BO8" i="1"/>
  <c r="BO9" i="1"/>
  <c r="BO10" i="1"/>
  <c r="BO11" i="1"/>
  <c r="BK6" i="1"/>
  <c r="BK7" i="1"/>
  <c r="BK8" i="1"/>
  <c r="BK9" i="1"/>
  <c r="BK10" i="1"/>
  <c r="BK11" i="1"/>
  <c r="BF6" i="1"/>
  <c r="BF7" i="1"/>
  <c r="BF8" i="1"/>
  <c r="BF9" i="1"/>
  <c r="BF10" i="1"/>
  <c r="BF11" i="1"/>
  <c r="AA11" i="1"/>
  <c r="BW5" i="1" l="1"/>
  <c r="BS5" i="1"/>
  <c r="BO5" i="1"/>
  <c r="BK5" i="1"/>
  <c r="BX5" i="1"/>
  <c r="BF5" i="1" l="1"/>
  <c r="AA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N.LE</author>
  </authors>
  <commentList>
    <comment ref="A2" authorId="0" shapeId="0" xr:uid="{3584B306-5B5A-4614-8BA9-7D32CCE44520}">
      <text>
        <r>
          <rPr>
            <b/>
            <sz val="9"/>
            <color indexed="81"/>
            <rFont val="Tahoma"/>
            <charset val="1"/>
          </rPr>
          <t>N.LE:</t>
        </r>
        <r>
          <rPr>
            <sz val="9"/>
            <color indexed="81"/>
            <rFont val="Tahoma"/>
            <charset val="1"/>
          </rPr>
          <t xml:space="preserve">
Ajustement selon filtre</t>
        </r>
      </text>
    </comment>
  </commentList>
</comments>
</file>

<file path=xl/sharedStrings.xml><?xml version="1.0" encoding="utf-8"?>
<sst xmlns="http://schemas.openxmlformats.org/spreadsheetml/2006/main" count="109" uniqueCount="91">
  <si>
    <t>Site</t>
  </si>
  <si>
    <t>TG</t>
  </si>
  <si>
    <t>Secteur</t>
  </si>
  <si>
    <t>Région</t>
  </si>
  <si>
    <t>NB cont. Planifiés</t>
  </si>
  <si>
    <t>NB cont. Réalisés</t>
  </si>
  <si>
    <t>Taux réa. Cont.</t>
  </si>
  <si>
    <t>Taux conf. Cont.</t>
  </si>
  <si>
    <t>AUDITS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</si>
  <si>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</si>
  <si>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</si>
  <si>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</si>
  <si>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</si>
  <si>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</si>
  <si>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</si>
  <si>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</si>
  <si>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</si>
  <si>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</si>
  <si>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</si>
  <si>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EVOLUTION ANNUELLE</t>
  </si>
  <si>
    <t>NATIONAL</t>
  </si>
  <si>
    <t>Evo
T1</t>
  </si>
  <si>
    <t>Evo 
T2</t>
  </si>
  <si>
    <t>Evo 
T3</t>
  </si>
  <si>
    <t>Evo 
T4</t>
  </si>
  <si>
    <t>Moy. M1</t>
  </si>
  <si>
    <t>Moy. M2</t>
  </si>
  <si>
    <t>Moy. M3</t>
  </si>
  <si>
    <t>Moy. M4</t>
  </si>
  <si>
    <t>Moy. M5</t>
  </si>
  <si>
    <t>Moy. M6</t>
  </si>
  <si>
    <t>Moy. M7</t>
  </si>
  <si>
    <t>Moy. M8</t>
  </si>
  <si>
    <t>Moy. M9</t>
  </si>
  <si>
    <t>Moy. M10</t>
  </si>
  <si>
    <t>Moy. M11</t>
  </si>
  <si>
    <t>Moy. M12</t>
  </si>
  <si>
    <t>SOCIAUX</t>
  </si>
  <si>
    <t>NB Audits planifié</t>
  </si>
  <si>
    <t>NB Audits réalisé</t>
  </si>
  <si>
    <t>Total</t>
  </si>
  <si>
    <t>Taux de réa.</t>
  </si>
  <si>
    <t>Effectif 
(au 01/N)</t>
  </si>
  <si>
    <t>Turn-over</t>
  </si>
  <si>
    <t>SATISFACTION</t>
  </si>
  <si>
    <t xml:space="preserve">CONTRÔLE DE CONNAISSANCE </t>
  </si>
  <si>
    <t>PRESTATION</t>
  </si>
  <si>
    <t>S3</t>
  </si>
  <si>
    <t>S2</t>
  </si>
  <si>
    <t>S1</t>
  </si>
  <si>
    <t>P3</t>
  </si>
  <si>
    <t>P2</t>
  </si>
  <si>
    <t>P1</t>
  </si>
  <si>
    <t>MC1</t>
  </si>
  <si>
    <t>MC2</t>
  </si>
  <si>
    <t>MC3</t>
  </si>
  <si>
    <t>MC4</t>
  </si>
  <si>
    <t>MC5</t>
  </si>
  <si>
    <t>MC6</t>
  </si>
  <si>
    <t>MC7</t>
  </si>
  <si>
    <t>CONTRÔLES QSE</t>
  </si>
  <si>
    <t>Abs.</t>
  </si>
  <si>
    <t>LOCALISATION</t>
  </si>
  <si>
    <t>Nb ATA</t>
  </si>
  <si>
    <t>Nb jours perdus</t>
  </si>
  <si>
    <t>Nb heures travaillées</t>
  </si>
  <si>
    <t>Nb heures Abs</t>
  </si>
  <si>
    <t>Nb départ sur periode</t>
  </si>
  <si>
    <t>Nb arrivée sur période</t>
  </si>
  <si>
    <t>TF1</t>
  </si>
  <si>
    <t>TF2</t>
  </si>
  <si>
    <t>Nb ATSA</t>
  </si>
  <si>
    <t>R1</t>
  </si>
  <si>
    <t>R3</t>
  </si>
  <si>
    <t>R2</t>
  </si>
  <si>
    <t>M11</t>
  </si>
  <si>
    <t>M12</t>
  </si>
  <si>
    <t>Moyen</t>
  </si>
  <si>
    <t>Taux d'évo.</t>
  </si>
  <si>
    <t>TOUS SECTEURS</t>
  </si>
  <si>
    <t>TOUS SITES</t>
  </si>
  <si>
    <t>Site A</t>
  </si>
  <si>
    <t>Site B</t>
  </si>
  <si>
    <t>Site C</t>
  </si>
  <si>
    <t>Site D</t>
  </si>
  <si>
    <t>Site F</t>
  </si>
  <si>
    <t>S4</t>
  </si>
  <si>
    <t>S5</t>
  </si>
  <si>
    <t>#VIDE</t>
  </si>
  <si>
    <t>S1
S2
S4</t>
  </si>
  <si>
    <t>Site A
Site B
Site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</si>
</sst>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9" fontId="3" fillId="0" borderId="1" xfId="1" applyFont="1" applyBorder="1" applyAlignment="1" applyProtection="1">
      <alignment horizontal="center" vertical="center" wrapText="1"/>
      <protection hidden="1"/>
    </xf>
    <xf numFmtId="9" fontId="3" fillId="0" borderId="1" xfId="0" applyNumberFormat="1" applyFont="1" applyBorder="1" applyAlignment="1" applyProtection="1">
      <alignment horizontal="center" vertical="center" wrapText="1"/>
      <protection hidden="1"/>
    </xf>
    <xf numFmtId="0" fontId="9" fillId="2" borderId="1" xfId="0" applyFont="1" applyFill="1" applyBorder="1" applyAlignment="1">
      <alignment horizontal="left" vertical="top" wrapText="1"/>
    </xf>
    <xf numFmtId="2" fontId="3" fillId="0" borderId="1" xfId="1" applyNumberFormat="1" applyFont="1" applyBorder="1" applyAlignment="1" applyProtection="1">
      <alignment horizontal="center" vertical="center" wrapText="1"/>
      <protection hidden="1"/>
    </xf>
    <xf numFmtId="9" fontId="0" fillId="0" borderId="0" xfId="1" applyFont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 applyProtection="1">
      <alignment horizontal="center" vertical="center" wrapText="1"/>
      <protection hidden="1"/>
    </xf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9" fontId="12" fillId="4" borderId="1" xfId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9" fontId="2" fillId="3" borderId="1" xfId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hidden="1"/>
    </xf>
    <xf numFmtId="2" fontId="4" fillId="5" borderId="1" xfId="0" applyNumberFormat="1" applyFont="1" applyFill="1" applyBorder="1" applyAlignment="1" applyProtection="1">
      <alignment horizontal="center" vertical="center" wrapText="1"/>
      <protection hidden="1"/>
    </xf>
    <xf numFmtId="2" fontId="4" fillId="5" borderId="1" xfId="1" applyNumberFormat="1" applyFont="1" applyFill="1" applyBorder="1" applyAlignment="1" applyProtection="1">
      <alignment horizontal="center" vertical="center" wrapText="1"/>
      <protection hidden="1"/>
    </xf>
    <xf numFmtId="9" fontId="4" fillId="5" borderId="1" xfId="1" applyFont="1" applyFill="1" applyBorder="1" applyAlignment="1" applyProtection="1">
      <alignment horizontal="center" vertical="center" wrapText="1"/>
      <protection hidden="1"/>
    </xf>
    <xf numFmtId="164" fontId="2" fillId="5" borderId="1" xfId="0" applyNumberFormat="1" applyFont="1" applyFill="1" applyBorder="1" applyAlignment="1" applyProtection="1">
      <alignment horizontal="center" vertical="center" wrapText="1"/>
      <protection hidden="1"/>
    </xf>
    <xf numFmtId="164" fontId="2" fillId="5" borderId="1" xfId="1" applyNumberFormat="1" applyFont="1" applyFill="1" applyBorder="1" applyAlignment="1" applyProtection="1">
      <alignment horizontal="center" vertical="center" wrapText="1"/>
      <protection hidden="1"/>
    </xf>
    <xf numFmtId="0" fontId="12" fillId="6" borderId="1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2" fontId="13" fillId="7" borderId="1" xfId="0" applyNumberFormat="1" applyFont="1" applyFill="1" applyBorder="1" applyAlignment="1" applyProtection="1">
      <alignment horizontal="center" vertical="center" wrapText="1"/>
      <protection hidden="1"/>
    </xf>
    <xf numFmtId="2" fontId="13" fillId="7" borderId="1" xfId="1" applyNumberFormat="1" applyFont="1" applyFill="1" applyBorder="1" applyAlignment="1" applyProtection="1">
      <alignment horizontal="center" vertical="center" wrapText="1"/>
      <protection hidden="1"/>
    </xf>
    <xf numFmtId="9" fontId="13" fillId="7" borderId="1" xfId="1" applyFont="1" applyFill="1" applyBorder="1" applyAlignment="1" applyProtection="1">
      <alignment horizontal="center" vertical="center" wrapText="1"/>
      <protection hidden="1"/>
    </xf>
    <xf numFmtId="164" fontId="13" fillId="7" borderId="1" xfId="0" applyNumberFormat="1" applyFont="1" applyFill="1" applyBorder="1" applyAlignment="1" applyProtection="1">
      <alignment horizontal="center" vertical="center" wrapText="1"/>
      <protection hidden="1"/>
    </xf>
    <xf numFmtId="164" fontId="13" fillId="7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8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3FE3C-0120-4AD0-8600-BFC8605168FF}">
  <sheetPr codeName="Feuil2" filterMode="1"/>
  <dimension ref="A1:BX14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3" sqref="A3"/>
      <selection pane="bottomRight" activeCell="C12" sqref="C12"/>
    </sheetView>
  </sheetViews>
  <sheetFormatPr baseColWidth="10" defaultColWidth="11.453125" defaultRowHeight="14.5" outlineLevelCol="1" x14ac:dyDescent="0.35"/>
  <cols>
    <col min="1" max="2" width="17.1796875" style="1" customWidth="1"/>
    <col min="3" max="3" width="19.26953125" style="1" customWidth="1"/>
    <col min="4" max="16" width="5" style="1" customWidth="1"/>
    <col min="17" max="24" width="7.1796875" style="1" hidden="1" customWidth="1" outlineLevel="1"/>
    <col min="25" max="25" width="7.1796875" style="1" customWidth="1" collapsed="1"/>
    <col min="26" max="29" width="7.1796875" style="1" customWidth="1"/>
    <col min="30" max="41" width="5.7265625" style="1" hidden="1" customWidth="1" outlineLevel="1"/>
    <col min="42" max="42" width="8.1796875" style="1" customWidth="1" collapsed="1"/>
    <col min="43" max="43" width="11.26953125" style="1" bestFit="1" customWidth="1"/>
    <col min="44" max="45" width="7.1796875" style="5" hidden="1" customWidth="1" outlineLevel="1"/>
    <col min="46" max="46" width="7.81640625" style="1" customWidth="1" collapsed="1"/>
    <col min="47" max="54" width="5.7265625" style="1" hidden="1" customWidth="1" outlineLevel="1"/>
    <col min="55" max="55" width="6.453125" style="1" customWidth="1" collapsed="1"/>
    <col min="56" max="57" width="7.1796875" style="1" hidden="1" customWidth="1" outlineLevel="1"/>
    <col min="58" max="58" width="7.1796875" style="1" customWidth="1" collapsed="1"/>
    <col min="59" max="59" width="7.1796875" style="1" customWidth="1"/>
    <col min="60" max="62" width="5.7265625" style="1" hidden="1" customWidth="1" outlineLevel="1"/>
    <col min="63" max="63" width="7.81640625" style="1" customWidth="1" collapsed="1"/>
    <col min="64" max="66" width="5.7265625" style="1" hidden="1" customWidth="1" outlineLevel="1"/>
    <col min="67" max="67" width="7.81640625" style="1" customWidth="1" collapsed="1"/>
    <col min="68" max="70" width="5.7265625" style="1" hidden="1" customWidth="1" outlineLevel="1"/>
    <col min="71" max="71" width="7.81640625" style="1" customWidth="1" collapsed="1"/>
    <col min="72" max="74" width="5.7265625" style="1" hidden="1" customWidth="1" outlineLevel="1"/>
    <col min="75" max="75" width="7.81640625" style="1" customWidth="1" collapsed="1"/>
    <col min="76" max="76" width="11.26953125" style="1" bestFit="1" customWidth="1"/>
    <col min="77" max="16384" width="11.453125" style="1"/>
  </cols>
  <sheetData>
    <row r="1" spans="1:76" s="24" customFormat="1" ht="22.5" customHeight="1" x14ac:dyDescent="0.35">
      <c r="A1" s="26" t="s">
        <v>20</v>
      </c>
      <c r="B1" s="26" t="s">
        <v>79</v>
      </c>
      <c r="C1" s="26" t="s">
        <v>80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8">
        <f t="shared" ref="Q1:X1" si="0">SUM(Q5:Q11)</f>
        <v>5</v>
      </c>
      <c r="R1" s="28">
        <f t="shared" si="0"/>
        <v>4</v>
      </c>
      <c r="S1" s="28">
        <f t="shared" si="0"/>
        <v>34</v>
      </c>
      <c r="T1" s="28">
        <f t="shared" si="0"/>
        <v>86953.5</v>
      </c>
      <c r="U1" s="28">
        <f t="shared" si="0"/>
        <v>74.600000000000009</v>
      </c>
      <c r="V1" s="28">
        <f t="shared" si="0"/>
        <v>6</v>
      </c>
      <c r="W1" s="28">
        <f t="shared" si="0"/>
        <v>9</v>
      </c>
      <c r="X1" s="28">
        <f t="shared" si="0"/>
        <v>48</v>
      </c>
      <c r="Y1" s="29">
        <f>(Q1/T1)*1000000</f>
        <v>57.501998194437256</v>
      </c>
      <c r="Z1" s="30">
        <f>(Q1+R1)/T1*1000000</f>
        <v>103.50359674998705</v>
      </c>
      <c r="AA1" s="29">
        <f>(S1/T1)*1000</f>
        <v>0.39101358772217332</v>
      </c>
      <c r="AB1" s="31">
        <f>((V1+W1)/2)/X1</f>
        <v>0.15625</v>
      </c>
      <c r="AC1" s="31">
        <f>(U1/T1)*100</f>
        <v>8.5792981306100399E-2</v>
      </c>
      <c r="AD1" s="21">
        <f t="shared" ref="AD1:AO1" si="1">AVERAGE(AD5:AD11)</f>
        <v>0.80500000000000005</v>
      </c>
      <c r="AE1" s="21">
        <f t="shared" si="1"/>
        <v>0.82</v>
      </c>
      <c r="AF1" s="21">
        <f t="shared" si="1"/>
        <v>0.82500000000000007</v>
      </c>
      <c r="AG1" s="21">
        <f t="shared" si="1"/>
        <v>0.83833333333333337</v>
      </c>
      <c r="AH1" s="21">
        <f t="shared" si="1"/>
        <v>0.85166666666666668</v>
      </c>
      <c r="AI1" s="21">
        <f t="shared" si="1"/>
        <v>0.8883333333333332</v>
      </c>
      <c r="AJ1" s="21">
        <f t="shared" si="1"/>
        <v>0.90833333333333321</v>
      </c>
      <c r="AK1" s="21">
        <f t="shared" si="1"/>
        <v>0.92666666666666642</v>
      </c>
      <c r="AL1" s="21">
        <f t="shared" si="1"/>
        <v>0.94833333333333325</v>
      </c>
      <c r="AM1" s="21">
        <f t="shared" si="1"/>
        <v>0.96</v>
      </c>
      <c r="AN1" s="21">
        <f t="shared" si="1"/>
        <v>0.97166666666666668</v>
      </c>
      <c r="AO1" s="21">
        <f t="shared" si="1"/>
        <v>0.98666666666666669</v>
      </c>
      <c r="AP1" s="32">
        <f>AVERAGE(AD1:AO1)</f>
        <v>0.89416666666666689</v>
      </c>
      <c r="AQ1" s="33">
        <f>((AO1-AD1)/AD1)</f>
        <v>0.22567287784679085</v>
      </c>
      <c r="AR1" s="18"/>
      <c r="AS1" s="18"/>
      <c r="AT1" s="28"/>
      <c r="AU1" s="18"/>
      <c r="AV1" s="18"/>
      <c r="AW1" s="18"/>
      <c r="AX1" s="18"/>
      <c r="AY1" s="18"/>
      <c r="AZ1" s="18"/>
      <c r="BA1" s="18"/>
      <c r="BB1" s="18"/>
      <c r="BC1" s="28"/>
      <c r="BD1" s="18"/>
      <c r="BE1" s="18"/>
      <c r="BF1" s="28"/>
      <c r="BG1" s="28"/>
      <c r="BH1" s="18"/>
      <c r="BI1" s="18"/>
      <c r="BJ1" s="18"/>
      <c r="BK1" s="28"/>
      <c r="BL1" s="18"/>
      <c r="BM1" s="18"/>
      <c r="BN1" s="18"/>
      <c r="BO1" s="28"/>
      <c r="BP1" s="18"/>
      <c r="BQ1" s="18"/>
      <c r="BR1" s="18"/>
      <c r="BS1" s="28"/>
      <c r="BT1" s="18"/>
      <c r="BU1" s="18"/>
      <c r="BV1" s="18"/>
      <c r="BW1" s="28"/>
      <c r="BX1" s="28"/>
    </row>
    <row r="2" spans="1:76" s="25" customFormat="1" ht="39" x14ac:dyDescent="0.35">
      <c r="A2" s="35" t="s">
        <v>72</v>
      </c>
      <c r="B2" s="35" t="s">
        <v>89</v>
      </c>
      <c r="C2" s="35" t="s">
        <v>90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4">
        <f t="shared" ref="Q2:X2" si="2">SUBTOTAL(9,Q5:Q11)</f>
        <v>3</v>
      </c>
      <c r="R2" s="34">
        <f t="shared" si="2"/>
        <v>1</v>
      </c>
      <c r="S2" s="34">
        <f t="shared" si="2"/>
        <v>26</v>
      </c>
      <c r="T2" s="34">
        <f t="shared" si="2"/>
        <v>60607.600000000006</v>
      </c>
      <c r="U2" s="34">
        <f t="shared" si="2"/>
        <v>47.2</v>
      </c>
      <c r="V2" s="34">
        <f t="shared" si="2"/>
        <v>1</v>
      </c>
      <c r="W2" s="34">
        <f t="shared" si="2"/>
        <v>3</v>
      </c>
      <c r="X2" s="34">
        <f t="shared" si="2"/>
        <v>38</v>
      </c>
      <c r="Y2" s="37">
        <f>(Q2/T2)*1000000</f>
        <v>49.498742731934605</v>
      </c>
      <c r="Z2" s="38">
        <f>(Q2+R2)/T2*1000000</f>
        <v>65.998323642579464</v>
      </c>
      <c r="AA2" s="37">
        <f>(S2/T2)*1000</f>
        <v>0.42898910367676657</v>
      </c>
      <c r="AB2" s="39">
        <f>((V2+W2)/2)/X2</f>
        <v>5.2631578947368418E-2</v>
      </c>
      <c r="AC2" s="39">
        <f>(U2/T2)*100</f>
        <v>7.7878021898243777E-2</v>
      </c>
      <c r="AD2" s="19">
        <f t="shared" ref="AD2:AO2" si="3">SUBTOTAL(1,AD5:AD11)</f>
        <v>0.77749999999999997</v>
      </c>
      <c r="AE2" s="19">
        <f t="shared" si="3"/>
        <v>0.79999999999999993</v>
      </c>
      <c r="AF2" s="19">
        <f t="shared" si="3"/>
        <v>0.8075</v>
      </c>
      <c r="AG2" s="19">
        <f t="shared" si="3"/>
        <v>0.82750000000000001</v>
      </c>
      <c r="AH2" s="19">
        <f t="shared" si="3"/>
        <v>0.84750000000000003</v>
      </c>
      <c r="AI2" s="19">
        <f t="shared" si="3"/>
        <v>0.87749999999999995</v>
      </c>
      <c r="AJ2" s="19">
        <f t="shared" si="3"/>
        <v>0.89750000000000008</v>
      </c>
      <c r="AK2" s="19">
        <f t="shared" si="3"/>
        <v>0.92499999999999993</v>
      </c>
      <c r="AL2" s="19">
        <f t="shared" si="3"/>
        <v>0.95750000000000002</v>
      </c>
      <c r="AM2" s="19">
        <f t="shared" si="3"/>
        <v>0.96500000000000008</v>
      </c>
      <c r="AN2" s="19">
        <f t="shared" si="3"/>
        <v>0.97249999999999992</v>
      </c>
      <c r="AO2" s="19">
        <f t="shared" si="3"/>
        <v>0.9850000000000001</v>
      </c>
      <c r="AP2" s="40">
        <f>AVERAGE(AD2:AO2)</f>
        <v>0.8866666666666666</v>
      </c>
      <c r="AQ2" s="41">
        <f>((AO2-AD2)/AD2)</f>
        <v>0.26688102893890692</v>
      </c>
      <c r="AR2" s="20"/>
      <c r="AS2" s="20"/>
      <c r="AT2" s="36"/>
      <c r="AU2" s="20"/>
      <c r="AV2" s="20"/>
      <c r="AW2" s="20"/>
      <c r="AX2" s="20"/>
      <c r="AY2" s="20"/>
      <c r="AZ2" s="20"/>
      <c r="BA2" s="20"/>
      <c r="BB2" s="20"/>
      <c r="BC2" s="36"/>
      <c r="BD2" s="20"/>
      <c r="BE2" s="20"/>
      <c r="BF2" s="36"/>
      <c r="BG2" s="36"/>
      <c r="BH2" s="20"/>
      <c r="BI2" s="20"/>
      <c r="BJ2" s="20"/>
      <c r="BK2" s="36"/>
      <c r="BL2" s="20"/>
      <c r="BM2" s="20"/>
      <c r="BN2" s="20"/>
      <c r="BO2" s="36"/>
      <c r="BP2" s="20"/>
      <c r="BQ2" s="20"/>
      <c r="BR2" s="20"/>
      <c r="BS2" s="36"/>
      <c r="BT2" s="20"/>
      <c r="BU2" s="20"/>
      <c r="BV2" s="20"/>
      <c r="BW2" s="36"/>
      <c r="BX2" s="36"/>
    </row>
    <row r="3" spans="1:76" s="3" customFormat="1" ht="13" x14ac:dyDescent="0.35">
      <c r="A3" s="44" t="s">
        <v>62</v>
      </c>
      <c r="B3" s="45"/>
      <c r="C3" s="46"/>
      <c r="D3" s="43" t="s">
        <v>46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2" t="s">
        <v>37</v>
      </c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 t="s">
        <v>44</v>
      </c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 t="s">
        <v>8</v>
      </c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 t="s">
        <v>60</v>
      </c>
      <c r="BE3" s="42"/>
      <c r="BF3" s="42"/>
      <c r="BG3" s="42"/>
      <c r="BH3" s="42" t="s">
        <v>45</v>
      </c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</row>
    <row r="4" spans="1:76" s="6" customFormat="1" ht="26.25" customHeight="1" x14ac:dyDescent="0.35">
      <c r="A4" s="7" t="s">
        <v>3</v>
      </c>
      <c r="B4" s="7" t="s">
        <v>2</v>
      </c>
      <c r="C4" s="7" t="s">
        <v>0</v>
      </c>
      <c r="D4" s="15" t="s">
        <v>53</v>
      </c>
      <c r="E4" s="15" t="s">
        <v>54</v>
      </c>
      <c r="F4" s="15" t="s">
        <v>55</v>
      </c>
      <c r="G4" s="15" t="s">
        <v>56</v>
      </c>
      <c r="H4" s="15" t="s">
        <v>57</v>
      </c>
      <c r="I4" s="15" t="s">
        <v>58</v>
      </c>
      <c r="J4" s="15" t="s">
        <v>59</v>
      </c>
      <c r="K4" s="15" t="s">
        <v>52</v>
      </c>
      <c r="L4" s="15" t="s">
        <v>51</v>
      </c>
      <c r="M4" s="15" t="s">
        <v>50</v>
      </c>
      <c r="N4" s="15" t="s">
        <v>49</v>
      </c>
      <c r="O4" s="15" t="s">
        <v>48</v>
      </c>
      <c r="P4" s="15" t="s">
        <v>47</v>
      </c>
      <c r="Q4" s="12" t="s">
        <v>63</v>
      </c>
      <c r="R4" s="12" t="s">
        <v>71</v>
      </c>
      <c r="S4" s="12" t="s">
        <v>64</v>
      </c>
      <c r="T4" s="12" t="s">
        <v>65</v>
      </c>
      <c r="U4" s="12" t="s">
        <v>66</v>
      </c>
      <c r="V4" s="12" t="s">
        <v>67</v>
      </c>
      <c r="W4" s="12" t="s">
        <v>68</v>
      </c>
      <c r="X4" s="12" t="s">
        <v>42</v>
      </c>
      <c r="Y4" s="8" t="s">
        <v>69</v>
      </c>
      <c r="Z4" s="8" t="s">
        <v>70</v>
      </c>
      <c r="AA4" s="8" t="s">
        <v>1</v>
      </c>
      <c r="AB4" s="8" t="s">
        <v>43</v>
      </c>
      <c r="AC4" s="8" t="s">
        <v>61</v>
      </c>
      <c r="AD4" s="7" t="s">
        <v>9</v>
      </c>
      <c r="AE4" s="7" t="s">
        <v>10</v>
      </c>
      <c r="AF4" s="7" t="s">
        <v>11</v>
      </c>
      <c r="AG4" s="7" t="s">
        <v>12</v>
      </c>
      <c r="AH4" s="7" t="s">
        <v>13</v>
      </c>
      <c r="AI4" s="7" t="s">
        <v>14</v>
      </c>
      <c r="AJ4" s="7" t="s">
        <v>15</v>
      </c>
      <c r="AK4" s="7" t="s">
        <v>16</v>
      </c>
      <c r="AL4" s="7" t="s">
        <v>17</v>
      </c>
      <c r="AM4" s="7" t="s">
        <v>18</v>
      </c>
      <c r="AN4" s="7" t="s">
        <v>75</v>
      </c>
      <c r="AO4" s="7" t="s">
        <v>76</v>
      </c>
      <c r="AP4" s="7" t="s">
        <v>77</v>
      </c>
      <c r="AQ4" s="7" t="s">
        <v>78</v>
      </c>
      <c r="AR4" s="7" t="s">
        <v>38</v>
      </c>
      <c r="AS4" s="7" t="s">
        <v>39</v>
      </c>
      <c r="AT4" s="8" t="s">
        <v>41</v>
      </c>
      <c r="AU4" s="7">
        <v>1</v>
      </c>
      <c r="AV4" s="7">
        <v>2</v>
      </c>
      <c r="AW4" s="7">
        <v>3</v>
      </c>
      <c r="AX4" s="7">
        <v>4</v>
      </c>
      <c r="AY4" s="7">
        <v>5</v>
      </c>
      <c r="AZ4" s="7">
        <v>6</v>
      </c>
      <c r="BA4" s="7">
        <v>7</v>
      </c>
      <c r="BB4" s="7">
        <v>8</v>
      </c>
      <c r="BC4" s="8" t="s">
        <v>40</v>
      </c>
      <c r="BD4" s="7" t="s">
        <v>4</v>
      </c>
      <c r="BE4" s="7" t="s">
        <v>5</v>
      </c>
      <c r="BF4" s="7" t="s">
        <v>6</v>
      </c>
      <c r="BG4" s="7" t="s">
        <v>7</v>
      </c>
      <c r="BH4" s="7" t="s">
        <v>25</v>
      </c>
      <c r="BI4" s="7" t="s">
        <v>26</v>
      </c>
      <c r="BJ4" s="7" t="s">
        <v>27</v>
      </c>
      <c r="BK4" s="7" t="s">
        <v>21</v>
      </c>
      <c r="BL4" s="7" t="s">
        <v>28</v>
      </c>
      <c r="BM4" s="7" t="s">
        <v>29</v>
      </c>
      <c r="BN4" s="7" t="s">
        <v>30</v>
      </c>
      <c r="BO4" s="7" t="s">
        <v>22</v>
      </c>
      <c r="BP4" s="7" t="s">
        <v>31</v>
      </c>
      <c r="BQ4" s="7" t="s">
        <v>32</v>
      </c>
      <c r="BR4" s="7" t="s">
        <v>33</v>
      </c>
      <c r="BS4" s="7" t="s">
        <v>23</v>
      </c>
      <c r="BT4" s="7" t="s">
        <v>34</v>
      </c>
      <c r="BU4" s="7" t="s">
        <v>35</v>
      </c>
      <c r="BV4" s="7" t="s">
        <v>36</v>
      </c>
      <c r="BW4" s="7" t="s">
        <v>24</v>
      </c>
      <c r="BX4" s="7" t="s">
        <v>19</v>
      </c>
    </row>
    <row r="5" spans="1:76" s="2" customFormat="1" ht="15" customHeight="1" x14ac:dyDescent="0.35">
      <c r="A5" s="23" t="s">
        <v>72</v>
      </c>
      <c r="B5" s="23" t="s">
        <v>49</v>
      </c>
      <c r="C5" s="23" t="s">
        <v>81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9"/>
      <c r="R5" s="9">
        <v>1</v>
      </c>
      <c r="S5" s="9">
        <v>0</v>
      </c>
      <c r="T5" s="9">
        <v>10824.7</v>
      </c>
      <c r="U5" s="9">
        <v>16.2</v>
      </c>
      <c r="V5" s="9">
        <v>1</v>
      </c>
      <c r="W5" s="9">
        <v>2</v>
      </c>
      <c r="X5" s="9">
        <v>8</v>
      </c>
      <c r="Y5" s="13">
        <f>Q5/T5*1000000</f>
        <v>0</v>
      </c>
      <c r="Z5" s="13">
        <f>(Q5+R5)/T5*1000000</f>
        <v>92.381313107984511</v>
      </c>
      <c r="AA5" s="13">
        <f>(S5/T5)*1000</f>
        <v>0</v>
      </c>
      <c r="AB5" s="10">
        <f>((V5+W5)/2)/X5</f>
        <v>0.1875</v>
      </c>
      <c r="AC5" s="10">
        <f>(U5/T5)*100</f>
        <v>0.1496577272349349</v>
      </c>
      <c r="AD5" s="10">
        <v>0.8</v>
      </c>
      <c r="AE5" s="10">
        <v>0.82</v>
      </c>
      <c r="AF5" s="10">
        <v>0.85</v>
      </c>
      <c r="AG5" s="10">
        <v>0.9</v>
      </c>
      <c r="AH5" s="10">
        <v>0.91</v>
      </c>
      <c r="AI5" s="10">
        <v>0.91</v>
      </c>
      <c r="AJ5" s="10">
        <v>0.92</v>
      </c>
      <c r="AK5" s="10">
        <v>0.95</v>
      </c>
      <c r="AL5" s="10">
        <v>1</v>
      </c>
      <c r="AM5" s="10">
        <v>1</v>
      </c>
      <c r="AN5" s="10">
        <v>1</v>
      </c>
      <c r="AO5" s="10">
        <v>1</v>
      </c>
      <c r="AP5" s="11">
        <f t="shared" ref="AP5:AP10" si="4">AVERAGE(AD5:AO5)</f>
        <v>0.92166666666666675</v>
      </c>
      <c r="AQ5" s="17">
        <f>((AO5-AD5)/AD5)</f>
        <v>0.24999999999999994</v>
      </c>
      <c r="AR5" s="9">
        <v>1</v>
      </c>
      <c r="AS5" s="9">
        <v>1</v>
      </c>
      <c r="AT5" s="10">
        <f>AS5/AR5</f>
        <v>1</v>
      </c>
      <c r="AU5" s="10">
        <v>0.5</v>
      </c>
      <c r="AV5" s="10">
        <v>0.6</v>
      </c>
      <c r="AW5" s="10">
        <v>0.7</v>
      </c>
      <c r="AX5" s="10">
        <v>0.8</v>
      </c>
      <c r="AY5" s="10">
        <v>0.9</v>
      </c>
      <c r="AZ5" s="10">
        <v>1</v>
      </c>
      <c r="BA5" s="10">
        <v>0.9</v>
      </c>
      <c r="BB5" s="10">
        <v>0.8</v>
      </c>
      <c r="BC5" s="10">
        <v>0.78</v>
      </c>
      <c r="BD5" s="9"/>
      <c r="BE5" s="9"/>
      <c r="BF5" s="10" t="e">
        <f>BE5/BD5</f>
        <v>#DIV/0!</v>
      </c>
      <c r="BG5" s="10"/>
      <c r="BH5" s="10">
        <v>0.4</v>
      </c>
      <c r="BI5" s="10">
        <v>0.65</v>
      </c>
      <c r="BJ5" s="10">
        <v>0.8</v>
      </c>
      <c r="BK5" s="10">
        <f>(BJ5-BH5)/BH5</f>
        <v>1</v>
      </c>
      <c r="BL5" s="10">
        <v>0.84</v>
      </c>
      <c r="BM5" s="10">
        <v>0.86</v>
      </c>
      <c r="BN5" s="10">
        <v>0.86</v>
      </c>
      <c r="BO5" s="10">
        <f>(BN5-BL5)/BL5</f>
        <v>2.3809523809523832E-2</v>
      </c>
      <c r="BP5" s="10">
        <v>0.89</v>
      </c>
      <c r="BQ5" s="10">
        <v>0.92</v>
      </c>
      <c r="BR5" s="10">
        <v>0.95</v>
      </c>
      <c r="BS5" s="10">
        <f>(BR5-BP5)/BP5</f>
        <v>6.741573033707858E-2</v>
      </c>
      <c r="BT5" s="10">
        <v>0.96</v>
      </c>
      <c r="BU5" s="10">
        <v>0.98</v>
      </c>
      <c r="BV5" s="10">
        <v>1</v>
      </c>
      <c r="BW5" s="10">
        <f>(BV5-BT5)/BT5</f>
        <v>4.1666666666666706E-2</v>
      </c>
      <c r="BX5" s="11">
        <f>(BV5-BH5)/BH5</f>
        <v>1.4999999999999998</v>
      </c>
    </row>
    <row r="6" spans="1:76" s="2" customFormat="1" ht="13" x14ac:dyDescent="0.35">
      <c r="A6" s="23" t="s">
        <v>72</v>
      </c>
      <c r="B6" s="23" t="s">
        <v>49</v>
      </c>
      <c r="C6" s="23" t="s">
        <v>82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9">
        <v>1</v>
      </c>
      <c r="R6" s="9">
        <v>0</v>
      </c>
      <c r="S6" s="9">
        <v>15</v>
      </c>
      <c r="T6" s="9">
        <v>21972.3</v>
      </c>
      <c r="U6" s="9">
        <v>24</v>
      </c>
      <c r="V6" s="9">
        <v>0</v>
      </c>
      <c r="W6" s="9">
        <v>1</v>
      </c>
      <c r="X6" s="9">
        <v>15</v>
      </c>
      <c r="Y6" s="13">
        <f t="shared" ref="Y6:Y11" si="5">Q6/T6*1000000</f>
        <v>45.51184900988973</v>
      </c>
      <c r="Z6" s="13">
        <f t="shared" ref="Z6:Z11" si="6">(Q6+R6)/T6*1000000</f>
        <v>45.51184900988973</v>
      </c>
      <c r="AA6" s="13">
        <f t="shared" ref="AA6:AA10" si="7">(S6/T6)*1000</f>
        <v>0.68267773514834584</v>
      </c>
      <c r="AB6" s="10">
        <f t="shared" ref="AB6:AB10" si="8">((V6+W6)/2)/X6</f>
        <v>3.3333333333333333E-2</v>
      </c>
      <c r="AC6" s="10">
        <f t="shared" ref="AC6:AC10" si="9">(U6/T6)*100</f>
        <v>0.10922843762373534</v>
      </c>
      <c r="AD6" s="10">
        <v>0.55000000000000004</v>
      </c>
      <c r="AE6" s="10">
        <v>0.56999999999999995</v>
      </c>
      <c r="AF6" s="10">
        <v>0.56999999999999995</v>
      </c>
      <c r="AG6" s="10">
        <v>0.6</v>
      </c>
      <c r="AH6" s="10">
        <v>0.67</v>
      </c>
      <c r="AI6" s="10">
        <v>0.74</v>
      </c>
      <c r="AJ6" s="10">
        <v>0.79</v>
      </c>
      <c r="AK6" s="10">
        <v>0.87</v>
      </c>
      <c r="AL6" s="10">
        <v>0.95</v>
      </c>
      <c r="AM6" s="10">
        <v>0.96</v>
      </c>
      <c r="AN6" s="10">
        <v>0.96</v>
      </c>
      <c r="AO6" s="10">
        <v>0.96</v>
      </c>
      <c r="AP6" s="11">
        <f t="shared" si="4"/>
        <v>0.76583333333333348</v>
      </c>
      <c r="AQ6" s="17">
        <f t="shared" ref="AQ6:AQ11" si="10">((AM6-AD6)/AD6)</f>
        <v>0.74545454545454526</v>
      </c>
      <c r="AR6" s="9"/>
      <c r="AS6" s="9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9"/>
      <c r="BE6" s="9"/>
      <c r="BF6" s="10" t="e">
        <f t="shared" ref="BF6:BF11" si="11">BE6/BD6</f>
        <v>#DIV/0!</v>
      </c>
      <c r="BG6" s="10"/>
      <c r="BH6" s="10"/>
      <c r="BI6" s="10"/>
      <c r="BJ6" s="10"/>
      <c r="BK6" s="10" t="e">
        <f t="shared" ref="BK6:BK11" si="12">(BJ6-BH6)/BH6</f>
        <v>#DIV/0!</v>
      </c>
      <c r="BL6" s="10"/>
      <c r="BM6" s="10"/>
      <c r="BN6" s="10"/>
      <c r="BO6" s="10" t="e">
        <f t="shared" ref="BO6:BO11" si="13">(BN6-BL6)/BL6</f>
        <v>#DIV/0!</v>
      </c>
      <c r="BP6" s="10"/>
      <c r="BQ6" s="10"/>
      <c r="BR6" s="10"/>
      <c r="BS6" s="10" t="e">
        <f t="shared" ref="BS6:BS11" si="14">(BR6-BP6)/BP6</f>
        <v>#DIV/0!</v>
      </c>
      <c r="BT6" s="10"/>
      <c r="BU6" s="10"/>
      <c r="BV6" s="10"/>
      <c r="BW6" s="10" t="e">
        <f t="shared" ref="BW6:BW11" si="15">(BV6-BT6)/BT6</f>
        <v>#DIV/0!</v>
      </c>
      <c r="BX6" s="11" t="e">
        <f t="shared" ref="BX6:BX11" si="16">(BV6-BH6)/BH6</f>
        <v>#DIV/0!</v>
      </c>
    </row>
    <row r="7" spans="1:76" s="2" customFormat="1" ht="13" x14ac:dyDescent="0.35">
      <c r="A7" s="23" t="s">
        <v>72</v>
      </c>
      <c r="B7" s="23" t="s">
        <v>48</v>
      </c>
      <c r="C7" s="23" t="s">
        <v>83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9">
        <v>2</v>
      </c>
      <c r="R7" s="9">
        <v>0</v>
      </c>
      <c r="S7" s="9">
        <v>11</v>
      </c>
      <c r="T7" s="9">
        <v>15725.4</v>
      </c>
      <c r="U7" s="9">
        <v>0</v>
      </c>
      <c r="V7" s="9">
        <v>0</v>
      </c>
      <c r="W7" s="9">
        <v>0</v>
      </c>
      <c r="X7" s="9">
        <v>10</v>
      </c>
      <c r="Y7" s="13">
        <f t="shared" si="5"/>
        <v>127.18277436503999</v>
      </c>
      <c r="Z7" s="13">
        <f t="shared" si="6"/>
        <v>127.18277436503999</v>
      </c>
      <c r="AA7" s="13">
        <f t="shared" si="7"/>
        <v>0.69950525900771998</v>
      </c>
      <c r="AB7" s="10">
        <f t="shared" si="8"/>
        <v>0</v>
      </c>
      <c r="AC7" s="10">
        <f t="shared" si="9"/>
        <v>0</v>
      </c>
      <c r="AD7" s="10">
        <v>0.9</v>
      </c>
      <c r="AE7" s="10">
        <v>0.95</v>
      </c>
      <c r="AF7" s="10">
        <v>0.95</v>
      </c>
      <c r="AG7" s="10">
        <v>0.95</v>
      </c>
      <c r="AH7" s="10">
        <v>0.95</v>
      </c>
      <c r="AI7" s="10">
        <v>0.95</v>
      </c>
      <c r="AJ7" s="10">
        <v>0.95</v>
      </c>
      <c r="AK7" s="10">
        <v>0.95</v>
      </c>
      <c r="AL7" s="10">
        <v>0.95</v>
      </c>
      <c r="AM7" s="10">
        <v>0.95</v>
      </c>
      <c r="AN7" s="10">
        <v>0.96</v>
      </c>
      <c r="AO7" s="10">
        <v>0.99</v>
      </c>
      <c r="AP7" s="11">
        <f t="shared" si="4"/>
        <v>0.95000000000000007</v>
      </c>
      <c r="AQ7" s="17">
        <f t="shared" si="10"/>
        <v>5.5555555555555483E-2</v>
      </c>
      <c r="AR7" s="9"/>
      <c r="AS7" s="9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9"/>
      <c r="BE7" s="9"/>
      <c r="BF7" s="10" t="e">
        <f t="shared" si="11"/>
        <v>#DIV/0!</v>
      </c>
      <c r="BG7" s="10"/>
      <c r="BH7" s="10"/>
      <c r="BI7" s="10"/>
      <c r="BJ7" s="10"/>
      <c r="BK7" s="10" t="e">
        <f t="shared" si="12"/>
        <v>#DIV/0!</v>
      </c>
      <c r="BL7" s="10"/>
      <c r="BM7" s="10"/>
      <c r="BN7" s="10"/>
      <c r="BO7" s="10" t="e">
        <f t="shared" si="13"/>
        <v>#DIV/0!</v>
      </c>
      <c r="BP7" s="10"/>
      <c r="BQ7" s="10"/>
      <c r="BR7" s="10"/>
      <c r="BS7" s="10" t="e">
        <f t="shared" si="14"/>
        <v>#DIV/0!</v>
      </c>
      <c r="BT7" s="10"/>
      <c r="BU7" s="10"/>
      <c r="BV7" s="10"/>
      <c r="BW7" s="10" t="e">
        <f t="shared" si="15"/>
        <v>#DIV/0!</v>
      </c>
      <c r="BX7" s="11" t="e">
        <f t="shared" si="16"/>
        <v>#DIV/0!</v>
      </c>
    </row>
    <row r="8" spans="1:76" s="2" customFormat="1" ht="13" hidden="1" x14ac:dyDescent="0.35">
      <c r="A8" s="23" t="s">
        <v>74</v>
      </c>
      <c r="B8" s="23" t="s">
        <v>47</v>
      </c>
      <c r="C8" s="23" t="s">
        <v>84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9">
        <v>1</v>
      </c>
      <c r="R8" s="9">
        <v>2</v>
      </c>
      <c r="S8" s="9">
        <v>5</v>
      </c>
      <c r="T8" s="9">
        <v>18451.7</v>
      </c>
      <c r="U8" s="9">
        <v>12.7</v>
      </c>
      <c r="V8" s="9">
        <v>3</v>
      </c>
      <c r="W8" s="9">
        <v>3</v>
      </c>
      <c r="X8" s="9">
        <v>7</v>
      </c>
      <c r="Y8" s="13">
        <f t="shared" si="5"/>
        <v>54.195548377656259</v>
      </c>
      <c r="Z8" s="13">
        <f t="shared" si="6"/>
        <v>162.58664513296875</v>
      </c>
      <c r="AA8" s="13">
        <f t="shared" si="7"/>
        <v>0.27097774188828128</v>
      </c>
      <c r="AB8" s="10">
        <f t="shared" si="8"/>
        <v>0.42857142857142855</v>
      </c>
      <c r="AC8" s="10">
        <f t="shared" si="9"/>
        <v>6.8828346439623433E-2</v>
      </c>
      <c r="AD8" s="10">
        <v>0.85</v>
      </c>
      <c r="AE8" s="10">
        <v>0.85</v>
      </c>
      <c r="AF8" s="10">
        <v>0.85</v>
      </c>
      <c r="AG8" s="10">
        <v>0.85</v>
      </c>
      <c r="AH8" s="10">
        <v>0.85</v>
      </c>
      <c r="AI8" s="10">
        <v>0.9</v>
      </c>
      <c r="AJ8" s="10">
        <v>0.92</v>
      </c>
      <c r="AK8" s="10">
        <v>0.92</v>
      </c>
      <c r="AL8" s="10">
        <v>0.92</v>
      </c>
      <c r="AM8" s="10">
        <v>0.94</v>
      </c>
      <c r="AN8" s="10">
        <v>0.96</v>
      </c>
      <c r="AO8" s="10">
        <v>0.98</v>
      </c>
      <c r="AP8" s="11">
        <f t="shared" si="4"/>
        <v>0.89916666666666656</v>
      </c>
      <c r="AQ8" s="17">
        <f t="shared" si="10"/>
        <v>0.10588235294117644</v>
      </c>
      <c r="AR8" s="9"/>
      <c r="AS8" s="9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9"/>
      <c r="BE8" s="9"/>
      <c r="BF8" s="10" t="e">
        <f t="shared" si="11"/>
        <v>#DIV/0!</v>
      </c>
      <c r="BG8" s="10"/>
      <c r="BH8" s="10"/>
      <c r="BI8" s="10"/>
      <c r="BJ8" s="10"/>
      <c r="BK8" s="10" t="e">
        <f t="shared" si="12"/>
        <v>#DIV/0!</v>
      </c>
      <c r="BL8" s="10"/>
      <c r="BM8" s="10"/>
      <c r="BN8" s="10"/>
      <c r="BO8" s="10" t="e">
        <f t="shared" si="13"/>
        <v>#DIV/0!</v>
      </c>
      <c r="BP8" s="10"/>
      <c r="BQ8" s="10"/>
      <c r="BR8" s="10"/>
      <c r="BS8" s="10" t="e">
        <f t="shared" si="14"/>
        <v>#DIV/0!</v>
      </c>
      <c r="BT8" s="10"/>
      <c r="BU8" s="10"/>
      <c r="BV8" s="10"/>
      <c r="BW8" s="10" t="e">
        <f t="shared" si="15"/>
        <v>#DIV/0!</v>
      </c>
      <c r="BX8" s="11" t="e">
        <f t="shared" si="16"/>
        <v>#DIV/0!</v>
      </c>
    </row>
    <row r="9" spans="1:76" s="2" customFormat="1" ht="13" x14ac:dyDescent="0.35">
      <c r="A9" s="23" t="s">
        <v>72</v>
      </c>
      <c r="B9" s="23" t="s">
        <v>86</v>
      </c>
      <c r="C9" s="23" t="s">
        <v>83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9">
        <v>0</v>
      </c>
      <c r="R9" s="9">
        <v>0</v>
      </c>
      <c r="S9" s="9">
        <v>0</v>
      </c>
      <c r="T9" s="9">
        <v>12085.2</v>
      </c>
      <c r="U9" s="9">
        <v>7</v>
      </c>
      <c r="V9" s="9">
        <v>0</v>
      </c>
      <c r="W9" s="9">
        <v>0</v>
      </c>
      <c r="X9" s="9">
        <v>5</v>
      </c>
      <c r="Y9" s="13">
        <f t="shared" si="5"/>
        <v>0</v>
      </c>
      <c r="Z9" s="13">
        <f t="shared" si="6"/>
        <v>0</v>
      </c>
      <c r="AA9" s="13">
        <f t="shared" si="7"/>
        <v>0</v>
      </c>
      <c r="AB9" s="10">
        <f t="shared" si="8"/>
        <v>0</v>
      </c>
      <c r="AC9" s="10">
        <f t="shared" si="9"/>
        <v>5.7922086519048087E-2</v>
      </c>
      <c r="AD9" s="10">
        <v>0.86</v>
      </c>
      <c r="AE9" s="10">
        <v>0.86</v>
      </c>
      <c r="AF9" s="10">
        <v>0.86</v>
      </c>
      <c r="AG9" s="10">
        <v>0.86</v>
      </c>
      <c r="AH9" s="10">
        <v>0.86</v>
      </c>
      <c r="AI9" s="10">
        <v>0.91</v>
      </c>
      <c r="AJ9" s="10">
        <v>0.93</v>
      </c>
      <c r="AK9" s="10">
        <v>0.93</v>
      </c>
      <c r="AL9" s="10">
        <v>0.93</v>
      </c>
      <c r="AM9" s="10">
        <v>0.95</v>
      </c>
      <c r="AN9" s="10">
        <v>0.97</v>
      </c>
      <c r="AO9" s="10">
        <v>0.99</v>
      </c>
      <c r="AP9" s="11">
        <f t="shared" si="4"/>
        <v>0.90916666666666668</v>
      </c>
      <c r="AQ9" s="17">
        <f t="shared" si="10"/>
        <v>0.10465116279069764</v>
      </c>
      <c r="AR9" s="9"/>
      <c r="AS9" s="9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9"/>
      <c r="BE9" s="9"/>
      <c r="BF9" s="10" t="e">
        <f t="shared" si="11"/>
        <v>#DIV/0!</v>
      </c>
      <c r="BG9" s="10"/>
      <c r="BH9" s="10"/>
      <c r="BI9" s="10"/>
      <c r="BJ9" s="10"/>
      <c r="BK9" s="10" t="e">
        <f t="shared" si="12"/>
        <v>#DIV/0!</v>
      </c>
      <c r="BL9" s="10"/>
      <c r="BM9" s="10"/>
      <c r="BN9" s="10"/>
      <c r="BO9" s="10" t="e">
        <f t="shared" si="13"/>
        <v>#DIV/0!</v>
      </c>
      <c r="BP9" s="10"/>
      <c r="BQ9" s="10"/>
      <c r="BR9" s="10"/>
      <c r="BS9" s="10" t="e">
        <f t="shared" si="14"/>
        <v>#DIV/0!</v>
      </c>
      <c r="BT9" s="10"/>
      <c r="BU9" s="10"/>
      <c r="BV9" s="10"/>
      <c r="BW9" s="10" t="e">
        <f t="shared" si="15"/>
        <v>#DIV/0!</v>
      </c>
      <c r="BX9" s="11" t="e">
        <f t="shared" si="16"/>
        <v>#DIV/0!</v>
      </c>
    </row>
    <row r="10" spans="1:76" s="2" customFormat="1" ht="13" hidden="1" x14ac:dyDescent="0.35">
      <c r="A10" s="23" t="s">
        <v>73</v>
      </c>
      <c r="B10" s="23" t="s">
        <v>87</v>
      </c>
      <c r="C10" s="23" t="s">
        <v>85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9">
        <v>1</v>
      </c>
      <c r="R10" s="9">
        <v>1</v>
      </c>
      <c r="S10" s="9">
        <v>3</v>
      </c>
      <c r="T10" s="9">
        <v>7894.2</v>
      </c>
      <c r="U10" s="9">
        <v>14.7</v>
      </c>
      <c r="V10" s="9">
        <v>2</v>
      </c>
      <c r="W10" s="9">
        <v>3</v>
      </c>
      <c r="X10" s="9">
        <v>3</v>
      </c>
      <c r="Y10" s="13">
        <f t="shared" si="5"/>
        <v>126.67528058574651</v>
      </c>
      <c r="Z10" s="13">
        <f t="shared" si="6"/>
        <v>253.35056117149301</v>
      </c>
      <c r="AA10" s="13">
        <f t="shared" si="7"/>
        <v>0.38002584175723952</v>
      </c>
      <c r="AB10" s="10">
        <f t="shared" si="8"/>
        <v>0.83333333333333337</v>
      </c>
      <c r="AC10" s="10">
        <f t="shared" si="9"/>
        <v>0.18621266246104737</v>
      </c>
      <c r="AD10" s="10">
        <v>0.87</v>
      </c>
      <c r="AE10" s="10">
        <v>0.87</v>
      </c>
      <c r="AF10" s="10">
        <v>0.87</v>
      </c>
      <c r="AG10" s="10">
        <v>0.87</v>
      </c>
      <c r="AH10" s="10">
        <v>0.87</v>
      </c>
      <c r="AI10" s="10">
        <v>0.92</v>
      </c>
      <c r="AJ10" s="10">
        <v>0.94</v>
      </c>
      <c r="AK10" s="10">
        <v>0.94</v>
      </c>
      <c r="AL10" s="10">
        <v>0.94</v>
      </c>
      <c r="AM10" s="10">
        <v>0.96</v>
      </c>
      <c r="AN10" s="10">
        <v>0.98</v>
      </c>
      <c r="AO10" s="10">
        <v>1</v>
      </c>
      <c r="AP10" s="11">
        <f t="shared" si="4"/>
        <v>0.91916666666666647</v>
      </c>
      <c r="AQ10" s="17">
        <f t="shared" si="10"/>
        <v>0.10344827586206894</v>
      </c>
      <c r="AR10" s="9"/>
      <c r="AS10" s="9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9"/>
      <c r="BE10" s="9"/>
      <c r="BF10" s="10" t="e">
        <f t="shared" si="11"/>
        <v>#DIV/0!</v>
      </c>
      <c r="BG10" s="10"/>
      <c r="BH10" s="10"/>
      <c r="BI10" s="10"/>
      <c r="BJ10" s="10"/>
      <c r="BK10" s="10" t="e">
        <f t="shared" si="12"/>
        <v>#DIV/0!</v>
      </c>
      <c r="BL10" s="10"/>
      <c r="BM10" s="10"/>
      <c r="BN10" s="10"/>
      <c r="BO10" s="10" t="e">
        <f t="shared" si="13"/>
        <v>#DIV/0!</v>
      </c>
      <c r="BP10" s="10"/>
      <c r="BQ10" s="10"/>
      <c r="BR10" s="10"/>
      <c r="BS10" s="10" t="e">
        <f t="shared" si="14"/>
        <v>#DIV/0!</v>
      </c>
      <c r="BT10" s="10"/>
      <c r="BU10" s="10"/>
      <c r="BV10" s="10"/>
      <c r="BW10" s="10" t="e">
        <f t="shared" si="15"/>
        <v>#DIV/0!</v>
      </c>
      <c r="BX10" s="11" t="e">
        <f t="shared" si="16"/>
        <v>#DIV/0!</v>
      </c>
    </row>
    <row r="11" spans="1:76" s="2" customFormat="1" ht="13" hidden="1" x14ac:dyDescent="0.35">
      <c r="A11" s="22"/>
      <c r="B11" s="22"/>
      <c r="C11" s="22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9"/>
      <c r="R11" s="9"/>
      <c r="S11" s="9"/>
      <c r="T11" s="9"/>
      <c r="U11" s="9"/>
      <c r="V11" s="9"/>
      <c r="W11" s="9"/>
      <c r="X11" s="9"/>
      <c r="Y11" s="13" t="e">
        <f t="shared" si="5"/>
        <v>#DIV/0!</v>
      </c>
      <c r="Z11" s="13" t="e">
        <f t="shared" si="6"/>
        <v>#DIV/0!</v>
      </c>
      <c r="AA11" s="13" t="e">
        <f t="shared" ref="AA11" si="17">(S11/T11)*1000</f>
        <v>#DIV/0!</v>
      </c>
      <c r="AB11" s="10" t="e">
        <f t="shared" ref="AB11" si="18">((V11+W11)/2)/X11</f>
        <v>#DIV/0!</v>
      </c>
      <c r="AC11" s="10" t="e">
        <f t="shared" ref="AC11" si="19">(U11/T11)*100</f>
        <v>#DIV/0!</v>
      </c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1" t="e">
        <f t="shared" ref="AP11" si="20">AVERAGE(AD11:AM11)</f>
        <v>#DIV/0!</v>
      </c>
      <c r="AQ11" s="17" t="e">
        <f t="shared" si="10"/>
        <v>#DIV/0!</v>
      </c>
      <c r="AR11" s="9"/>
      <c r="AS11" s="9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9"/>
      <c r="BE11" s="9"/>
      <c r="BF11" s="10" t="e">
        <f t="shared" si="11"/>
        <v>#DIV/0!</v>
      </c>
      <c r="BG11" s="10"/>
      <c r="BH11" s="10"/>
      <c r="BI11" s="10"/>
      <c r="BJ11" s="10"/>
      <c r="BK11" s="10" t="e">
        <f t="shared" si="12"/>
        <v>#DIV/0!</v>
      </c>
      <c r="BL11" s="10"/>
      <c r="BM11" s="10"/>
      <c r="BN11" s="10"/>
      <c r="BO11" s="10" t="e">
        <f t="shared" si="13"/>
        <v>#DIV/0!</v>
      </c>
      <c r="BP11" s="10"/>
      <c r="BQ11" s="10"/>
      <c r="BR11" s="10"/>
      <c r="BS11" s="10" t="e">
        <f t="shared" si="14"/>
        <v>#DIV/0!</v>
      </c>
      <c r="BT11" s="10"/>
      <c r="BU11" s="10"/>
      <c r="BV11" s="10"/>
      <c r="BW11" s="10" t="e">
        <f t="shared" si="15"/>
        <v>#DIV/0!</v>
      </c>
      <c r="BX11" s="11" t="e">
        <f t="shared" si="16"/>
        <v>#DIV/0!</v>
      </c>
    </row>
    <row r="13" spans="1:76" x14ac:dyDescent="0.35">
      <c r="S13" s="4"/>
    </row>
    <row r="14" spans="1:76" x14ac:dyDescent="0.35">
      <c r="S14" s="4"/>
      <c r="T14" s="14"/>
    </row>
  </sheetData>
  <sheetProtection formatCells="0" formatColumns="0" formatRows="0" insertColumns="0" insertRows="0" insertHyperlinks="0" deleteColumns="0" deleteRows="0" sort="0" autoFilter="0"/>
  <protectedRanges>
    <protectedRange sqref="A5:C10" name="LIBELLE"/>
    <protectedRange sqref="AD5:AO11" name="SATISFACTION"/>
    <protectedRange sqref="Q5:X11" name="SOCIAUX"/>
    <protectedRange sqref="D5:P11" name="PRESTATION"/>
  </protectedRanges>
  <autoFilter ref="A4:BX11" xr:uid="{93F6D787-4810-4710-A180-D035A641CF88}">
    <filterColumn colId="0">
      <filters>
        <filter val="R1"/>
      </filters>
    </filterColumn>
  </autoFilter>
  <mergeCells count="7">
    <mergeCell ref="BH3:BX3"/>
    <mergeCell ref="Q3:AC3"/>
    <mergeCell ref="D3:P3"/>
    <mergeCell ref="A3:C3"/>
    <mergeCell ref="AD3:AQ3"/>
    <mergeCell ref="BD3:BG3"/>
    <mergeCell ref="AR3:BC3"/>
  </mergeCells>
  <phoneticPr fontId="8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721C2-6E69-47AF-A678-B34086EC96EB}">
  <sheetPr codeName="Feuil1"/>
  <dimension ref="A1:K5"/>
  <sheetViews>
    <sheetView workbookViewId="0">
      <selection activeCell="G4" sqref="G4:K5"/>
    </sheetView>
  </sheetViews>
  <sheetFormatPr baseColWidth="10" defaultRowHeight="14.5" x14ac:dyDescent="0.35"/>
  <cols>
    <col min="4" max="4" width="15.54296875" bestFit="1" customWidth="1"/>
  </cols>
  <sheetData>
    <row r="1" spans="1:11" x14ac:dyDescent="0.35">
      <c r="A1" t="s">
        <v>72</v>
      </c>
      <c r="B1" t="s">
        <v>49</v>
      </c>
      <c r="C1" t="s">
        <v>81</v>
      </c>
    </row>
    <row r="2" spans="1:11" x14ac:dyDescent="0.35">
      <c r="A2" t="s">
        <v>88</v>
      </c>
      <c r="B2" t="s">
        <v>88</v>
      </c>
      <c r="C2" t="s">
        <v>88</v>
      </c>
    </row>
    <row r="3" spans="1:11" x14ac:dyDescent="0.35">
      <c r="A3" t="s">
        <v>88</v>
      </c>
      <c r="B3" t="s">
        <v>49</v>
      </c>
      <c r="C3" t="s">
        <v>82</v>
      </c>
      <c r="F3" s="47" t="s">
        <v>72</v>
      </c>
      <c r="G3" s="47"/>
      <c r="H3" s="47"/>
      <c r="I3" s="47"/>
      <c r="J3" s="47"/>
      <c r="K3" s="47"/>
    </row>
    <row r="4" spans="1:11" x14ac:dyDescent="0.35">
      <c r="F4" s="47"/>
      <c r="G4" s="47"/>
      <c r="H4" s="47"/>
      <c r="I4" s="47"/>
      <c r="J4" s="47"/>
      <c r="K4" s="47"/>
    </row>
    <row r="5" spans="1:11" x14ac:dyDescent="0.35">
      <c r="F5" s="47"/>
      <c r="G5" s="47"/>
      <c r="H5" s="47"/>
      <c r="I5" s="47"/>
      <c r="J5" s="47"/>
      <c r="K5" s="4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N.LE</dc:creator>
  <cp:lastModifiedBy>LEMARCHAND Gautier FRA</cp:lastModifiedBy>
  <dcterms:created xsi:type="dcterms:W3CDTF">2020-11-19T15:16:41Z</dcterms:created>
  <dcterms:modified xsi:type="dcterms:W3CDTF">2020-12-02T08:44:18Z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2020-12-01T14:38:18Z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f5e0dee0-1c55-4834-a681-3d4e24cdb7b0</vt:lpwstr>
  </property>
  <property fmtid="{D5CDD505-2E9C-101B-9397-08002B2CF9AE}" pid="8" name="MSIP_Label_115e1d80-5df9-45cf-93c6-b3dca2463c0a_ContentBits">
    <vt:lpwstr>0</vt:lpwstr>
  </property>
</Properties>
</file>