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8486212-1781-4F01-9B36-1E243324EDB4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Calendrier" sheetId="2" r:id="rId1"/>
    <sheet name="Planning congé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2" l="1"/>
  <c r="AB22" i="2" l="1"/>
  <c r="AB24" i="2" s="1"/>
  <c r="AC24" i="2" s="1"/>
  <c r="AD24" i="2" s="1"/>
  <c r="AE24" i="2" s="1"/>
  <c r="AF24" i="2" s="1"/>
  <c r="AG24" i="2" s="1"/>
  <c r="AH24" i="2" s="1"/>
  <c r="AB25" i="2" s="1"/>
  <c r="AC25" i="2" s="1"/>
  <c r="AD25" i="2" s="1"/>
  <c r="AE25" i="2" s="1"/>
  <c r="AF25" i="2" s="1"/>
  <c r="AG25" i="2" s="1"/>
  <c r="AH25" i="2" s="1"/>
  <c r="AB26" i="2" s="1"/>
  <c r="AC26" i="2" s="1"/>
  <c r="AD26" i="2" s="1"/>
  <c r="AE26" i="2" s="1"/>
  <c r="AF26" i="2" s="1"/>
  <c r="AG26" i="2" s="1"/>
  <c r="AH26" i="2" s="1"/>
  <c r="AB27" i="2" s="1"/>
  <c r="AC27" i="2" s="1"/>
  <c r="AD27" i="2" s="1"/>
  <c r="AE27" i="2" s="1"/>
  <c r="AF27" i="2" s="1"/>
  <c r="AG27" i="2" s="1"/>
  <c r="AH27" i="2" s="1"/>
  <c r="AB28" i="2" s="1"/>
  <c r="AC28" i="2" s="1"/>
  <c r="AD28" i="2" s="1"/>
  <c r="AE28" i="2" s="1"/>
  <c r="AF28" i="2" s="1"/>
  <c r="AG28" i="2" s="1"/>
  <c r="AH28" i="2" s="1"/>
  <c r="AB29" i="2" s="1"/>
  <c r="T22" i="2"/>
  <c r="T24" i="2" s="1"/>
  <c r="U24" i="2" s="1"/>
  <c r="V24" i="2" s="1"/>
  <c r="W24" i="2" s="1"/>
  <c r="X24" i="2" s="1"/>
  <c r="Y24" i="2" s="1"/>
  <c r="Z24" i="2" s="1"/>
  <c r="T25" i="2" s="1"/>
  <c r="U25" i="2" s="1"/>
  <c r="V25" i="2" s="1"/>
  <c r="W25" i="2" s="1"/>
  <c r="X25" i="2" s="1"/>
  <c r="Y25" i="2" s="1"/>
  <c r="Z25" i="2" s="1"/>
  <c r="T26" i="2" s="1"/>
  <c r="U26" i="2" s="1"/>
  <c r="V26" i="2" s="1"/>
  <c r="W26" i="2" s="1"/>
  <c r="X26" i="2" s="1"/>
  <c r="Y26" i="2" s="1"/>
  <c r="Z26" i="2" s="1"/>
  <c r="T27" i="2" s="1"/>
  <c r="U27" i="2" s="1"/>
  <c r="V27" i="2" s="1"/>
  <c r="W27" i="2" s="1"/>
  <c r="X27" i="2" s="1"/>
  <c r="Y27" i="2" s="1"/>
  <c r="Z27" i="2" s="1"/>
  <c r="T28" i="2" s="1"/>
  <c r="U28" i="2" s="1"/>
  <c r="V28" i="2" s="1"/>
  <c r="W28" i="2" s="1"/>
  <c r="X28" i="2" s="1"/>
  <c r="Y28" i="2" s="1"/>
  <c r="Z28" i="2" s="1"/>
  <c r="T29" i="2" s="1"/>
  <c r="U29" i="2" s="1"/>
  <c r="V29" i="2" s="1"/>
  <c r="W29" i="2" s="1"/>
  <c r="X29" i="2" s="1"/>
  <c r="Y29" i="2" s="1"/>
  <c r="Z29" i="2" s="1"/>
  <c r="L22" i="2"/>
  <c r="L24" i="2" s="1"/>
  <c r="M24" i="2" s="1"/>
  <c r="N24" i="2" s="1"/>
  <c r="O24" i="2" s="1"/>
  <c r="P24" i="2" s="1"/>
  <c r="Q24" i="2" s="1"/>
  <c r="R24" i="2" s="1"/>
  <c r="L25" i="2" s="1"/>
  <c r="M25" i="2" s="1"/>
  <c r="N25" i="2" s="1"/>
  <c r="O25" i="2" s="1"/>
  <c r="P25" i="2" s="1"/>
  <c r="Q25" i="2" s="1"/>
  <c r="R25" i="2" s="1"/>
  <c r="L26" i="2" s="1"/>
  <c r="M26" i="2" s="1"/>
  <c r="N26" i="2" s="1"/>
  <c r="O26" i="2" s="1"/>
  <c r="P26" i="2" s="1"/>
  <c r="Q26" i="2" s="1"/>
  <c r="R26" i="2" s="1"/>
  <c r="L27" i="2" s="1"/>
  <c r="M27" i="2" s="1"/>
  <c r="N27" i="2" s="1"/>
  <c r="O27" i="2" s="1"/>
  <c r="P27" i="2" s="1"/>
  <c r="Q27" i="2" s="1"/>
  <c r="R27" i="2" s="1"/>
  <c r="L28" i="2" s="1"/>
  <c r="M28" i="2" s="1"/>
  <c r="N28" i="2" s="1"/>
  <c r="O28" i="2" s="1"/>
  <c r="P28" i="2" s="1"/>
  <c r="Q28" i="2" s="1"/>
  <c r="R28" i="2" s="1"/>
  <c r="L29" i="2" s="1"/>
  <c r="M29" i="2" s="1"/>
  <c r="N29" i="2" s="1"/>
  <c r="O29" i="2" s="1"/>
  <c r="P29" i="2" s="1"/>
  <c r="Q29" i="2" s="1"/>
  <c r="R29" i="2" s="1"/>
  <c r="D22" i="2"/>
  <c r="D24" i="2" s="1"/>
  <c r="E24" i="2" s="1"/>
  <c r="F24" i="2" s="1"/>
  <c r="G24" i="2" s="1"/>
  <c r="H24" i="2" s="1"/>
  <c r="I24" i="2" s="1"/>
  <c r="J24" i="2" s="1"/>
  <c r="D25" i="2" s="1"/>
  <c r="E25" i="2" s="1"/>
  <c r="F25" i="2" s="1"/>
  <c r="G25" i="2" s="1"/>
  <c r="H25" i="2" s="1"/>
  <c r="I25" i="2" s="1"/>
  <c r="J25" i="2" s="1"/>
  <c r="D26" i="2" s="1"/>
  <c r="E26" i="2" s="1"/>
  <c r="F26" i="2" s="1"/>
  <c r="G26" i="2" s="1"/>
  <c r="H26" i="2" s="1"/>
  <c r="I26" i="2" s="1"/>
  <c r="J26" i="2" s="1"/>
  <c r="D27" i="2" s="1"/>
  <c r="E27" i="2" s="1"/>
  <c r="F27" i="2" s="1"/>
  <c r="G27" i="2" s="1"/>
  <c r="H27" i="2" s="1"/>
  <c r="I27" i="2" s="1"/>
  <c r="J27" i="2" s="1"/>
  <c r="D28" i="2" s="1"/>
  <c r="E28" i="2" s="1"/>
  <c r="F28" i="2" s="1"/>
  <c r="G28" i="2" s="1"/>
  <c r="H28" i="2" s="1"/>
  <c r="I28" i="2" s="1"/>
  <c r="J28" i="2" s="1"/>
  <c r="D29" i="2" s="1"/>
  <c r="E29" i="2" s="1"/>
  <c r="F29" i="2" s="1"/>
  <c r="G29" i="2" s="1"/>
  <c r="H29" i="2" s="1"/>
  <c r="I29" i="2" s="1"/>
  <c r="J29" i="2" s="1"/>
  <c r="AB13" i="2"/>
  <c r="AB15" i="2" s="1"/>
  <c r="AC15" i="2" s="1"/>
  <c r="AD15" i="2" s="1"/>
  <c r="AE15" i="2" s="1"/>
  <c r="AF15" i="2" s="1"/>
  <c r="AG15" i="2" s="1"/>
  <c r="AH15" i="2" s="1"/>
  <c r="AB16" i="2" s="1"/>
  <c r="AC16" i="2" s="1"/>
  <c r="AD16" i="2" s="1"/>
  <c r="AE16" i="2" s="1"/>
  <c r="AF16" i="2" s="1"/>
  <c r="AG16" i="2" s="1"/>
  <c r="AH16" i="2" s="1"/>
  <c r="AB17" i="2" s="1"/>
  <c r="AC17" i="2" s="1"/>
  <c r="AD17" i="2" s="1"/>
  <c r="AE17" i="2" s="1"/>
  <c r="AF17" i="2" s="1"/>
  <c r="AG17" i="2" s="1"/>
  <c r="AH17" i="2" s="1"/>
  <c r="AB18" i="2" s="1"/>
  <c r="AC18" i="2" s="1"/>
  <c r="AD18" i="2" s="1"/>
  <c r="AE18" i="2" s="1"/>
  <c r="AF18" i="2" s="1"/>
  <c r="AG18" i="2" s="1"/>
  <c r="AH18" i="2" s="1"/>
  <c r="AB19" i="2" s="1"/>
  <c r="AC19" i="2" s="1"/>
  <c r="AD19" i="2" s="1"/>
  <c r="AE19" i="2" s="1"/>
  <c r="AF19" i="2" s="1"/>
  <c r="AG19" i="2" s="1"/>
  <c r="AH19" i="2" s="1"/>
  <c r="AB20" i="2" s="1"/>
  <c r="AC20" i="2" s="1"/>
  <c r="AD20" i="2" s="1"/>
  <c r="AE20" i="2" s="1"/>
  <c r="AF20" i="2" s="1"/>
  <c r="AG20" i="2" s="1"/>
  <c r="AH20" i="2" s="1"/>
  <c r="T13" i="2"/>
  <c r="T15" i="2" s="1"/>
  <c r="U15" i="2" s="1"/>
  <c r="V15" i="2" s="1"/>
  <c r="W15" i="2" s="1"/>
  <c r="X15" i="2" s="1"/>
  <c r="Y15" i="2" s="1"/>
  <c r="Z15" i="2" s="1"/>
  <c r="T16" i="2" s="1"/>
  <c r="U16" i="2" s="1"/>
  <c r="V16" i="2" s="1"/>
  <c r="W16" i="2" s="1"/>
  <c r="X16" i="2" s="1"/>
  <c r="Y16" i="2" s="1"/>
  <c r="Z16" i="2" s="1"/>
  <c r="T17" i="2" s="1"/>
  <c r="U17" i="2" s="1"/>
  <c r="V17" i="2" s="1"/>
  <c r="W17" i="2" s="1"/>
  <c r="X17" i="2" s="1"/>
  <c r="Y17" i="2" s="1"/>
  <c r="Z17" i="2" s="1"/>
  <c r="T18" i="2" s="1"/>
  <c r="U18" i="2" s="1"/>
  <c r="V18" i="2" s="1"/>
  <c r="W18" i="2" s="1"/>
  <c r="X18" i="2" s="1"/>
  <c r="Y18" i="2" s="1"/>
  <c r="Z18" i="2" s="1"/>
  <c r="T19" i="2" s="1"/>
  <c r="U19" i="2" s="1"/>
  <c r="V19" i="2" s="1"/>
  <c r="W19" i="2" s="1"/>
  <c r="X19" i="2" s="1"/>
  <c r="Y19" i="2" s="1"/>
  <c r="Z19" i="2" s="1"/>
  <c r="T20" i="2" s="1"/>
  <c r="U20" i="2" s="1"/>
  <c r="V20" i="2" s="1"/>
  <c r="W20" i="2" s="1"/>
  <c r="X20" i="2" s="1"/>
  <c r="Y20" i="2" s="1"/>
  <c r="Z20" i="2" s="1"/>
  <c r="L13" i="2"/>
  <c r="L15" i="2" s="1"/>
  <c r="M15" i="2" s="1"/>
  <c r="N15" i="2" s="1"/>
  <c r="O15" i="2" s="1"/>
  <c r="P15" i="2" s="1"/>
  <c r="Q15" i="2" s="1"/>
  <c r="R15" i="2" s="1"/>
  <c r="L16" i="2" s="1"/>
  <c r="M16" i="2" s="1"/>
  <c r="N16" i="2" s="1"/>
  <c r="O16" i="2" s="1"/>
  <c r="P16" i="2" s="1"/>
  <c r="Q16" i="2" s="1"/>
  <c r="R16" i="2" s="1"/>
  <c r="L17" i="2" s="1"/>
  <c r="M17" i="2" s="1"/>
  <c r="N17" i="2" s="1"/>
  <c r="O17" i="2" s="1"/>
  <c r="P17" i="2" s="1"/>
  <c r="Q17" i="2" s="1"/>
  <c r="R17" i="2" s="1"/>
  <c r="L18" i="2" s="1"/>
  <c r="M18" i="2" s="1"/>
  <c r="N18" i="2" s="1"/>
  <c r="O18" i="2" s="1"/>
  <c r="P18" i="2" s="1"/>
  <c r="Q18" i="2" s="1"/>
  <c r="R18" i="2" s="1"/>
  <c r="L19" i="2" s="1"/>
  <c r="M19" i="2" s="1"/>
  <c r="N19" i="2" s="1"/>
  <c r="O19" i="2" s="1"/>
  <c r="P19" i="2" s="1"/>
  <c r="Q19" i="2" s="1"/>
  <c r="R19" i="2" s="1"/>
  <c r="L20" i="2" s="1"/>
  <c r="M20" i="2" s="1"/>
  <c r="N20" i="2" s="1"/>
  <c r="O20" i="2" s="1"/>
  <c r="P20" i="2" s="1"/>
  <c r="Q20" i="2" s="1"/>
  <c r="R20" i="2" s="1"/>
  <c r="AB4" i="2"/>
  <c r="AB6" i="2" s="1"/>
  <c r="AC6" i="2" s="1"/>
  <c r="AD6" i="2" s="1"/>
  <c r="AE6" i="2" s="1"/>
  <c r="AF6" i="2" s="1"/>
  <c r="T4" i="2"/>
  <c r="T6" i="2" s="1"/>
  <c r="U6" i="2" s="1"/>
  <c r="V6" i="2" s="1"/>
  <c r="W6" i="2" s="1"/>
  <c r="X6" i="2" s="1"/>
  <c r="D13" i="2"/>
  <c r="D15" i="2" s="1"/>
  <c r="E15" i="2" s="1"/>
  <c r="F15" i="2" s="1"/>
  <c r="G15" i="2" s="1"/>
  <c r="H15" i="2" s="1"/>
  <c r="I15" i="2" s="1"/>
  <c r="J15" i="2" s="1"/>
  <c r="D16" i="2" s="1"/>
  <c r="E16" i="2" s="1"/>
  <c r="F16" i="2" s="1"/>
  <c r="G16" i="2" s="1"/>
  <c r="H16" i="2" s="1"/>
  <c r="I16" i="2" s="1"/>
  <c r="J16" i="2" s="1"/>
  <c r="D17" i="2" s="1"/>
  <c r="E17" i="2" s="1"/>
  <c r="F17" i="2" s="1"/>
  <c r="G17" i="2" s="1"/>
  <c r="H17" i="2" s="1"/>
  <c r="I17" i="2" s="1"/>
  <c r="J17" i="2" s="1"/>
  <c r="D18" i="2" s="1"/>
  <c r="E18" i="2" s="1"/>
  <c r="F18" i="2" s="1"/>
  <c r="G18" i="2" s="1"/>
  <c r="H18" i="2" s="1"/>
  <c r="I18" i="2" s="1"/>
  <c r="J18" i="2" s="1"/>
  <c r="D19" i="2" s="1"/>
  <c r="E19" i="2" s="1"/>
  <c r="F19" i="2" s="1"/>
  <c r="G19" i="2" s="1"/>
  <c r="H19" i="2" s="1"/>
  <c r="I19" i="2" s="1"/>
  <c r="J19" i="2" s="1"/>
  <c r="D20" i="2" s="1"/>
  <c r="E20" i="2" s="1"/>
  <c r="F20" i="2" s="1"/>
  <c r="G20" i="2" s="1"/>
  <c r="H20" i="2" s="1"/>
  <c r="I20" i="2" s="1"/>
  <c r="J20" i="2" s="1"/>
  <c r="L4" i="2"/>
  <c r="L6" i="2" s="1"/>
  <c r="M6" i="2" s="1"/>
  <c r="N6" i="2" s="1"/>
  <c r="O6" i="2" s="1"/>
  <c r="P6" i="2" s="1"/>
  <c r="D4" i="2"/>
  <c r="D6" i="2" s="1"/>
  <c r="E6" i="2" s="1"/>
  <c r="F6" i="2" s="1"/>
  <c r="G6" i="2" s="1"/>
  <c r="H6" i="2" s="1"/>
  <c r="B12" i="1"/>
  <c r="C12" i="1"/>
  <c r="AC29" i="2" l="1"/>
  <c r="AD29" i="2" s="1"/>
  <c r="AE29" i="2" s="1"/>
  <c r="AF29" i="2" s="1"/>
  <c r="AG29" i="2" s="1"/>
  <c r="AH29" i="2" s="1"/>
  <c r="I6" i="2"/>
  <c r="J6" i="2" s="1"/>
  <c r="AG6" i="2"/>
  <c r="AH6" i="2" s="1"/>
  <c r="AB7" i="2" s="1"/>
  <c r="AC7" i="2" s="1"/>
  <c r="AD7" i="2" s="1"/>
  <c r="AE7" i="2" s="1"/>
  <c r="AF7" i="2" s="1"/>
  <c r="AG7" i="2" s="1"/>
  <c r="AH7" i="2" s="1"/>
  <c r="AB8" i="2" s="1"/>
  <c r="AC8" i="2" s="1"/>
  <c r="AD8" i="2" s="1"/>
  <c r="AE8" i="2" s="1"/>
  <c r="AF8" i="2" s="1"/>
  <c r="AG8" i="2" s="1"/>
  <c r="AH8" i="2" s="1"/>
  <c r="AB9" i="2" s="1"/>
  <c r="AC9" i="2" s="1"/>
  <c r="AD9" i="2" s="1"/>
  <c r="AE9" i="2" s="1"/>
  <c r="AF9" i="2" s="1"/>
  <c r="AG9" i="2" s="1"/>
  <c r="AH9" i="2" s="1"/>
  <c r="AB10" i="2" s="1"/>
  <c r="AC10" i="2" s="1"/>
  <c r="AD10" i="2" s="1"/>
  <c r="AE10" i="2" s="1"/>
  <c r="AF10" i="2" s="1"/>
  <c r="AG10" i="2" s="1"/>
  <c r="AH10" i="2" s="1"/>
  <c r="AB11" i="2" s="1"/>
  <c r="AC11" i="2" s="1"/>
  <c r="AD11" i="2" s="1"/>
  <c r="AE11" i="2" s="1"/>
  <c r="AF11" i="2" s="1"/>
  <c r="AG11" i="2" s="1"/>
  <c r="AH11" i="2" s="1"/>
  <c r="Q6" i="2"/>
  <c r="R6" i="2" s="1"/>
  <c r="L7" i="2" s="1"/>
  <c r="M7" i="2" s="1"/>
  <c r="N7" i="2" s="1"/>
  <c r="O7" i="2" s="1"/>
  <c r="P7" i="2" s="1"/>
  <c r="Q7" i="2" s="1"/>
  <c r="R7" i="2" s="1"/>
  <c r="L8" i="2" s="1"/>
  <c r="M8" i="2" s="1"/>
  <c r="N8" i="2" s="1"/>
  <c r="O8" i="2" s="1"/>
  <c r="P8" i="2" s="1"/>
  <c r="Q8" i="2" s="1"/>
  <c r="R8" i="2" s="1"/>
  <c r="L9" i="2" s="1"/>
  <c r="M9" i="2" s="1"/>
  <c r="N9" i="2" s="1"/>
  <c r="O9" i="2" s="1"/>
  <c r="P9" i="2" s="1"/>
  <c r="Q9" i="2" s="1"/>
  <c r="R9" i="2" s="1"/>
  <c r="L10" i="2" s="1"/>
  <c r="M10" i="2" s="1"/>
  <c r="N10" i="2" s="1"/>
  <c r="O10" i="2" s="1"/>
  <c r="P10" i="2" s="1"/>
  <c r="Q10" i="2" s="1"/>
  <c r="R10" i="2" s="1"/>
  <c r="L11" i="2" s="1"/>
  <c r="M11" i="2" s="1"/>
  <c r="N11" i="2" s="1"/>
  <c r="O11" i="2" s="1"/>
  <c r="P11" i="2" s="1"/>
  <c r="Q11" i="2" s="1"/>
  <c r="R11" i="2" s="1"/>
  <c r="Y6" i="2"/>
  <c r="Z6" i="2" s="1"/>
  <c r="T7" i="2" s="1"/>
  <c r="U7" i="2" s="1"/>
  <c r="V7" i="2" s="1"/>
  <c r="W7" i="2" s="1"/>
  <c r="X7" i="2" s="1"/>
  <c r="Y7" i="2" s="1"/>
  <c r="Z7" i="2" s="1"/>
  <c r="T8" i="2" s="1"/>
  <c r="U8" i="2" s="1"/>
  <c r="V8" i="2" s="1"/>
  <c r="W8" i="2" s="1"/>
  <c r="X8" i="2" s="1"/>
  <c r="Y8" i="2" s="1"/>
  <c r="Z8" i="2" s="1"/>
  <c r="T9" i="2" s="1"/>
  <c r="U9" i="2" s="1"/>
  <c r="V9" i="2" s="1"/>
  <c r="W9" i="2" s="1"/>
  <c r="X9" i="2" s="1"/>
  <c r="Y9" i="2" s="1"/>
  <c r="Z9" i="2" s="1"/>
  <c r="T10" i="2" s="1"/>
  <c r="U10" i="2" s="1"/>
  <c r="V10" i="2" s="1"/>
  <c r="W10" i="2" s="1"/>
  <c r="X10" i="2" s="1"/>
  <c r="Y10" i="2" s="1"/>
  <c r="Z10" i="2" s="1"/>
  <c r="L21" i="1"/>
  <c r="K21" i="1"/>
  <c r="J21" i="1"/>
  <c r="I21" i="1"/>
  <c r="H21" i="1"/>
  <c r="G21" i="1"/>
  <c r="F21" i="1"/>
  <c r="L20" i="1"/>
  <c r="K20" i="1"/>
  <c r="J20" i="1"/>
  <c r="I20" i="1"/>
  <c r="H20" i="1"/>
  <c r="G20" i="1"/>
  <c r="F20" i="1"/>
  <c r="L19" i="1"/>
  <c r="K19" i="1"/>
  <c r="J19" i="1"/>
  <c r="I19" i="1"/>
  <c r="H19" i="1"/>
  <c r="G19" i="1"/>
  <c r="F19" i="1"/>
  <c r="L18" i="1"/>
  <c r="K18" i="1"/>
  <c r="J18" i="1"/>
  <c r="I18" i="1"/>
  <c r="H18" i="1"/>
  <c r="G18" i="1"/>
  <c r="F18" i="1"/>
  <c r="L17" i="1"/>
  <c r="K17" i="1"/>
  <c r="J17" i="1"/>
  <c r="I17" i="1"/>
  <c r="H17" i="1"/>
  <c r="G17" i="1"/>
  <c r="F17" i="1"/>
  <c r="L16" i="1"/>
  <c r="K16" i="1"/>
  <c r="J16" i="1"/>
  <c r="I16" i="1"/>
  <c r="H16" i="1"/>
  <c r="G16" i="1"/>
  <c r="F16" i="1"/>
  <c r="L15" i="1"/>
  <c r="K15" i="1"/>
  <c r="J15" i="1"/>
  <c r="I15" i="1"/>
  <c r="H15" i="1"/>
  <c r="G15" i="1"/>
  <c r="F15" i="1"/>
  <c r="L14" i="1"/>
  <c r="K14" i="1"/>
  <c r="J14" i="1"/>
  <c r="I14" i="1"/>
  <c r="H14" i="1"/>
  <c r="G14" i="1"/>
  <c r="F14" i="1"/>
  <c r="L13" i="1"/>
  <c r="K13" i="1"/>
  <c r="J13" i="1"/>
  <c r="I13" i="1"/>
  <c r="H13" i="1"/>
  <c r="G13" i="1"/>
  <c r="F13" i="1"/>
  <c r="L12" i="1"/>
  <c r="K12" i="1"/>
  <c r="J12" i="1"/>
  <c r="I12" i="1"/>
  <c r="H12" i="1"/>
  <c r="G12" i="1"/>
  <c r="F12" i="1"/>
  <c r="L11" i="1"/>
  <c r="K11" i="1"/>
  <c r="J11" i="1"/>
  <c r="I11" i="1"/>
  <c r="H11" i="1"/>
  <c r="G11" i="1"/>
  <c r="F11" i="1"/>
  <c r="L10" i="1"/>
  <c r="K10" i="1"/>
  <c r="J10" i="1"/>
  <c r="I10" i="1"/>
  <c r="H10" i="1"/>
  <c r="G10" i="1"/>
  <c r="F10" i="1"/>
  <c r="L9" i="1"/>
  <c r="K9" i="1"/>
  <c r="J9" i="1"/>
  <c r="I9" i="1"/>
  <c r="H9" i="1"/>
  <c r="G9" i="1"/>
  <c r="F9" i="1"/>
  <c r="L8" i="1"/>
  <c r="L6" i="1" s="1"/>
  <c r="K8" i="1"/>
  <c r="K7" i="1" s="1"/>
  <c r="J8" i="1"/>
  <c r="J6" i="1" s="1"/>
  <c r="I8" i="1"/>
  <c r="I6" i="1" s="1"/>
  <c r="H8" i="1"/>
  <c r="H6" i="1" s="1"/>
  <c r="G8" i="1"/>
  <c r="G7" i="1" s="1"/>
  <c r="F8" i="1"/>
  <c r="F6" i="1" s="1"/>
  <c r="B6" i="1"/>
  <c r="E2" i="1"/>
  <c r="B5" i="1"/>
  <c r="K6" i="1" l="1"/>
  <c r="G6" i="1"/>
  <c r="T11" i="2"/>
  <c r="U11" i="2" s="1"/>
  <c r="V11" i="2" s="1"/>
  <c r="W11" i="2" s="1"/>
  <c r="X11" i="2" s="1"/>
  <c r="Y11" i="2" s="1"/>
  <c r="Z11" i="2" s="1"/>
  <c r="D7" i="2"/>
  <c r="E7" i="2" s="1"/>
  <c r="F7" i="2" s="1"/>
  <c r="G7" i="2" s="1"/>
  <c r="H7" i="2" s="1"/>
  <c r="I7" i="2" s="1"/>
  <c r="J7" i="2" s="1"/>
  <c r="D8" i="2" s="1"/>
  <c r="E8" i="2" s="1"/>
  <c r="F8" i="2" s="1"/>
  <c r="G8" i="2" s="1"/>
  <c r="H8" i="2" s="1"/>
  <c r="I8" i="2" s="1"/>
  <c r="J8" i="2" s="1"/>
  <c r="D9" i="2" s="1"/>
  <c r="E9" i="2" s="1"/>
  <c r="F9" i="2" s="1"/>
  <c r="G9" i="2" s="1"/>
  <c r="H9" i="2" s="1"/>
  <c r="I9" i="2" s="1"/>
  <c r="J9" i="2" s="1"/>
  <c r="D10" i="2" s="1"/>
  <c r="E10" i="2" s="1"/>
  <c r="F10" i="2" s="1"/>
  <c r="G10" i="2" s="1"/>
  <c r="H10" i="2" s="1"/>
  <c r="I10" i="2" s="1"/>
  <c r="J10" i="2" s="1"/>
  <c r="J7" i="1"/>
  <c r="F7" i="1"/>
  <c r="I7" i="1"/>
  <c r="L7" i="1"/>
  <c r="H7" i="1"/>
  <c r="D11" i="2" l="1"/>
  <c r="E11" i="2" s="1"/>
  <c r="F11" i="2" s="1"/>
  <c r="G11" i="2" s="1"/>
  <c r="H11" i="2" s="1"/>
  <c r="I11" i="2" s="1"/>
  <c r="J11" i="2" s="1"/>
</calcChain>
</file>

<file path=xl/sharedStrings.xml><?xml version="1.0" encoding="utf-8"?>
<sst xmlns="http://schemas.openxmlformats.org/spreadsheetml/2006/main" count="93" uniqueCount="15">
  <si>
    <t xml:space="preserve"> </t>
  </si>
  <si>
    <t>PLANNING DE CONGES DU MOIS DE :</t>
  </si>
  <si>
    <t>Date de début</t>
  </si>
  <si>
    <t>Date de fin</t>
  </si>
  <si>
    <t>Mar.</t>
  </si>
  <si>
    <t>Mer.</t>
  </si>
  <si>
    <t>Jeu.</t>
  </si>
  <si>
    <t>Ven.</t>
  </si>
  <si>
    <t>Sam.</t>
  </si>
  <si>
    <t>Dim.</t>
  </si>
  <si>
    <t>Lun.</t>
  </si>
  <si>
    <t>Année :</t>
  </si>
  <si>
    <t>Nombre de Jours :</t>
  </si>
  <si>
    <t>Date de fin:</t>
  </si>
  <si>
    <t>Date de départ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</si>
</sst>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mmmm\ \-\ yyyy"/>
  </numFmts>
  <fonts count="1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theme="1"/>
      <name val="Palatino Linotype"/>
      <family val="1"/>
    </font>
    <font>
      <sz val="14"/>
      <color theme="1"/>
      <name val="Palatino Linotype"/>
      <family val="1"/>
    </font>
    <font>
      <b/>
      <sz val="11"/>
      <color theme="1"/>
      <name val="Calibri"/>
      <family val="2"/>
      <scheme val="minor"/>
    </font>
    <font>
      <b/>
      <sz val="11"/>
      <color theme="1"/>
      <name val="Palatino Linotype"/>
      <family val="1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9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sz val="16"/>
      <color theme="7" tint="-0.499984740745262"/>
      <name val="Calibri"/>
      <family val="2"/>
      <scheme val="minor"/>
    </font>
    <font>
      <b/>
      <sz val="16"/>
      <color theme="6" tint="-0.499984740745262"/>
      <name val="Calibri"/>
      <family val="2"/>
      <scheme val="minor"/>
    </font>
    <font>
      <b/>
      <sz val="16"/>
      <color theme="3" tint="-0.499984740745262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6"/>
      <color theme="2" tint="-0.89999084444715716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499984740745262"/>
      </left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/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  <border>
      <left style="medium">
        <color theme="9" tint="-0.499984740745262"/>
      </left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 style="medium">
        <color theme="9" tint="-0.499984740745262"/>
      </right>
      <top/>
      <bottom style="medium">
        <color theme="9" tint="-0.499984740745262"/>
      </bottom>
      <diagonal/>
    </border>
    <border>
      <left style="medium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/>
      <diagonal/>
    </border>
    <border>
      <left style="thin">
        <color theme="9" tint="-0.499984740745262"/>
      </left>
      <right style="thin">
        <color theme="9" tint="-0.499984740745262"/>
      </right>
      <top/>
      <bottom style="thin">
        <color theme="9" tint="-0.499984740745262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/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vertical="center"/>
    </xf>
    <xf numFmtId="14" fontId="5" fillId="0" borderId="3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4" fillId="0" borderId="0" xfId="0" applyFont="1" applyAlignment="1">
      <alignment horizontal="center" vertical="center"/>
    </xf>
    <xf numFmtId="0" fontId="11" fillId="13" borderId="6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13" borderId="9" xfId="0" applyFont="1" applyFill="1" applyBorder="1" applyAlignment="1">
      <alignment horizontal="left" vertical="center"/>
    </xf>
    <xf numFmtId="0" fontId="6" fillId="13" borderId="10" xfId="0" applyFont="1" applyFill="1" applyBorder="1" applyAlignment="1">
      <alignment horizontal="left" vertical="center"/>
    </xf>
    <xf numFmtId="14" fontId="6" fillId="0" borderId="5" xfId="0" applyNumberFormat="1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2" fillId="14" borderId="11" xfId="0" applyFont="1" applyFill="1" applyBorder="1" applyAlignment="1">
      <alignment horizontal="left" vertical="center"/>
    </xf>
    <xf numFmtId="14" fontId="12" fillId="0" borderId="11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13" borderId="12" xfId="0" applyFont="1" applyFill="1" applyBorder="1" applyAlignment="1">
      <alignment horizontal="center" vertical="center"/>
    </xf>
    <xf numFmtId="0" fontId="7" fillId="11" borderId="12" xfId="0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  <xf numFmtId="165" fontId="9" fillId="13" borderId="7" xfId="0" applyNumberFormat="1" applyFont="1" applyFill="1" applyBorder="1" applyAlignment="1">
      <alignment horizontal="center" vertical="center"/>
    </xf>
    <xf numFmtId="165" fontId="9" fillId="13" borderId="13" xfId="0" applyNumberFormat="1" applyFont="1" applyFill="1" applyBorder="1" applyAlignment="1">
      <alignment horizontal="center" vertical="center"/>
    </xf>
    <xf numFmtId="165" fontId="9" fillId="12" borderId="7" xfId="0" applyNumberFormat="1" applyFont="1" applyFill="1" applyBorder="1" applyAlignment="1">
      <alignment horizontal="center" vertical="center"/>
    </xf>
    <xf numFmtId="165" fontId="13" fillId="3" borderId="7" xfId="0" applyNumberFormat="1" applyFont="1" applyFill="1" applyBorder="1" applyAlignment="1">
      <alignment horizontal="center" vertical="center"/>
    </xf>
    <xf numFmtId="165" fontId="14" fillId="5" borderId="7" xfId="0" applyNumberFormat="1" applyFont="1" applyFill="1" applyBorder="1" applyAlignment="1">
      <alignment horizontal="center" vertical="center"/>
    </xf>
    <xf numFmtId="165" fontId="15" fillId="10" borderId="7" xfId="0" applyNumberFormat="1" applyFont="1" applyFill="1" applyBorder="1" applyAlignment="1">
      <alignment horizontal="center" vertical="center"/>
    </xf>
    <xf numFmtId="165" fontId="10" fillId="9" borderId="7" xfId="0" applyNumberFormat="1" applyFont="1" applyFill="1" applyBorder="1" applyAlignment="1">
      <alignment horizontal="center" vertical="center"/>
    </xf>
    <xf numFmtId="165" fontId="17" fillId="4" borderId="7" xfId="0" applyNumberFormat="1" applyFont="1" applyFill="1" applyBorder="1" applyAlignment="1">
      <alignment horizontal="center" vertical="center"/>
    </xf>
    <xf numFmtId="165" fontId="16" fillId="15" borderId="7" xfId="0" applyNumberFormat="1" applyFont="1" applyFill="1" applyBorder="1" applyAlignment="1">
      <alignment horizontal="center" vertical="center"/>
    </xf>
    <xf numFmtId="165" fontId="18" fillId="17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C00000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125">
          <bgColor theme="5" tint="0.39994506668294322"/>
        </patternFill>
      </fill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X32"/>
  <sheetViews>
    <sheetView showGridLines="0" tabSelected="1" zoomScale="80" zoomScaleNormal="80" workbookViewId="0">
      <selection activeCell="AL22" sqref="AL22:AM22"/>
    </sheetView>
  </sheetViews>
  <sheetFormatPr baseColWidth="10" defaultRowHeight="15" x14ac:dyDescent="0.25"/>
  <cols>
    <col min="1" max="1" width="21.85546875" customWidth="1"/>
    <col min="2" max="2" width="18.42578125" customWidth="1"/>
    <col min="4" max="10" width="5.7109375" customWidth="1"/>
    <col min="11" max="11" width="2.42578125" customWidth="1"/>
    <col min="12" max="18" width="5.7109375" customWidth="1"/>
    <col min="19" max="19" width="2.42578125" customWidth="1"/>
    <col min="20" max="26" width="5.7109375" customWidth="1"/>
    <col min="27" max="27" width="2.28515625" customWidth="1"/>
    <col min="28" max="135" width="5.7109375" customWidth="1"/>
  </cols>
  <sheetData>
    <row r="1" spans="1:50" ht="15.75" thickBot="1" x14ac:dyDescent="0.3"/>
    <row r="2" spans="1:50" ht="31.5" customHeight="1" thickBot="1" x14ac:dyDescent="0.3">
      <c r="A2" s="20" t="s">
        <v>11</v>
      </c>
      <c r="B2" s="19">
        <v>2025</v>
      </c>
    </row>
    <row r="3" spans="1:50" ht="15.75" thickBot="1" x14ac:dyDescent="0.3"/>
    <row r="4" spans="1:50" ht="30" customHeight="1" thickBot="1" x14ac:dyDescent="0.3">
      <c r="A4" s="22" t="s">
        <v>14</v>
      </c>
      <c r="B4" s="24">
        <v>45748</v>
      </c>
      <c r="D4" s="42">
        <f>DATE($B$2,1,1)</f>
        <v>45658</v>
      </c>
      <c r="E4" s="42"/>
      <c r="F4" s="42"/>
      <c r="G4" s="42"/>
      <c r="H4" s="42"/>
      <c r="I4" s="42"/>
      <c r="J4" s="42"/>
      <c r="L4" s="43">
        <f>DATE($B$2,2,1)</f>
        <v>45689</v>
      </c>
      <c r="M4" s="43"/>
      <c r="N4" s="43"/>
      <c r="O4" s="43"/>
      <c r="P4" s="43"/>
      <c r="Q4" s="43"/>
      <c r="R4" s="43"/>
      <c r="T4" s="44">
        <f>DATE($B$2,3,1)</f>
        <v>45717</v>
      </c>
      <c r="U4" s="44"/>
      <c r="V4" s="44"/>
      <c r="W4" s="44"/>
      <c r="X4" s="44"/>
      <c r="Y4" s="44"/>
      <c r="Z4" s="44"/>
      <c r="AB4" s="45">
        <f>DATE($B$2,4,1)</f>
        <v>45748</v>
      </c>
      <c r="AC4" s="45"/>
      <c r="AD4" s="45"/>
      <c r="AE4" s="45"/>
      <c r="AF4" s="45"/>
      <c r="AG4" s="45"/>
      <c r="AH4" s="45"/>
      <c r="AJ4" s="17"/>
      <c r="AK4" s="17"/>
      <c r="AL4" s="17"/>
      <c r="AM4" s="17"/>
      <c r="AN4" s="17"/>
      <c r="AO4" s="17"/>
      <c r="AP4" s="17"/>
      <c r="AR4" s="17"/>
      <c r="AS4" s="17"/>
      <c r="AT4" s="17"/>
      <c r="AU4" s="17"/>
      <c r="AV4" s="17"/>
      <c r="AW4" s="17"/>
      <c r="AX4" s="17"/>
    </row>
    <row r="5" spans="1:50" ht="21" customHeight="1" thickBot="1" x14ac:dyDescent="0.3">
      <c r="A5" s="23" t="s">
        <v>12</v>
      </c>
      <c r="B5" s="25">
        <v>35</v>
      </c>
      <c r="D5" s="34" t="s">
        <v>10</v>
      </c>
      <c r="E5" s="34" t="s">
        <v>4</v>
      </c>
      <c r="F5" s="34" t="s">
        <v>5</v>
      </c>
      <c r="G5" s="34" t="s">
        <v>6</v>
      </c>
      <c r="H5" s="34" t="s">
        <v>7</v>
      </c>
      <c r="I5" s="34" t="s">
        <v>8</v>
      </c>
      <c r="J5" s="34" t="s">
        <v>9</v>
      </c>
      <c r="L5" s="33" t="s">
        <v>10</v>
      </c>
      <c r="M5" s="33" t="s">
        <v>4</v>
      </c>
      <c r="N5" s="33" t="s">
        <v>5</v>
      </c>
      <c r="O5" s="33" t="s">
        <v>6</v>
      </c>
      <c r="P5" s="33" t="s">
        <v>7</v>
      </c>
      <c r="Q5" s="33" t="s">
        <v>8</v>
      </c>
      <c r="R5" s="33" t="s">
        <v>9</v>
      </c>
      <c r="T5" s="32" t="s">
        <v>10</v>
      </c>
      <c r="U5" s="32" t="s">
        <v>4</v>
      </c>
      <c r="V5" s="32" t="s">
        <v>5</v>
      </c>
      <c r="W5" s="32" t="s">
        <v>6</v>
      </c>
      <c r="X5" s="32" t="s">
        <v>7</v>
      </c>
      <c r="Y5" s="32" t="s">
        <v>8</v>
      </c>
      <c r="Z5" s="32" t="s">
        <v>9</v>
      </c>
      <c r="AB5" s="35" t="s">
        <v>10</v>
      </c>
      <c r="AC5" s="35" t="s">
        <v>4</v>
      </c>
      <c r="AD5" s="35" t="s">
        <v>5</v>
      </c>
      <c r="AE5" s="35" t="s">
        <v>6</v>
      </c>
      <c r="AF5" s="35" t="s">
        <v>7</v>
      </c>
      <c r="AG5" s="35" t="s">
        <v>8</v>
      </c>
      <c r="AH5" s="35" t="s">
        <v>9</v>
      </c>
      <c r="AM5" s="8"/>
    </row>
    <row r="6" spans="1:50" ht="24.95" customHeight="1" thickBot="1" x14ac:dyDescent="0.3">
      <c r="A6" s="21"/>
      <c r="D6" s="30" t="str">
        <f>IF(WEEKDAY(D4,1)=2,D4,"")</f>
        <v/>
      </c>
      <c r="E6" s="31" t="str">
        <f>IF(D6&lt;&gt;"",D6+1,IF(WEEKDAY(D4,1)=3,D4,""))</f>
        <v/>
      </c>
      <c r="F6" s="31">
        <f>IF(E6&lt;&gt;"",E6+1,IF(WEEKDAY(D4,1)=4,D4,""))</f>
        <v>45658</v>
      </c>
      <c r="G6" s="31">
        <f>IF(F6&lt;&gt;"",F6+1,IF(WEEKDAY(D4,1)=5,D4,""))</f>
        <v>45659</v>
      </c>
      <c r="H6" s="31">
        <f>IF(G6&lt;&gt;"",G6+1,IF(WEEKDAY(D4,1)=6,D4,""))</f>
        <v>45660</v>
      </c>
      <c r="I6" s="31">
        <f>IF(H6&lt;&gt;"",H6+1,IF(WEEKDAY(D4,1)=7,D4,""))</f>
        <v>45661</v>
      </c>
      <c r="J6" s="31">
        <f>IF(I6&lt;&gt;"",I6+1,IF(WEEKDAY(D4,1)=1,D4,""))</f>
        <v>45662</v>
      </c>
      <c r="L6" s="31" t="str">
        <f>IF(WEEKDAY(L4,1)=2,L4,"")</f>
        <v/>
      </c>
      <c r="M6" s="31" t="str">
        <f>IF(L6&lt;&gt;"",L6+1,IF(WEEKDAY(L4,1)=3,L4,""))</f>
        <v/>
      </c>
      <c r="N6" s="31" t="str">
        <f>IF(M6&lt;&gt;"",M6+1,IF(WEEKDAY(L4,1)=4,L4,""))</f>
        <v/>
      </c>
      <c r="O6" s="31" t="str">
        <f>IF(N6&lt;&gt;"",N6+1,IF(WEEKDAY(L4,1)=5,L4,""))</f>
        <v/>
      </c>
      <c r="P6" s="31" t="str">
        <f>IF(O6&lt;&gt;"",O6+1,IF(WEEKDAY(L4,1)=6,L4,""))</f>
        <v/>
      </c>
      <c r="Q6" s="31">
        <f>IF(P6&lt;&gt;"",P6+1,IF(WEEKDAY(L4,1)=7,L4,""))</f>
        <v>45689</v>
      </c>
      <c r="R6" s="31">
        <f>IF(Q6&lt;&gt;"",Q6+1,IF(WEEKDAY(L4,1)=1,L4,""))</f>
        <v>45690</v>
      </c>
      <c r="T6" s="31" t="str">
        <f>IF(WEEKDAY(T4,1)=2,T4,"")</f>
        <v/>
      </c>
      <c r="U6" s="31" t="str">
        <f>IF(T6&lt;&gt;"",T6+1,IF(WEEKDAY(T4,1)=3,T4,""))</f>
        <v/>
      </c>
      <c r="V6" s="31" t="str">
        <f>IF(U6&lt;&gt;"",U6+1,IF(WEEKDAY(T4,1)=4,T4,""))</f>
        <v/>
      </c>
      <c r="W6" s="31" t="str">
        <f>IF(V6&lt;&gt;"",V6+1,IF(WEEKDAY(T4,1)=5,T4,""))</f>
        <v/>
      </c>
      <c r="X6" s="31" t="str">
        <f>IF(W6&lt;&gt;"",W6+1,IF(WEEKDAY(T4,1)=6,T4,""))</f>
        <v/>
      </c>
      <c r="Y6" s="31">
        <f>IF(X6&lt;&gt;"",X6+1,IF(WEEKDAY(T4,1)=7,T4,""))</f>
        <v>45717</v>
      </c>
      <c r="Z6" s="31">
        <f>IFERROR(IF(Y6&lt;&gt;"",Y6+1,IF(WEEKDAY(T4,1)=1,T4,"")),"")</f>
        <v>45718</v>
      </c>
      <c r="AB6" s="31" t="str">
        <f>IF(WEEKDAY(AB4,1)=2,AB4,"")</f>
        <v/>
      </c>
      <c r="AC6" s="31">
        <f>IF(AB6&lt;&gt;"",AB6+1,IF(WEEKDAY(AB4,1)=3,AB4,""))</f>
        <v>45748</v>
      </c>
      <c r="AD6" s="31">
        <f>IF(AC6&lt;&gt;"",AC6+1,IF(WEEKDAY(AB4,1)=4,AB4,""))</f>
        <v>45749</v>
      </c>
      <c r="AE6" s="31">
        <f>IF(AD6&lt;&gt;"",AD6+1,IF(WEEKDAY(AB4,1)=5,AB4,""))</f>
        <v>45750</v>
      </c>
      <c r="AF6" s="31">
        <f>IF(AE6&lt;&gt;"",AE6+1,IF(WEEKDAY(AB4,1)=6,AB4,""))</f>
        <v>45751</v>
      </c>
      <c r="AG6" s="31">
        <f>IF(AF6&lt;&gt;"",AF6+1,IF(WEEKDAY(AB4,1)=7,AB4,""))</f>
        <v>45752</v>
      </c>
      <c r="AH6" s="31">
        <f>IF(AG6&lt;&gt;"",AG6+1,IF(WEEKDAY(AB4,1)=1,AB4,""))</f>
        <v>45753</v>
      </c>
      <c r="AJ6" s="16"/>
      <c r="AK6" s="16"/>
      <c r="AL6" s="16"/>
      <c r="AM6" s="15"/>
      <c r="AN6" s="16"/>
      <c r="AO6" s="16"/>
      <c r="AP6" s="16"/>
      <c r="AR6" s="16"/>
      <c r="AS6" s="16"/>
      <c r="AT6" s="16"/>
      <c r="AU6" s="16"/>
      <c r="AV6" s="16"/>
      <c r="AW6" s="16"/>
      <c r="AX6" s="16"/>
    </row>
    <row r="7" spans="1:50" ht="24.95" customHeight="1" thickBot="1" x14ac:dyDescent="0.3">
      <c r="A7" s="26" t="s">
        <v>13</v>
      </c>
      <c r="B7" s="27">
        <f>$B$4+B5-1</f>
        <v>45782</v>
      </c>
      <c r="D7" s="29">
        <f>J6+1</f>
        <v>45663</v>
      </c>
      <c r="E7" s="29">
        <f>D7+1</f>
        <v>45664</v>
      </c>
      <c r="F7" s="29">
        <f t="shared" ref="F7:J7" si="0">E7+1</f>
        <v>45665</v>
      </c>
      <c r="G7" s="29">
        <f t="shared" si="0"/>
        <v>45666</v>
      </c>
      <c r="H7" s="29">
        <f t="shared" si="0"/>
        <v>45667</v>
      </c>
      <c r="I7" s="29">
        <f t="shared" si="0"/>
        <v>45668</v>
      </c>
      <c r="J7" s="29">
        <f t="shared" si="0"/>
        <v>45669</v>
      </c>
      <c r="L7" s="29">
        <f>R6+1</f>
        <v>45691</v>
      </c>
      <c r="M7" s="29">
        <f>L7+1</f>
        <v>45692</v>
      </c>
      <c r="N7" s="29">
        <f t="shared" ref="N7:R7" si="1">M7+1</f>
        <v>45693</v>
      </c>
      <c r="O7" s="29">
        <f t="shared" si="1"/>
        <v>45694</v>
      </c>
      <c r="P7" s="29">
        <f t="shared" si="1"/>
        <v>45695</v>
      </c>
      <c r="Q7" s="29">
        <f t="shared" si="1"/>
        <v>45696</v>
      </c>
      <c r="R7" s="29">
        <f t="shared" si="1"/>
        <v>45697</v>
      </c>
      <c r="T7" s="29">
        <f>Z6+1</f>
        <v>45719</v>
      </c>
      <c r="U7" s="29">
        <f>T7+1</f>
        <v>45720</v>
      </c>
      <c r="V7" s="29">
        <f t="shared" ref="V7:Z7" si="2">U7+1</f>
        <v>45721</v>
      </c>
      <c r="W7" s="29">
        <f t="shared" si="2"/>
        <v>45722</v>
      </c>
      <c r="X7" s="29">
        <f t="shared" si="2"/>
        <v>45723</v>
      </c>
      <c r="Y7" s="29">
        <f t="shared" si="2"/>
        <v>45724</v>
      </c>
      <c r="Z7" s="29">
        <f t="shared" si="2"/>
        <v>45725</v>
      </c>
      <c r="AB7" s="29">
        <f>AH6+1</f>
        <v>45754</v>
      </c>
      <c r="AC7" s="29">
        <f>AB7+1</f>
        <v>45755</v>
      </c>
      <c r="AD7" s="29">
        <f t="shared" ref="AD7:AH7" si="3">AC7+1</f>
        <v>45756</v>
      </c>
      <c r="AE7" s="29">
        <f t="shared" si="3"/>
        <v>45757</v>
      </c>
      <c r="AF7" s="29">
        <f t="shared" si="3"/>
        <v>45758</v>
      </c>
      <c r="AG7" s="29">
        <f t="shared" si="3"/>
        <v>45759</v>
      </c>
      <c r="AH7" s="29">
        <f t="shared" si="3"/>
        <v>45760</v>
      </c>
      <c r="AJ7" s="16"/>
      <c r="AK7" s="16"/>
      <c r="AL7" s="16"/>
      <c r="AM7" s="16"/>
      <c r="AN7" s="16"/>
      <c r="AO7" s="16"/>
      <c r="AP7" s="16"/>
      <c r="AR7" s="16"/>
      <c r="AS7" s="16"/>
      <c r="AT7" s="16"/>
      <c r="AU7" s="16"/>
      <c r="AV7" s="16"/>
      <c r="AW7" s="16"/>
      <c r="AX7" s="16"/>
    </row>
    <row r="8" spans="1:50" ht="24.95" customHeight="1" x14ac:dyDescent="0.25">
      <c r="D8" s="29">
        <f t="shared" ref="D8:D9" si="4">J7+1</f>
        <v>45670</v>
      </c>
      <c r="E8" s="29">
        <f t="shared" ref="E8:J8" si="5">D8+1</f>
        <v>45671</v>
      </c>
      <c r="F8" s="29">
        <f t="shared" si="5"/>
        <v>45672</v>
      </c>
      <c r="G8" s="29">
        <f t="shared" si="5"/>
        <v>45673</v>
      </c>
      <c r="H8" s="29">
        <f t="shared" si="5"/>
        <v>45674</v>
      </c>
      <c r="I8" s="29">
        <f t="shared" si="5"/>
        <v>45675</v>
      </c>
      <c r="J8" s="29">
        <f t="shared" si="5"/>
        <v>45676</v>
      </c>
      <c r="L8" s="29">
        <f t="shared" ref="L8:L9" si="6">R7+1</f>
        <v>45698</v>
      </c>
      <c r="M8" s="29">
        <f t="shared" ref="M8:R8" si="7">L8+1</f>
        <v>45699</v>
      </c>
      <c r="N8" s="29">
        <f t="shared" si="7"/>
        <v>45700</v>
      </c>
      <c r="O8" s="29">
        <f t="shared" si="7"/>
        <v>45701</v>
      </c>
      <c r="P8" s="29">
        <f t="shared" si="7"/>
        <v>45702</v>
      </c>
      <c r="Q8" s="29">
        <f t="shared" si="7"/>
        <v>45703</v>
      </c>
      <c r="R8" s="29">
        <f t="shared" si="7"/>
        <v>45704</v>
      </c>
      <c r="T8" s="29">
        <f t="shared" ref="T8:T9" si="8">Z7+1</f>
        <v>45726</v>
      </c>
      <c r="U8" s="29">
        <f t="shared" ref="U8:Z8" si="9">T8+1</f>
        <v>45727</v>
      </c>
      <c r="V8" s="29">
        <f t="shared" si="9"/>
        <v>45728</v>
      </c>
      <c r="W8" s="29">
        <f t="shared" si="9"/>
        <v>45729</v>
      </c>
      <c r="X8" s="29">
        <f t="shared" si="9"/>
        <v>45730</v>
      </c>
      <c r="Y8" s="29">
        <f t="shared" si="9"/>
        <v>45731</v>
      </c>
      <c r="Z8" s="29">
        <f t="shared" si="9"/>
        <v>45732</v>
      </c>
      <c r="AB8" s="29">
        <f t="shared" ref="AB8:AB9" si="10">AH7+1</f>
        <v>45761</v>
      </c>
      <c r="AC8" s="29">
        <f t="shared" ref="AC8:AH8" si="11">AB8+1</f>
        <v>45762</v>
      </c>
      <c r="AD8" s="29">
        <f t="shared" si="11"/>
        <v>45763</v>
      </c>
      <c r="AE8" s="29">
        <f t="shared" si="11"/>
        <v>45764</v>
      </c>
      <c r="AF8" s="29">
        <f t="shared" si="11"/>
        <v>45765</v>
      </c>
      <c r="AG8" s="29">
        <f t="shared" si="11"/>
        <v>45766</v>
      </c>
      <c r="AH8" s="29">
        <f t="shared" si="11"/>
        <v>45767</v>
      </c>
      <c r="AJ8" s="16"/>
      <c r="AK8" s="16"/>
      <c r="AL8" s="16"/>
      <c r="AM8" s="16"/>
      <c r="AN8" s="16"/>
      <c r="AO8" s="16"/>
      <c r="AP8" s="16"/>
      <c r="AR8" s="16"/>
      <c r="AS8" s="16"/>
      <c r="AT8" s="16"/>
      <c r="AU8" s="16"/>
      <c r="AV8" s="16"/>
      <c r="AW8" s="16"/>
      <c r="AX8" s="16"/>
    </row>
    <row r="9" spans="1:50" ht="24.95" customHeight="1" x14ac:dyDescent="0.25">
      <c r="D9" s="29">
        <f t="shared" si="4"/>
        <v>45677</v>
      </c>
      <c r="E9" s="29">
        <f t="shared" ref="E9:J9" si="12">D9+1</f>
        <v>45678</v>
      </c>
      <c r="F9" s="29">
        <f t="shared" si="12"/>
        <v>45679</v>
      </c>
      <c r="G9" s="29">
        <f t="shared" si="12"/>
        <v>45680</v>
      </c>
      <c r="H9" s="29">
        <f t="shared" si="12"/>
        <v>45681</v>
      </c>
      <c r="I9" s="29">
        <f t="shared" si="12"/>
        <v>45682</v>
      </c>
      <c r="J9" s="29">
        <f t="shared" si="12"/>
        <v>45683</v>
      </c>
      <c r="L9" s="29">
        <f t="shared" si="6"/>
        <v>45705</v>
      </c>
      <c r="M9" s="29">
        <f t="shared" ref="M9:R9" si="13">L9+1</f>
        <v>45706</v>
      </c>
      <c r="N9" s="29">
        <f t="shared" si="13"/>
        <v>45707</v>
      </c>
      <c r="O9" s="29">
        <f t="shared" si="13"/>
        <v>45708</v>
      </c>
      <c r="P9" s="29">
        <f t="shared" si="13"/>
        <v>45709</v>
      </c>
      <c r="Q9" s="29">
        <f t="shared" si="13"/>
        <v>45710</v>
      </c>
      <c r="R9" s="29">
        <f t="shared" si="13"/>
        <v>45711</v>
      </c>
      <c r="T9" s="29">
        <f t="shared" si="8"/>
        <v>45733</v>
      </c>
      <c r="U9" s="29">
        <f t="shared" ref="U9:Z9" si="14">T9+1</f>
        <v>45734</v>
      </c>
      <c r="V9" s="29">
        <f t="shared" si="14"/>
        <v>45735</v>
      </c>
      <c r="W9" s="29">
        <f t="shared" si="14"/>
        <v>45736</v>
      </c>
      <c r="X9" s="29">
        <f t="shared" si="14"/>
        <v>45737</v>
      </c>
      <c r="Y9" s="29">
        <f t="shared" si="14"/>
        <v>45738</v>
      </c>
      <c r="Z9" s="29">
        <f t="shared" si="14"/>
        <v>45739</v>
      </c>
      <c r="AB9" s="29">
        <f t="shared" si="10"/>
        <v>45768</v>
      </c>
      <c r="AC9" s="29">
        <f t="shared" ref="AC9:AH9" si="15">AB9+1</f>
        <v>45769</v>
      </c>
      <c r="AD9" s="29">
        <f t="shared" si="15"/>
        <v>45770</v>
      </c>
      <c r="AE9" s="29">
        <f t="shared" si="15"/>
        <v>45771</v>
      </c>
      <c r="AF9" s="29">
        <f t="shared" si="15"/>
        <v>45772</v>
      </c>
      <c r="AG9" s="29">
        <f t="shared" si="15"/>
        <v>45773</v>
      </c>
      <c r="AH9" s="29">
        <f t="shared" si="15"/>
        <v>45774</v>
      </c>
      <c r="AJ9" s="16"/>
      <c r="AK9" s="16"/>
      <c r="AL9" s="16"/>
      <c r="AM9" s="16"/>
      <c r="AN9" s="16"/>
      <c r="AO9" s="16"/>
      <c r="AP9" s="16"/>
      <c r="AR9" s="16"/>
      <c r="AS9" s="16"/>
      <c r="AT9" s="16"/>
      <c r="AU9" s="16"/>
      <c r="AV9" s="16"/>
      <c r="AW9" s="16"/>
      <c r="AX9" s="16"/>
    </row>
    <row r="10" spans="1:50" ht="24.95" customHeight="1" x14ac:dyDescent="0.25">
      <c r="D10" s="29">
        <f>IF(EOMONTH(J9,0)&lt;J9+1,"",J9+1)</f>
        <v>45684</v>
      </c>
      <c r="E10" s="29">
        <f t="shared" ref="E10:J11" si="16">IFERROR(IF(EOMONTH(D10,0)&lt;D10+1,"",D10+1),"")</f>
        <v>45685</v>
      </c>
      <c r="F10" s="29">
        <f t="shared" si="16"/>
        <v>45686</v>
      </c>
      <c r="G10" s="29">
        <f t="shared" si="16"/>
        <v>45687</v>
      </c>
      <c r="H10" s="29">
        <f t="shared" si="16"/>
        <v>45688</v>
      </c>
      <c r="I10" s="29" t="str">
        <f t="shared" si="16"/>
        <v/>
      </c>
      <c r="J10" s="29" t="str">
        <f t="shared" si="16"/>
        <v/>
      </c>
      <c r="L10" s="29">
        <f>IF(EOMONTH(R9,0)&lt;R9+1,"",R9+1)</f>
        <v>45712</v>
      </c>
      <c r="M10" s="29">
        <f t="shared" ref="M10:R11" si="17">IFERROR(IF(EOMONTH(L10,0)&lt;L10+1,"",L10+1),"")</f>
        <v>45713</v>
      </c>
      <c r="N10" s="29">
        <f t="shared" si="17"/>
        <v>45714</v>
      </c>
      <c r="O10" s="29">
        <f t="shared" si="17"/>
        <v>45715</v>
      </c>
      <c r="P10" s="29">
        <f t="shared" si="17"/>
        <v>45716</v>
      </c>
      <c r="Q10" s="29" t="str">
        <f t="shared" si="17"/>
        <v/>
      </c>
      <c r="R10" s="29" t="str">
        <f t="shared" si="17"/>
        <v/>
      </c>
      <c r="T10" s="29">
        <f>IF(EOMONTH(Z9,0)&lt;Z9+1,"",Z9+1)</f>
        <v>45740</v>
      </c>
      <c r="U10" s="29">
        <f t="shared" ref="U10:Z11" si="18">IFERROR(IF(EOMONTH(T10,0)&lt;T10+1,"",T10+1),"")</f>
        <v>45741</v>
      </c>
      <c r="V10" s="29">
        <f t="shared" si="18"/>
        <v>45742</v>
      </c>
      <c r="W10" s="29">
        <f t="shared" si="18"/>
        <v>45743</v>
      </c>
      <c r="X10" s="29">
        <f t="shared" si="18"/>
        <v>45744</v>
      </c>
      <c r="Y10" s="29">
        <f t="shared" si="18"/>
        <v>45745</v>
      </c>
      <c r="Z10" s="29">
        <f t="shared" si="18"/>
        <v>45746</v>
      </c>
      <c r="AB10" s="29">
        <f>IF(EOMONTH(AH9,0)&lt;AH9+1,"",AH9+1)</f>
        <v>45775</v>
      </c>
      <c r="AC10" s="29">
        <f t="shared" ref="AC10:AH11" si="19">IFERROR(IF(EOMONTH(AB10,0)&lt;AB10+1,"",AB10+1),"")</f>
        <v>45776</v>
      </c>
      <c r="AD10" s="29">
        <f t="shared" si="19"/>
        <v>45777</v>
      </c>
      <c r="AE10" s="29" t="str">
        <f t="shared" si="19"/>
        <v/>
      </c>
      <c r="AF10" s="29" t="str">
        <f t="shared" si="19"/>
        <v/>
      </c>
      <c r="AG10" s="29" t="str">
        <f t="shared" si="19"/>
        <v/>
      </c>
      <c r="AH10" s="29" t="str">
        <f t="shared" si="19"/>
        <v/>
      </c>
      <c r="AJ10" s="16"/>
      <c r="AK10" s="16"/>
      <c r="AL10" s="16"/>
      <c r="AM10" s="16"/>
      <c r="AN10" s="16"/>
      <c r="AO10" s="16"/>
      <c r="AP10" s="16"/>
      <c r="AR10" s="16"/>
      <c r="AS10" s="16"/>
      <c r="AT10" s="16"/>
      <c r="AU10" s="16"/>
      <c r="AV10" s="16"/>
      <c r="AW10" s="16"/>
      <c r="AX10" s="16"/>
    </row>
    <row r="11" spans="1:50" ht="24.95" customHeight="1" x14ac:dyDescent="0.25">
      <c r="D11" s="29" t="str">
        <f>IFERROR(IF(EOMONTH(J10,0)&lt;J10+1,"",J10+1),"")</f>
        <v/>
      </c>
      <c r="E11" s="29" t="str">
        <f t="shared" si="16"/>
        <v/>
      </c>
      <c r="F11" s="29" t="str">
        <f t="shared" si="16"/>
        <v/>
      </c>
      <c r="G11" s="29" t="str">
        <f t="shared" si="16"/>
        <v/>
      </c>
      <c r="H11" s="29" t="str">
        <f t="shared" si="16"/>
        <v/>
      </c>
      <c r="I11" s="29" t="str">
        <f t="shared" si="16"/>
        <v/>
      </c>
      <c r="J11" s="29" t="str">
        <f t="shared" si="16"/>
        <v/>
      </c>
      <c r="L11" s="29" t="str">
        <f>IFERROR(IF(EOMONTH(R10,0)&lt;R10+1,"",R10+1),"")</f>
        <v/>
      </c>
      <c r="M11" s="29" t="str">
        <f t="shared" si="17"/>
        <v/>
      </c>
      <c r="N11" s="29" t="str">
        <f t="shared" si="17"/>
        <v/>
      </c>
      <c r="O11" s="29" t="str">
        <f t="shared" si="17"/>
        <v/>
      </c>
      <c r="P11" s="29" t="str">
        <f t="shared" si="17"/>
        <v/>
      </c>
      <c r="Q11" s="29" t="str">
        <f t="shared" si="17"/>
        <v/>
      </c>
      <c r="R11" s="29" t="str">
        <f t="shared" si="17"/>
        <v/>
      </c>
      <c r="T11" s="29">
        <f>IFERROR(IF(EOMONTH(Z10,0)&lt;Z10+1,"",Z10+1),"")</f>
        <v>45747</v>
      </c>
      <c r="U11" s="29" t="str">
        <f t="shared" si="18"/>
        <v/>
      </c>
      <c r="V11" s="29" t="str">
        <f t="shared" si="18"/>
        <v/>
      </c>
      <c r="W11" s="29" t="str">
        <f t="shared" si="18"/>
        <v/>
      </c>
      <c r="X11" s="29" t="str">
        <f t="shared" si="18"/>
        <v/>
      </c>
      <c r="Y11" s="29" t="str">
        <f t="shared" si="18"/>
        <v/>
      </c>
      <c r="Z11" s="29" t="str">
        <f t="shared" si="18"/>
        <v/>
      </c>
      <c r="AB11" s="29" t="str">
        <f>IFERROR(IF(EOMONTH(AH10,0)&lt;AH10+1,"",AH10+1),"")</f>
        <v/>
      </c>
      <c r="AC11" s="29" t="str">
        <f t="shared" si="19"/>
        <v/>
      </c>
      <c r="AD11" s="29" t="str">
        <f t="shared" si="19"/>
        <v/>
      </c>
      <c r="AE11" s="29" t="str">
        <f t="shared" si="19"/>
        <v/>
      </c>
      <c r="AF11" s="29" t="str">
        <f t="shared" si="19"/>
        <v/>
      </c>
      <c r="AG11" s="29" t="str">
        <f t="shared" si="19"/>
        <v/>
      </c>
      <c r="AH11" s="29" t="str">
        <f t="shared" si="19"/>
        <v/>
      </c>
      <c r="AJ11" s="16"/>
      <c r="AK11" s="16"/>
      <c r="AL11" s="16"/>
      <c r="AM11" s="16"/>
      <c r="AN11" s="16"/>
      <c r="AO11" s="16"/>
      <c r="AP11" s="16"/>
      <c r="AR11" s="16"/>
      <c r="AS11" s="16"/>
      <c r="AT11" s="16"/>
      <c r="AU11" s="16"/>
      <c r="AV11" s="16"/>
      <c r="AW11" s="16"/>
      <c r="AX11" s="16"/>
    </row>
    <row r="12" spans="1:50" ht="11.25" customHeight="1" x14ac:dyDescent="0.25">
      <c r="D12" s="15"/>
      <c r="E12" s="15"/>
      <c r="F12" s="15"/>
      <c r="G12" s="15"/>
      <c r="H12" s="15"/>
      <c r="I12" s="15"/>
      <c r="J12" s="15"/>
    </row>
    <row r="13" spans="1:50" ht="30" customHeight="1" x14ac:dyDescent="0.25">
      <c r="D13" s="46">
        <f>DATE($B$2,5,1)</f>
        <v>45778</v>
      </c>
      <c r="E13" s="46"/>
      <c r="F13" s="46"/>
      <c r="G13" s="46"/>
      <c r="H13" s="46"/>
      <c r="I13" s="46"/>
      <c r="J13" s="46"/>
      <c r="L13" s="47">
        <f>DATE($B$2,6,1)</f>
        <v>45809</v>
      </c>
      <c r="M13" s="47"/>
      <c r="N13" s="47"/>
      <c r="O13" s="47"/>
      <c r="P13" s="47"/>
      <c r="Q13" s="47"/>
      <c r="R13" s="47"/>
      <c r="T13" s="48">
        <f>DATE($B$2,7,1)</f>
        <v>45839</v>
      </c>
      <c r="U13" s="48"/>
      <c r="V13" s="48"/>
      <c r="W13" s="48"/>
      <c r="X13" s="48"/>
      <c r="Y13" s="48"/>
      <c r="Z13" s="48"/>
      <c r="AB13" s="49">
        <f>DATE($B$2,8,1)</f>
        <v>45870</v>
      </c>
      <c r="AC13" s="49"/>
      <c r="AD13" s="49"/>
      <c r="AE13" s="49"/>
      <c r="AF13" s="49"/>
      <c r="AG13" s="49"/>
      <c r="AH13" s="49"/>
    </row>
    <row r="14" spans="1:50" ht="21" customHeight="1" x14ac:dyDescent="0.25">
      <c r="D14" s="36" t="s">
        <v>10</v>
      </c>
      <c r="E14" s="36" t="s">
        <v>4</v>
      </c>
      <c r="F14" s="36" t="s">
        <v>5</v>
      </c>
      <c r="G14" s="36" t="s">
        <v>6</v>
      </c>
      <c r="H14" s="36" t="s">
        <v>7</v>
      </c>
      <c r="I14" s="36" t="s">
        <v>8</v>
      </c>
      <c r="J14" s="36" t="s">
        <v>9</v>
      </c>
      <c r="L14" s="37" t="s">
        <v>10</v>
      </c>
      <c r="M14" s="37" t="s">
        <v>4</v>
      </c>
      <c r="N14" s="37" t="s">
        <v>5</v>
      </c>
      <c r="O14" s="37" t="s">
        <v>6</v>
      </c>
      <c r="P14" s="37" t="s">
        <v>7</v>
      </c>
      <c r="Q14" s="37" t="s">
        <v>8</v>
      </c>
      <c r="R14" s="37" t="s">
        <v>9</v>
      </c>
      <c r="T14" s="38" t="s">
        <v>10</v>
      </c>
      <c r="U14" s="38" t="s">
        <v>4</v>
      </c>
      <c r="V14" s="38" t="s">
        <v>5</v>
      </c>
      <c r="W14" s="38" t="s">
        <v>6</v>
      </c>
      <c r="X14" s="38" t="s">
        <v>7</v>
      </c>
      <c r="Y14" s="38" t="s">
        <v>8</v>
      </c>
      <c r="Z14" s="38" t="s">
        <v>9</v>
      </c>
      <c r="AB14" s="39" t="s">
        <v>10</v>
      </c>
      <c r="AC14" s="39" t="s">
        <v>4</v>
      </c>
      <c r="AD14" s="39" t="s">
        <v>5</v>
      </c>
      <c r="AE14" s="39" t="s">
        <v>6</v>
      </c>
      <c r="AF14" s="39" t="s">
        <v>7</v>
      </c>
      <c r="AG14" s="39" t="s">
        <v>8</v>
      </c>
      <c r="AH14" s="39" t="s">
        <v>9</v>
      </c>
    </row>
    <row r="15" spans="1:50" ht="24.95" customHeight="1" x14ac:dyDescent="0.25">
      <c r="D15" s="31" t="str">
        <f>IF(WEEKDAY(D13,1)=2,D13,"")</f>
        <v/>
      </c>
      <c r="E15" s="31" t="str">
        <f>IF(D15&lt;&gt;"",D15+1,IF(WEEKDAY(D13,1)=3,D13,""))</f>
        <v/>
      </c>
      <c r="F15" s="31" t="str">
        <f>IF(E15&lt;&gt;"",E15+1,IF(WEEKDAY(D13,1)=4,D13,""))</f>
        <v/>
      </c>
      <c r="G15" s="31">
        <f>IF(F15&lt;&gt;"",F15+1,IF(WEEKDAY(D13,1)=5,D13,""))</f>
        <v>45778</v>
      </c>
      <c r="H15" s="31">
        <f>IF(G15&lt;&gt;"",G15+1,IF(WEEKDAY(D13,1)=6,D13,""))</f>
        <v>45779</v>
      </c>
      <c r="I15" s="31">
        <f>IF(H15&lt;&gt;"",H15+1,IF(WEEKDAY(D13,1)=7,D13,""))</f>
        <v>45780</v>
      </c>
      <c r="J15" s="31">
        <f>IF(I15&lt;&gt;"",I15+1,IF(WEEKDAY(D13,1)=1,D13,""))</f>
        <v>45781</v>
      </c>
      <c r="L15" s="31" t="str">
        <f>IF(WEEKDAY(L13,1)=2,L13,"")</f>
        <v/>
      </c>
      <c r="M15" s="31" t="str">
        <f>IF(L15&lt;&gt;"",L15+1,IF(WEEKDAY(L13,1)=3,L13,""))</f>
        <v/>
      </c>
      <c r="N15" s="31" t="str">
        <f>IF(M15&lt;&gt;"",M15+1,IF(WEEKDAY(L13,1)=4,L13,""))</f>
        <v/>
      </c>
      <c r="O15" s="31" t="str">
        <f>IF(N15&lt;&gt;"",N15+1,IF(WEEKDAY(L13,1)=5,L13,""))</f>
        <v/>
      </c>
      <c r="P15" s="31" t="str">
        <f>IF(O15&lt;&gt;"",O15+1,IF(WEEKDAY(L13,1)=6,L13,""))</f>
        <v/>
      </c>
      <c r="Q15" s="31" t="str">
        <f>IF(P15&lt;&gt;"",P15+1,IF(WEEKDAY(L13,1)=7,L13,""))</f>
        <v/>
      </c>
      <c r="R15" s="31">
        <f>IF(Q15&lt;&gt;"",Q15+1,IF(WEEKDAY(L13,1)=1,L13,""))</f>
        <v>45809</v>
      </c>
      <c r="T15" s="31" t="str">
        <f>IF(WEEKDAY(T13,1)=2,T13,"")</f>
        <v/>
      </c>
      <c r="U15" s="31">
        <f>IF(T15&lt;&gt;"",T15+1,IF(WEEKDAY(T13,1)=3,T13,""))</f>
        <v>45839</v>
      </c>
      <c r="V15" s="31">
        <f>IF(U15&lt;&gt;"",U15+1,IF(WEEKDAY(T13,1)=4,T13,""))</f>
        <v>45840</v>
      </c>
      <c r="W15" s="31">
        <f>IF(V15&lt;&gt;"",V15+1,IF(WEEKDAY(T13,1)=5,T13,""))</f>
        <v>45841</v>
      </c>
      <c r="X15" s="31">
        <f>IF(W15&lt;&gt;"",W15+1,IF(WEEKDAY(T13,1)=6,T13,""))</f>
        <v>45842</v>
      </c>
      <c r="Y15" s="31">
        <f>IF(X15&lt;&gt;"",X15+1,IF(WEEKDAY(T13,1)=7,T13,""))</f>
        <v>45843</v>
      </c>
      <c r="Z15" s="31">
        <f>IF(Y15&lt;&gt;"",Y15+1,IF(WEEKDAY(T13,1)=1,T13,""))</f>
        <v>45844</v>
      </c>
      <c r="AB15" s="31" t="str">
        <f>IF(WEEKDAY(AB13,1)=2,AB13,"")</f>
        <v/>
      </c>
      <c r="AC15" s="31" t="str">
        <f>IF(AB15&lt;&gt;"",AB15+1,IF(WEEKDAY(AB13,1)=3,AB13,""))</f>
        <v/>
      </c>
      <c r="AD15" s="31" t="str">
        <f>IF(AC15&lt;&gt;"",AC15+1,IF(WEEKDAY(AB13,1)=4,AB13,""))</f>
        <v/>
      </c>
      <c r="AE15" s="31" t="str">
        <f>IF(AD15&lt;&gt;"",AD15+1,IF(WEEKDAY(AB13,1)=5,AB13,""))</f>
        <v/>
      </c>
      <c r="AF15" s="31">
        <f>IF(AE15&lt;&gt;"",AE15+1,IF(WEEKDAY(AB13,1)=6,AB13,""))</f>
        <v>45870</v>
      </c>
      <c r="AG15" s="31">
        <f>IF(AF15&lt;&gt;"",AF15+1,IF(WEEKDAY(AB13,1)=7,AB13,""))</f>
        <v>45871</v>
      </c>
      <c r="AH15" s="31">
        <f>IF(AG15&lt;&gt;"",AG15+1,IF(WEEKDAY(AB13,1)=1,AB13,""))</f>
        <v>45872</v>
      </c>
    </row>
    <row r="16" spans="1:50" ht="24.95" customHeight="1" x14ac:dyDescent="0.25">
      <c r="D16" s="29">
        <f>J15+1</f>
        <v>45782</v>
      </c>
      <c r="E16" s="29">
        <f>D16+1</f>
        <v>45783</v>
      </c>
      <c r="F16" s="29">
        <f t="shared" ref="F16:J16" si="20">E16+1</f>
        <v>45784</v>
      </c>
      <c r="G16" s="29">
        <f t="shared" si="20"/>
        <v>45785</v>
      </c>
      <c r="H16" s="29">
        <f t="shared" si="20"/>
        <v>45786</v>
      </c>
      <c r="I16" s="29">
        <f t="shared" si="20"/>
        <v>45787</v>
      </c>
      <c r="J16" s="29">
        <f t="shared" si="20"/>
        <v>45788</v>
      </c>
      <c r="L16" s="29">
        <f>R15+1</f>
        <v>45810</v>
      </c>
      <c r="M16" s="29">
        <f>L16+1</f>
        <v>45811</v>
      </c>
      <c r="N16" s="29">
        <f t="shared" ref="N16:R16" si="21">M16+1</f>
        <v>45812</v>
      </c>
      <c r="O16" s="29">
        <f t="shared" si="21"/>
        <v>45813</v>
      </c>
      <c r="P16" s="29">
        <f t="shared" si="21"/>
        <v>45814</v>
      </c>
      <c r="Q16" s="29">
        <f t="shared" si="21"/>
        <v>45815</v>
      </c>
      <c r="R16" s="29">
        <f t="shared" si="21"/>
        <v>45816</v>
      </c>
      <c r="T16" s="29">
        <f>Z15+1</f>
        <v>45845</v>
      </c>
      <c r="U16" s="29">
        <f>T16+1</f>
        <v>45846</v>
      </c>
      <c r="V16" s="29">
        <f t="shared" ref="V16:Z16" si="22">U16+1</f>
        <v>45847</v>
      </c>
      <c r="W16" s="29">
        <f t="shared" si="22"/>
        <v>45848</v>
      </c>
      <c r="X16" s="29">
        <f t="shared" si="22"/>
        <v>45849</v>
      </c>
      <c r="Y16" s="29">
        <f t="shared" si="22"/>
        <v>45850</v>
      </c>
      <c r="Z16" s="29">
        <f t="shared" si="22"/>
        <v>45851</v>
      </c>
      <c r="AB16" s="29">
        <f>AH15+1</f>
        <v>45873</v>
      </c>
      <c r="AC16" s="29">
        <f>AB16+1</f>
        <v>45874</v>
      </c>
      <c r="AD16" s="29">
        <f t="shared" ref="AD16:AH16" si="23">AC16+1</f>
        <v>45875</v>
      </c>
      <c r="AE16" s="29">
        <f t="shared" si="23"/>
        <v>45876</v>
      </c>
      <c r="AF16" s="29">
        <f t="shared" si="23"/>
        <v>45877</v>
      </c>
      <c r="AG16" s="29">
        <f t="shared" si="23"/>
        <v>45878</v>
      </c>
      <c r="AH16" s="29">
        <f t="shared" si="23"/>
        <v>45879</v>
      </c>
    </row>
    <row r="17" spans="4:34" ht="24.95" customHeight="1" x14ac:dyDescent="0.25">
      <c r="D17" s="29">
        <f t="shared" ref="D17:D18" si="24">J16+1</f>
        <v>45789</v>
      </c>
      <c r="E17" s="29">
        <f t="shared" ref="E17:J17" si="25">D17+1</f>
        <v>45790</v>
      </c>
      <c r="F17" s="29">
        <f t="shared" si="25"/>
        <v>45791</v>
      </c>
      <c r="G17" s="29">
        <f t="shared" si="25"/>
        <v>45792</v>
      </c>
      <c r="H17" s="29">
        <f t="shared" si="25"/>
        <v>45793</v>
      </c>
      <c r="I17" s="29">
        <f t="shared" si="25"/>
        <v>45794</v>
      </c>
      <c r="J17" s="29">
        <f t="shared" si="25"/>
        <v>45795</v>
      </c>
      <c r="L17" s="29">
        <f t="shared" ref="L17:L18" si="26">R16+1</f>
        <v>45817</v>
      </c>
      <c r="M17" s="29">
        <f t="shared" ref="M17:R17" si="27">L17+1</f>
        <v>45818</v>
      </c>
      <c r="N17" s="29">
        <f t="shared" si="27"/>
        <v>45819</v>
      </c>
      <c r="O17" s="29">
        <f t="shared" si="27"/>
        <v>45820</v>
      </c>
      <c r="P17" s="29">
        <f t="shared" si="27"/>
        <v>45821</v>
      </c>
      <c r="Q17" s="29">
        <f t="shared" si="27"/>
        <v>45822</v>
      </c>
      <c r="R17" s="29">
        <f t="shared" si="27"/>
        <v>45823</v>
      </c>
      <c r="T17" s="29">
        <f t="shared" ref="T17:T18" si="28">Z16+1</f>
        <v>45852</v>
      </c>
      <c r="U17" s="29">
        <f t="shared" ref="U17:Z17" si="29">T17+1</f>
        <v>45853</v>
      </c>
      <c r="V17" s="29">
        <f t="shared" si="29"/>
        <v>45854</v>
      </c>
      <c r="W17" s="29">
        <f t="shared" si="29"/>
        <v>45855</v>
      </c>
      <c r="X17" s="29">
        <f t="shared" si="29"/>
        <v>45856</v>
      </c>
      <c r="Y17" s="29">
        <f t="shared" si="29"/>
        <v>45857</v>
      </c>
      <c r="Z17" s="29">
        <f t="shared" si="29"/>
        <v>45858</v>
      </c>
      <c r="AB17" s="29">
        <f t="shared" ref="AB17:AB18" si="30">AH16+1</f>
        <v>45880</v>
      </c>
      <c r="AC17" s="29">
        <f t="shared" ref="AC17:AH17" si="31">AB17+1</f>
        <v>45881</v>
      </c>
      <c r="AD17" s="29">
        <f t="shared" si="31"/>
        <v>45882</v>
      </c>
      <c r="AE17" s="29">
        <f t="shared" si="31"/>
        <v>45883</v>
      </c>
      <c r="AF17" s="29">
        <f t="shared" si="31"/>
        <v>45884</v>
      </c>
      <c r="AG17" s="29">
        <f t="shared" si="31"/>
        <v>45885</v>
      </c>
      <c r="AH17" s="29">
        <f t="shared" si="31"/>
        <v>45886</v>
      </c>
    </row>
    <row r="18" spans="4:34" ht="24.95" customHeight="1" x14ac:dyDescent="0.25">
      <c r="D18" s="29">
        <f t="shared" si="24"/>
        <v>45796</v>
      </c>
      <c r="E18" s="29">
        <f t="shared" ref="E18:J18" si="32">D18+1</f>
        <v>45797</v>
      </c>
      <c r="F18" s="29">
        <f t="shared" si="32"/>
        <v>45798</v>
      </c>
      <c r="G18" s="29">
        <f t="shared" si="32"/>
        <v>45799</v>
      </c>
      <c r="H18" s="29">
        <f t="shared" si="32"/>
        <v>45800</v>
      </c>
      <c r="I18" s="29">
        <f t="shared" si="32"/>
        <v>45801</v>
      </c>
      <c r="J18" s="29">
        <f t="shared" si="32"/>
        <v>45802</v>
      </c>
      <c r="L18" s="29">
        <f t="shared" si="26"/>
        <v>45824</v>
      </c>
      <c r="M18" s="29">
        <f t="shared" ref="M18:R18" si="33">L18+1</f>
        <v>45825</v>
      </c>
      <c r="N18" s="29">
        <f t="shared" si="33"/>
        <v>45826</v>
      </c>
      <c r="O18" s="29">
        <f t="shared" si="33"/>
        <v>45827</v>
      </c>
      <c r="P18" s="29">
        <f t="shared" si="33"/>
        <v>45828</v>
      </c>
      <c r="Q18" s="29">
        <f t="shared" si="33"/>
        <v>45829</v>
      </c>
      <c r="R18" s="29">
        <f t="shared" si="33"/>
        <v>45830</v>
      </c>
      <c r="T18" s="29">
        <f t="shared" si="28"/>
        <v>45859</v>
      </c>
      <c r="U18" s="29">
        <f t="shared" ref="U18:Z18" si="34">T18+1</f>
        <v>45860</v>
      </c>
      <c r="V18" s="29">
        <f t="shared" si="34"/>
        <v>45861</v>
      </c>
      <c r="W18" s="29">
        <f t="shared" si="34"/>
        <v>45862</v>
      </c>
      <c r="X18" s="29">
        <f t="shared" si="34"/>
        <v>45863</v>
      </c>
      <c r="Y18" s="29">
        <f t="shared" si="34"/>
        <v>45864</v>
      </c>
      <c r="Z18" s="29">
        <f t="shared" si="34"/>
        <v>45865</v>
      </c>
      <c r="AB18" s="29">
        <f t="shared" si="30"/>
        <v>45887</v>
      </c>
      <c r="AC18" s="29">
        <f t="shared" ref="AC18:AH18" si="35">AB18+1</f>
        <v>45888</v>
      </c>
      <c r="AD18" s="29">
        <f t="shared" si="35"/>
        <v>45889</v>
      </c>
      <c r="AE18" s="29">
        <f t="shared" si="35"/>
        <v>45890</v>
      </c>
      <c r="AF18" s="29">
        <f t="shared" si="35"/>
        <v>45891</v>
      </c>
      <c r="AG18" s="29">
        <f t="shared" si="35"/>
        <v>45892</v>
      </c>
      <c r="AH18" s="29">
        <f t="shared" si="35"/>
        <v>45893</v>
      </c>
    </row>
    <row r="19" spans="4:34" ht="24.95" customHeight="1" x14ac:dyDescent="0.25">
      <c r="D19" s="29">
        <f>IF(EOMONTH(J18,0)&lt;J18+1,"",J18+1)</f>
        <v>45803</v>
      </c>
      <c r="E19" s="29">
        <f t="shared" ref="E19:J20" si="36">IFERROR(IF(EOMONTH(D19,0)&lt;D19+1,"",D19+1),"")</f>
        <v>45804</v>
      </c>
      <c r="F19" s="29">
        <f t="shared" si="36"/>
        <v>45805</v>
      </c>
      <c r="G19" s="29">
        <f t="shared" si="36"/>
        <v>45806</v>
      </c>
      <c r="H19" s="29">
        <f t="shared" si="36"/>
        <v>45807</v>
      </c>
      <c r="I19" s="29">
        <f t="shared" si="36"/>
        <v>45808</v>
      </c>
      <c r="J19" s="29" t="str">
        <f t="shared" si="36"/>
        <v/>
      </c>
      <c r="L19" s="29">
        <f>IF(EOMONTH(R18,0)&lt;R18+1,"",R18+1)</f>
        <v>45831</v>
      </c>
      <c r="M19" s="29">
        <f t="shared" ref="M19:R20" si="37">IFERROR(IF(EOMONTH(L19,0)&lt;L19+1,"",L19+1),"")</f>
        <v>45832</v>
      </c>
      <c r="N19" s="29">
        <f t="shared" si="37"/>
        <v>45833</v>
      </c>
      <c r="O19" s="29">
        <f t="shared" si="37"/>
        <v>45834</v>
      </c>
      <c r="P19" s="29">
        <f t="shared" si="37"/>
        <v>45835</v>
      </c>
      <c r="Q19" s="29">
        <f t="shared" si="37"/>
        <v>45836</v>
      </c>
      <c r="R19" s="29">
        <f t="shared" si="37"/>
        <v>45837</v>
      </c>
      <c r="T19" s="29">
        <f>IF(EOMONTH(Z18,0)&lt;Z18+1,"",Z18+1)</f>
        <v>45866</v>
      </c>
      <c r="U19" s="29">
        <f t="shared" ref="U19:Z20" si="38">IFERROR(IF(EOMONTH(T19,0)&lt;T19+1,"",T19+1),"")</f>
        <v>45867</v>
      </c>
      <c r="V19" s="29">
        <f t="shared" si="38"/>
        <v>45868</v>
      </c>
      <c r="W19" s="29">
        <f t="shared" si="38"/>
        <v>45869</v>
      </c>
      <c r="X19" s="29" t="str">
        <f t="shared" si="38"/>
        <v/>
      </c>
      <c r="Y19" s="29" t="str">
        <f t="shared" si="38"/>
        <v/>
      </c>
      <c r="Z19" s="29" t="str">
        <f t="shared" si="38"/>
        <v/>
      </c>
      <c r="AB19" s="29">
        <f>IF(EOMONTH(AH18,0)&lt;AH18+1,"",AH18+1)</f>
        <v>45894</v>
      </c>
      <c r="AC19" s="29">
        <f t="shared" ref="AC19:AH20" si="39">IFERROR(IF(EOMONTH(AB19,0)&lt;AB19+1,"",AB19+1),"")</f>
        <v>45895</v>
      </c>
      <c r="AD19" s="29">
        <f t="shared" si="39"/>
        <v>45896</v>
      </c>
      <c r="AE19" s="29">
        <f t="shared" si="39"/>
        <v>45897</v>
      </c>
      <c r="AF19" s="29">
        <f t="shared" si="39"/>
        <v>45898</v>
      </c>
      <c r="AG19" s="29">
        <f t="shared" si="39"/>
        <v>45899</v>
      </c>
      <c r="AH19" s="29">
        <f t="shared" si="39"/>
        <v>45900</v>
      </c>
    </row>
    <row r="20" spans="4:34" ht="24.95" customHeight="1" x14ac:dyDescent="0.25">
      <c r="D20" s="29" t="str">
        <f>IFERROR(IF(EOMONTH(J19,0)&lt;J19+1,"",J19+1),"")</f>
        <v/>
      </c>
      <c r="E20" s="29" t="str">
        <f t="shared" si="36"/>
        <v/>
      </c>
      <c r="F20" s="29" t="str">
        <f t="shared" si="36"/>
        <v/>
      </c>
      <c r="G20" s="29" t="str">
        <f t="shared" si="36"/>
        <v/>
      </c>
      <c r="H20" s="29" t="str">
        <f t="shared" si="36"/>
        <v/>
      </c>
      <c r="I20" s="29" t="str">
        <f t="shared" si="36"/>
        <v/>
      </c>
      <c r="J20" s="29" t="str">
        <f t="shared" si="36"/>
        <v/>
      </c>
      <c r="L20" s="29">
        <f>IFERROR(IF(EOMONTH(R19,0)&lt;R19+1,"",R19+1),"")</f>
        <v>45838</v>
      </c>
      <c r="M20" s="29" t="str">
        <f t="shared" si="37"/>
        <v/>
      </c>
      <c r="N20" s="29" t="str">
        <f t="shared" si="37"/>
        <v/>
      </c>
      <c r="O20" s="29" t="str">
        <f t="shared" si="37"/>
        <v/>
      </c>
      <c r="P20" s="29" t="str">
        <f t="shared" si="37"/>
        <v/>
      </c>
      <c r="Q20" s="29" t="str">
        <f t="shared" si="37"/>
        <v/>
      </c>
      <c r="R20" s="29" t="str">
        <f t="shared" si="37"/>
        <v/>
      </c>
      <c r="T20" s="29" t="str">
        <f>IFERROR(IF(EOMONTH(Z19,0)&lt;Z19+1,"",Z19+1),"")</f>
        <v/>
      </c>
      <c r="U20" s="29" t="str">
        <f t="shared" si="38"/>
        <v/>
      </c>
      <c r="V20" s="29" t="str">
        <f t="shared" si="38"/>
        <v/>
      </c>
      <c r="W20" s="29" t="str">
        <f t="shared" si="38"/>
        <v/>
      </c>
      <c r="X20" s="29" t="str">
        <f t="shared" si="38"/>
        <v/>
      </c>
      <c r="Y20" s="29" t="str">
        <f t="shared" si="38"/>
        <v/>
      </c>
      <c r="Z20" s="29" t="str">
        <f t="shared" si="38"/>
        <v/>
      </c>
      <c r="AB20" s="29" t="str">
        <f>IFERROR(IF(EOMONTH(AH19,0)&lt;AH19+1,"",AH19+1),"")</f>
        <v/>
      </c>
      <c r="AC20" s="29" t="str">
        <f t="shared" si="39"/>
        <v/>
      </c>
      <c r="AD20" s="29" t="str">
        <f t="shared" si="39"/>
        <v/>
      </c>
      <c r="AE20" s="29" t="str">
        <f t="shared" si="39"/>
        <v/>
      </c>
      <c r="AF20" s="29" t="str">
        <f t="shared" si="39"/>
        <v/>
      </c>
      <c r="AG20" s="29" t="str">
        <f t="shared" si="39"/>
        <v/>
      </c>
      <c r="AH20" s="29" t="str">
        <f t="shared" si="39"/>
        <v/>
      </c>
    </row>
    <row r="21" spans="4:34" ht="14.25" customHeight="1" x14ac:dyDescent="0.25">
      <c r="D21" s="8"/>
      <c r="E21" s="8"/>
      <c r="F21" s="8"/>
      <c r="G21" s="8"/>
      <c r="H21" s="8"/>
      <c r="I21" s="8"/>
      <c r="J21" s="8"/>
      <c r="L21" s="8"/>
      <c r="M21" s="8"/>
      <c r="N21" s="8"/>
      <c r="O21" s="8"/>
      <c r="P21" s="8"/>
      <c r="Q21" s="8"/>
      <c r="R21" s="8"/>
      <c r="T21" s="8"/>
      <c r="U21" s="8"/>
      <c r="V21" s="8"/>
      <c r="W21" s="8"/>
      <c r="X21" s="8"/>
      <c r="Y21" s="8"/>
      <c r="Z21" s="8"/>
      <c r="AB21" s="8"/>
      <c r="AC21" s="8"/>
      <c r="AD21" s="8"/>
      <c r="AE21" s="8"/>
      <c r="AF21" s="8"/>
      <c r="AG21" s="8"/>
      <c r="AH21" s="8"/>
    </row>
    <row r="22" spans="4:34" ht="30" customHeight="1" x14ac:dyDescent="0.25">
      <c r="D22" s="40">
        <f>DATE($B$2,9,1)</f>
        <v>45901</v>
      </c>
      <c r="E22" s="40"/>
      <c r="F22" s="40"/>
      <c r="G22" s="40"/>
      <c r="H22" s="40"/>
      <c r="I22" s="40"/>
      <c r="J22" s="40"/>
      <c r="L22" s="40">
        <f>DATE($B$2,10,1)</f>
        <v>45931</v>
      </c>
      <c r="M22" s="40"/>
      <c r="N22" s="40"/>
      <c r="O22" s="40"/>
      <c r="P22" s="40"/>
      <c r="Q22" s="40"/>
      <c r="R22" s="40"/>
      <c r="T22" s="41">
        <f>DATE($B$2,11,1)</f>
        <v>45962</v>
      </c>
      <c r="U22" s="41"/>
      <c r="V22" s="41"/>
      <c r="W22" s="41"/>
      <c r="X22" s="41"/>
      <c r="Y22" s="41"/>
      <c r="Z22" s="41"/>
      <c r="AB22" s="40">
        <f>DATE($B$2,12,1)</f>
        <v>45992</v>
      </c>
      <c r="AC22" s="40"/>
      <c r="AD22" s="40"/>
      <c r="AE22" s="40"/>
      <c r="AF22" s="40"/>
      <c r="AG22" s="40"/>
      <c r="AH22" s="40"/>
    </row>
    <row r="23" spans="4:34" ht="20.25" customHeight="1" x14ac:dyDescent="0.25">
      <c r="D23" s="28" t="s">
        <v>10</v>
      </c>
      <c r="E23" s="28" t="s">
        <v>4</v>
      </c>
      <c r="F23" s="28" t="s">
        <v>5</v>
      </c>
      <c r="G23" s="28" t="s">
        <v>6</v>
      </c>
      <c r="H23" s="28" t="s">
        <v>7</v>
      </c>
      <c r="I23" s="28" t="s">
        <v>8</v>
      </c>
      <c r="J23" s="28" t="s">
        <v>9</v>
      </c>
      <c r="L23" s="28" t="s">
        <v>10</v>
      </c>
      <c r="M23" s="28" t="s">
        <v>4</v>
      </c>
      <c r="N23" s="28" t="s">
        <v>5</v>
      </c>
      <c r="O23" s="28" t="s">
        <v>6</v>
      </c>
      <c r="P23" s="28" t="s">
        <v>7</v>
      </c>
      <c r="Q23" s="28" t="s">
        <v>8</v>
      </c>
      <c r="R23" s="28" t="s">
        <v>9</v>
      </c>
      <c r="T23" s="28" t="s">
        <v>10</v>
      </c>
      <c r="U23" s="28" t="s">
        <v>4</v>
      </c>
      <c r="V23" s="28" t="s">
        <v>5</v>
      </c>
      <c r="W23" s="28" t="s">
        <v>6</v>
      </c>
      <c r="X23" s="28" t="s">
        <v>7</v>
      </c>
      <c r="Y23" s="28" t="s">
        <v>8</v>
      </c>
      <c r="Z23" s="28" t="s">
        <v>9</v>
      </c>
      <c r="AB23" s="28" t="s">
        <v>10</v>
      </c>
      <c r="AC23" s="28" t="s">
        <v>4</v>
      </c>
      <c r="AD23" s="28" t="s">
        <v>5</v>
      </c>
      <c r="AE23" s="28" t="s">
        <v>6</v>
      </c>
      <c r="AF23" s="28" t="s">
        <v>7</v>
      </c>
      <c r="AG23" s="28" t="s">
        <v>8</v>
      </c>
      <c r="AH23" s="28" t="s">
        <v>9</v>
      </c>
    </row>
    <row r="24" spans="4:34" ht="24.95" customHeight="1" x14ac:dyDescent="0.25">
      <c r="D24" s="31">
        <f>IF(WEEKDAY(D22,1)=2,D22,"")</f>
        <v>45901</v>
      </c>
      <c r="E24" s="31">
        <f>IF(D24&lt;&gt;"",D24+1,IF(WEEKDAY(D22,1)=3,D22,""))</f>
        <v>45902</v>
      </c>
      <c r="F24" s="31">
        <f>IF(E24&lt;&gt;"",E24+1,IF(WEEKDAY(D22,1)=4,D22,""))</f>
        <v>45903</v>
      </c>
      <c r="G24" s="31">
        <f>IF(F24&lt;&gt;"",F24+1,IF(WEEKDAY(D22,1)=5,D22,""))</f>
        <v>45904</v>
      </c>
      <c r="H24" s="31">
        <f>IF(G24&lt;&gt;"",G24+1,IF(WEEKDAY(D22,1)=6,D22,""))</f>
        <v>45905</v>
      </c>
      <c r="I24" s="31">
        <f>IF(H24&lt;&gt;"",H24+1,IF(WEEKDAY(D22,1)=7,D22,""))</f>
        <v>45906</v>
      </c>
      <c r="J24" s="31">
        <f>IF(I24&lt;&gt;"",I24+1,IF(WEEKDAY(D22,1)=1,D22,""))</f>
        <v>45907</v>
      </c>
      <c r="L24" s="31" t="str">
        <f>IF(WEEKDAY(L22,1)=2,L22,"")</f>
        <v/>
      </c>
      <c r="M24" s="31" t="str">
        <f>IF(L24&lt;&gt;"",L24+1,IF(WEEKDAY(L22,1)=3,L22,""))</f>
        <v/>
      </c>
      <c r="N24" s="31">
        <f>IF(M24&lt;&gt;"",M24+1,IF(WEEKDAY(L22,1)=4,L22,""))</f>
        <v>45931</v>
      </c>
      <c r="O24" s="31">
        <f>IF(N24&lt;&gt;"",N24+1,IF(WEEKDAY(L22,1)=5,L22,""))</f>
        <v>45932</v>
      </c>
      <c r="P24" s="31">
        <f>IF(O24&lt;&gt;"",O24+1,IF(WEEKDAY(L22,1)=6,L22,""))</f>
        <v>45933</v>
      </c>
      <c r="Q24" s="31">
        <f>IF(P24&lt;&gt;"",P24+1,IF(WEEKDAY(L22,1)=7,L22,""))</f>
        <v>45934</v>
      </c>
      <c r="R24" s="31">
        <f>IF(Q24&lt;&gt;"",Q24+1,IF(WEEKDAY(L22,1)=1,L22,""))</f>
        <v>45935</v>
      </c>
      <c r="T24" s="31" t="str">
        <f>IF(WEEKDAY(T22,1)=2,T22,"")</f>
        <v/>
      </c>
      <c r="U24" s="31" t="str">
        <f>IF(T24&lt;&gt;"",T24+1,IF(WEEKDAY(T22,1)=3,T22,""))</f>
        <v/>
      </c>
      <c r="V24" s="31" t="str">
        <f>IF(U24&lt;&gt;"",U24+1,IF(WEEKDAY(T22,1)=4,T22,""))</f>
        <v/>
      </c>
      <c r="W24" s="31" t="str">
        <f>IF(V24&lt;&gt;"",V24+1,IF(WEEKDAY(T22,1)=5,T22,""))</f>
        <v/>
      </c>
      <c r="X24" s="31" t="str">
        <f>IF(W24&lt;&gt;"",W24+1,IF(WEEKDAY(T22,1)=6,T22,""))</f>
        <v/>
      </c>
      <c r="Y24" s="31">
        <f>IF(X24&lt;&gt;"",X24+1,IF(WEEKDAY(T22,1)=7,T22,""))</f>
        <v>45962</v>
      </c>
      <c r="Z24" s="31">
        <f>IF(Y24&lt;&gt;"",Y24+1,IF(WEEKDAY(T22,1)=1,T22,""))</f>
        <v>45963</v>
      </c>
      <c r="AB24" s="31">
        <f>IF(WEEKDAY(AB22,1)=2,AB22,"")</f>
        <v>45992</v>
      </c>
      <c r="AC24" s="31">
        <f>IF(AB24&lt;&gt;"",AB24+1,IF(WEEKDAY(AB22,1)=3,AB22,""))</f>
        <v>45993</v>
      </c>
      <c r="AD24" s="31">
        <f>IF(AC24&lt;&gt;"",AC24+1,IF(WEEKDAY(AB22,1)=4,AB22,""))</f>
        <v>45994</v>
      </c>
      <c r="AE24" s="31">
        <f>IF(AD24&lt;&gt;"",AD24+1,IF(WEEKDAY(AB22,1)=5,AB22,""))</f>
        <v>45995</v>
      </c>
      <c r="AF24" s="31">
        <f>IF(AE24&lt;&gt;"",AE24+1,IF(WEEKDAY(AB22,1)=6,AB22,""))</f>
        <v>45996</v>
      </c>
      <c r="AG24" s="31">
        <f>IF(AF24&lt;&gt;"",AF24+1,IF(WEEKDAY(AB22,1)=7,AB22,""))</f>
        <v>45997</v>
      </c>
      <c r="AH24" s="31">
        <f>IF(AG24&lt;&gt;"",AG24+1,IF(WEEKDAY(AB22,1)=1,AB22,""))</f>
        <v>45998</v>
      </c>
    </row>
    <row r="25" spans="4:34" ht="24.95" customHeight="1" x14ac:dyDescent="0.25">
      <c r="D25" s="29">
        <f>J24+1</f>
        <v>45908</v>
      </c>
      <c r="E25" s="29">
        <f>D25+1</f>
        <v>45909</v>
      </c>
      <c r="F25" s="29">
        <f t="shared" ref="F25:J25" si="40">E25+1</f>
        <v>45910</v>
      </c>
      <c r="G25" s="29">
        <f t="shared" si="40"/>
        <v>45911</v>
      </c>
      <c r="H25" s="29">
        <f t="shared" si="40"/>
        <v>45912</v>
      </c>
      <c r="I25" s="29">
        <f t="shared" si="40"/>
        <v>45913</v>
      </c>
      <c r="J25" s="29">
        <f t="shared" si="40"/>
        <v>45914</v>
      </c>
      <c r="L25" s="29">
        <f>R24+1</f>
        <v>45936</v>
      </c>
      <c r="M25" s="29">
        <f>L25+1</f>
        <v>45937</v>
      </c>
      <c r="N25" s="29">
        <f t="shared" ref="N25:R25" si="41">M25+1</f>
        <v>45938</v>
      </c>
      <c r="O25" s="29">
        <f t="shared" si="41"/>
        <v>45939</v>
      </c>
      <c r="P25" s="29">
        <f t="shared" si="41"/>
        <v>45940</v>
      </c>
      <c r="Q25" s="29">
        <f t="shared" si="41"/>
        <v>45941</v>
      </c>
      <c r="R25" s="29">
        <f t="shared" si="41"/>
        <v>45942</v>
      </c>
      <c r="T25" s="29">
        <f>Z24+1</f>
        <v>45964</v>
      </c>
      <c r="U25" s="29">
        <f>T25+1</f>
        <v>45965</v>
      </c>
      <c r="V25" s="29">
        <f t="shared" ref="V25:Z25" si="42">U25+1</f>
        <v>45966</v>
      </c>
      <c r="W25" s="29">
        <f t="shared" si="42"/>
        <v>45967</v>
      </c>
      <c r="X25" s="29">
        <f t="shared" si="42"/>
        <v>45968</v>
      </c>
      <c r="Y25" s="29">
        <f t="shared" si="42"/>
        <v>45969</v>
      </c>
      <c r="Z25" s="29">
        <f t="shared" si="42"/>
        <v>45970</v>
      </c>
      <c r="AB25" s="29">
        <f>AH24+1</f>
        <v>45999</v>
      </c>
      <c r="AC25" s="29">
        <f>AB25+1</f>
        <v>46000</v>
      </c>
      <c r="AD25" s="29">
        <f t="shared" ref="AD25:AH25" si="43">AC25+1</f>
        <v>46001</v>
      </c>
      <c r="AE25" s="29">
        <f t="shared" si="43"/>
        <v>46002</v>
      </c>
      <c r="AF25" s="29">
        <f t="shared" si="43"/>
        <v>46003</v>
      </c>
      <c r="AG25" s="29">
        <f t="shared" si="43"/>
        <v>46004</v>
      </c>
      <c r="AH25" s="29">
        <f t="shared" si="43"/>
        <v>46005</v>
      </c>
    </row>
    <row r="26" spans="4:34" ht="24.95" customHeight="1" x14ac:dyDescent="0.25">
      <c r="D26" s="29">
        <f t="shared" ref="D26:D27" si="44">J25+1</f>
        <v>45915</v>
      </c>
      <c r="E26" s="29">
        <f t="shared" ref="E26:J26" si="45">D26+1</f>
        <v>45916</v>
      </c>
      <c r="F26" s="29">
        <f t="shared" si="45"/>
        <v>45917</v>
      </c>
      <c r="G26" s="29">
        <f t="shared" si="45"/>
        <v>45918</v>
      </c>
      <c r="H26" s="29">
        <f t="shared" si="45"/>
        <v>45919</v>
      </c>
      <c r="I26" s="29">
        <f t="shared" si="45"/>
        <v>45920</v>
      </c>
      <c r="J26" s="29">
        <f t="shared" si="45"/>
        <v>45921</v>
      </c>
      <c r="L26" s="29">
        <f t="shared" ref="L26:L27" si="46">R25+1</f>
        <v>45943</v>
      </c>
      <c r="M26" s="29">
        <f t="shared" ref="M26:R26" si="47">L26+1</f>
        <v>45944</v>
      </c>
      <c r="N26" s="29">
        <f t="shared" si="47"/>
        <v>45945</v>
      </c>
      <c r="O26" s="29">
        <f t="shared" si="47"/>
        <v>45946</v>
      </c>
      <c r="P26" s="29">
        <f t="shared" si="47"/>
        <v>45947</v>
      </c>
      <c r="Q26" s="29">
        <f t="shared" si="47"/>
        <v>45948</v>
      </c>
      <c r="R26" s="29">
        <f t="shared" si="47"/>
        <v>45949</v>
      </c>
      <c r="T26" s="29">
        <f t="shared" ref="T26:T27" si="48">Z25+1</f>
        <v>45971</v>
      </c>
      <c r="U26" s="29">
        <f t="shared" ref="U26:Z26" si="49">T26+1</f>
        <v>45972</v>
      </c>
      <c r="V26" s="29">
        <f t="shared" si="49"/>
        <v>45973</v>
      </c>
      <c r="W26" s="29">
        <f t="shared" si="49"/>
        <v>45974</v>
      </c>
      <c r="X26" s="29">
        <f t="shared" si="49"/>
        <v>45975</v>
      </c>
      <c r="Y26" s="29">
        <f t="shared" si="49"/>
        <v>45976</v>
      </c>
      <c r="Z26" s="29">
        <f t="shared" si="49"/>
        <v>45977</v>
      </c>
      <c r="AB26" s="29">
        <f t="shared" ref="AB26:AB27" si="50">AH25+1</f>
        <v>46006</v>
      </c>
      <c r="AC26" s="29">
        <f t="shared" ref="AC26:AH26" si="51">AB26+1</f>
        <v>46007</v>
      </c>
      <c r="AD26" s="29">
        <f t="shared" si="51"/>
        <v>46008</v>
      </c>
      <c r="AE26" s="29">
        <f t="shared" si="51"/>
        <v>46009</v>
      </c>
      <c r="AF26" s="29">
        <f t="shared" si="51"/>
        <v>46010</v>
      </c>
      <c r="AG26" s="29">
        <f t="shared" si="51"/>
        <v>46011</v>
      </c>
      <c r="AH26" s="29">
        <f t="shared" si="51"/>
        <v>46012</v>
      </c>
    </row>
    <row r="27" spans="4:34" ht="24.95" customHeight="1" x14ac:dyDescent="0.25">
      <c r="D27" s="29">
        <f t="shared" si="44"/>
        <v>45922</v>
      </c>
      <c r="E27" s="29">
        <f t="shared" ref="E27:J27" si="52">D27+1</f>
        <v>45923</v>
      </c>
      <c r="F27" s="29">
        <f t="shared" si="52"/>
        <v>45924</v>
      </c>
      <c r="G27" s="29">
        <f t="shared" si="52"/>
        <v>45925</v>
      </c>
      <c r="H27" s="29">
        <f t="shared" si="52"/>
        <v>45926</v>
      </c>
      <c r="I27" s="29">
        <f t="shared" si="52"/>
        <v>45927</v>
      </c>
      <c r="J27" s="29">
        <f t="shared" si="52"/>
        <v>45928</v>
      </c>
      <c r="L27" s="29">
        <f t="shared" si="46"/>
        <v>45950</v>
      </c>
      <c r="M27" s="29">
        <f t="shared" ref="M27:R27" si="53">L27+1</f>
        <v>45951</v>
      </c>
      <c r="N27" s="29">
        <f t="shared" si="53"/>
        <v>45952</v>
      </c>
      <c r="O27" s="29">
        <f t="shared" si="53"/>
        <v>45953</v>
      </c>
      <c r="P27" s="29">
        <f t="shared" si="53"/>
        <v>45954</v>
      </c>
      <c r="Q27" s="29">
        <f t="shared" si="53"/>
        <v>45955</v>
      </c>
      <c r="R27" s="29">
        <f t="shared" si="53"/>
        <v>45956</v>
      </c>
      <c r="T27" s="29">
        <f t="shared" si="48"/>
        <v>45978</v>
      </c>
      <c r="U27" s="29">
        <f t="shared" ref="U27:Z27" si="54">T27+1</f>
        <v>45979</v>
      </c>
      <c r="V27" s="29">
        <f t="shared" si="54"/>
        <v>45980</v>
      </c>
      <c r="W27" s="29">
        <f t="shared" si="54"/>
        <v>45981</v>
      </c>
      <c r="X27" s="29">
        <f t="shared" si="54"/>
        <v>45982</v>
      </c>
      <c r="Y27" s="29">
        <f t="shared" si="54"/>
        <v>45983</v>
      </c>
      <c r="Z27" s="29">
        <f t="shared" si="54"/>
        <v>45984</v>
      </c>
      <c r="AB27" s="29">
        <f t="shared" si="50"/>
        <v>46013</v>
      </c>
      <c r="AC27" s="29">
        <f t="shared" ref="AC27:AH27" si="55">AB27+1</f>
        <v>46014</v>
      </c>
      <c r="AD27" s="29">
        <f t="shared" si="55"/>
        <v>46015</v>
      </c>
      <c r="AE27" s="29">
        <f t="shared" si="55"/>
        <v>46016</v>
      </c>
      <c r="AF27" s="29">
        <f t="shared" si="55"/>
        <v>46017</v>
      </c>
      <c r="AG27" s="29">
        <f t="shared" si="55"/>
        <v>46018</v>
      </c>
      <c r="AH27" s="29">
        <f t="shared" si="55"/>
        <v>46019</v>
      </c>
    </row>
    <row r="28" spans="4:34" ht="24.95" customHeight="1" x14ac:dyDescent="0.25">
      <c r="D28" s="29">
        <f>IF(EOMONTH(J27,0)&lt;J27+1,"",J27+1)</f>
        <v>45929</v>
      </c>
      <c r="E28" s="29">
        <f t="shared" ref="E28:J29" si="56">IFERROR(IF(EOMONTH(D28,0)&lt;D28+1,"",D28+1),"")</f>
        <v>45930</v>
      </c>
      <c r="F28" s="29" t="str">
        <f t="shared" si="56"/>
        <v/>
      </c>
      <c r="G28" s="29" t="str">
        <f t="shared" si="56"/>
        <v/>
      </c>
      <c r="H28" s="29" t="str">
        <f t="shared" si="56"/>
        <v/>
      </c>
      <c r="I28" s="29" t="str">
        <f t="shared" si="56"/>
        <v/>
      </c>
      <c r="J28" s="29" t="str">
        <f t="shared" si="56"/>
        <v/>
      </c>
      <c r="L28" s="29">
        <f>IF(EOMONTH(R27,0)&lt;R27+1,"",R27+1)</f>
        <v>45957</v>
      </c>
      <c r="M28" s="29">
        <f t="shared" ref="M28:R29" si="57">IFERROR(IF(EOMONTH(L28,0)&lt;L28+1,"",L28+1),"")</f>
        <v>45958</v>
      </c>
      <c r="N28" s="29">
        <f t="shared" si="57"/>
        <v>45959</v>
      </c>
      <c r="O28" s="29">
        <f t="shared" si="57"/>
        <v>45960</v>
      </c>
      <c r="P28" s="29">
        <f t="shared" si="57"/>
        <v>45961</v>
      </c>
      <c r="Q28" s="29" t="str">
        <f t="shared" si="57"/>
        <v/>
      </c>
      <c r="R28" s="29" t="str">
        <f t="shared" si="57"/>
        <v/>
      </c>
      <c r="T28" s="29">
        <f>IF(EOMONTH(Z27,0)&lt;Z27+1,"",Z27+1)</f>
        <v>45985</v>
      </c>
      <c r="U28" s="29">
        <f t="shared" ref="U28:Z29" si="58">IFERROR(IF(EOMONTH(T28,0)&lt;T28+1,"",T28+1),"")</f>
        <v>45986</v>
      </c>
      <c r="V28" s="29">
        <f t="shared" si="58"/>
        <v>45987</v>
      </c>
      <c r="W28" s="29">
        <f t="shared" si="58"/>
        <v>45988</v>
      </c>
      <c r="X28" s="29">
        <f t="shared" si="58"/>
        <v>45989</v>
      </c>
      <c r="Y28" s="29">
        <f t="shared" si="58"/>
        <v>45990</v>
      </c>
      <c r="Z28" s="29">
        <f t="shared" si="58"/>
        <v>45991</v>
      </c>
      <c r="AB28" s="29">
        <f>IF(EOMONTH(AH27,0)&lt;AH27+1,"",AH27+1)</f>
        <v>46020</v>
      </c>
      <c r="AC28" s="29">
        <f t="shared" ref="AC28:AH29" si="59">IFERROR(IF(EOMONTH(AB28,0)&lt;AB28+1,"",AB28+1),"")</f>
        <v>46021</v>
      </c>
      <c r="AD28" s="29">
        <f t="shared" si="59"/>
        <v>46022</v>
      </c>
      <c r="AE28" s="29" t="str">
        <f t="shared" si="59"/>
        <v/>
      </c>
      <c r="AF28" s="29" t="str">
        <f t="shared" si="59"/>
        <v/>
      </c>
      <c r="AG28" s="29" t="str">
        <f t="shared" si="59"/>
        <v/>
      </c>
      <c r="AH28" s="29" t="str">
        <f t="shared" si="59"/>
        <v/>
      </c>
    </row>
    <row r="29" spans="4:34" ht="24.95" customHeight="1" x14ac:dyDescent="0.25">
      <c r="D29" s="29" t="str">
        <f>IFERROR(IF(EOMONTH(J28,0)&lt;J28+1,"",J28+1),"")</f>
        <v/>
      </c>
      <c r="E29" s="18" t="str">
        <f t="shared" si="56"/>
        <v/>
      </c>
      <c r="F29" s="18" t="str">
        <f t="shared" si="56"/>
        <v/>
      </c>
      <c r="G29" s="18" t="str">
        <f t="shared" si="56"/>
        <v/>
      </c>
      <c r="H29" s="18" t="str">
        <f t="shared" si="56"/>
        <v/>
      </c>
      <c r="I29" s="18" t="str">
        <f t="shared" si="56"/>
        <v/>
      </c>
      <c r="J29" s="18" t="str">
        <f t="shared" si="56"/>
        <v/>
      </c>
      <c r="L29" s="18" t="str">
        <f>IFERROR(IF(EOMONTH(R28,0)&lt;R28+1,"",R28+1),"")</f>
        <v/>
      </c>
      <c r="M29" s="18" t="str">
        <f t="shared" si="57"/>
        <v/>
      </c>
      <c r="N29" s="18" t="str">
        <f t="shared" si="57"/>
        <v/>
      </c>
      <c r="O29" s="18" t="str">
        <f t="shared" si="57"/>
        <v/>
      </c>
      <c r="P29" s="18" t="str">
        <f t="shared" si="57"/>
        <v/>
      </c>
      <c r="Q29" s="18" t="str">
        <f t="shared" si="57"/>
        <v/>
      </c>
      <c r="R29" s="18" t="str">
        <f t="shared" si="57"/>
        <v/>
      </c>
      <c r="T29" s="29" t="str">
        <f>IFERROR(IF(EOMONTH(Z28,0)&lt;Z28+1,"",Z28+1),"")</f>
        <v/>
      </c>
      <c r="U29" s="18" t="str">
        <f t="shared" si="58"/>
        <v/>
      </c>
      <c r="V29" s="18" t="str">
        <f t="shared" si="58"/>
        <v/>
      </c>
      <c r="W29" s="18" t="str">
        <f t="shared" si="58"/>
        <v/>
      </c>
      <c r="X29" s="18" t="str">
        <f t="shared" si="58"/>
        <v/>
      </c>
      <c r="Y29" s="18" t="str">
        <f t="shared" si="58"/>
        <v/>
      </c>
      <c r="Z29" s="18" t="str">
        <f t="shared" si="58"/>
        <v/>
      </c>
      <c r="AB29" s="29" t="str">
        <f>IFERROR(IF(EOMONTH(AH28,0)&lt;AH28+1,"",AH28+1),"")</f>
        <v/>
      </c>
      <c r="AC29" s="29" t="str">
        <f t="shared" si="59"/>
        <v/>
      </c>
      <c r="AD29" s="29" t="str">
        <f t="shared" si="59"/>
        <v/>
      </c>
      <c r="AE29" s="29" t="str">
        <f t="shared" si="59"/>
        <v/>
      </c>
      <c r="AF29" s="29" t="str">
        <f t="shared" si="59"/>
        <v/>
      </c>
      <c r="AG29" s="29" t="str">
        <f t="shared" si="59"/>
        <v/>
      </c>
      <c r="AH29" s="29" t="str">
        <f t="shared" si="59"/>
        <v/>
      </c>
    </row>
    <row r="30" spans="4:34" ht="24.95" customHeight="1" x14ac:dyDescent="0.25"/>
    <row r="31" spans="4:34" ht="24.95" customHeight="1" x14ac:dyDescent="0.25"/>
    <row r="32" spans="4:34" ht="24.95" customHeight="1" x14ac:dyDescent="0.25"/>
  </sheetData>
  <mergeCells count="12">
    <mergeCell ref="AB22:AH22"/>
    <mergeCell ref="D22:J22"/>
    <mergeCell ref="T22:Z22"/>
    <mergeCell ref="D4:J4"/>
    <mergeCell ref="L4:R4"/>
    <mergeCell ref="T4:Z4"/>
    <mergeCell ref="L22:R22"/>
    <mergeCell ref="AB4:AH4"/>
    <mergeCell ref="D13:J13"/>
    <mergeCell ref="L13:R13"/>
    <mergeCell ref="T13:Z13"/>
    <mergeCell ref="AB13:AH13"/>
  </mergeCells>
  <conditionalFormatting sqref="D5:AH29">
    <cfRule type="expression" dxfId="3" priority="6">
      <formula>D5&lt;&gt;""</formula>
    </cfRule>
  </conditionalFormatting>
  <conditionalFormatting sqref="D6:AH11 D15:AH20 D24:AH29">
    <cfRule type="expression" dxfId="2" priority="2" stopIfTrue="1">
      <formula>WEEKDAY(D6,11)&gt;6</formula>
    </cfRule>
    <cfRule type="expression" dxfId="1" priority="4">
      <formula>D6=TODAY()</formula>
    </cfRule>
  </conditionalFormatting>
  <conditionalFormatting sqref="D6:AH10 D15:AH19 D23:AH28">
    <cfRule type="expression" dxfId="0" priority="1">
      <formula>AND(D6&gt;=$B$4, D6&lt;=$B$7)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L29"/>
  <sheetViews>
    <sheetView workbookViewId="0">
      <selection activeCell="F8" sqref="F8:L21"/>
    </sheetView>
  </sheetViews>
  <sheetFormatPr baseColWidth="10" defaultRowHeight="15" x14ac:dyDescent="0.25"/>
  <cols>
    <col min="1" max="1" width="29.28515625" customWidth="1"/>
    <col min="2" max="2" width="14.5703125" customWidth="1"/>
    <col min="4" max="4" width="7.28515625" customWidth="1"/>
    <col min="6" max="12" width="8.7109375" customWidth="1"/>
  </cols>
  <sheetData>
    <row r="2" spans="1:12" ht="21" x14ac:dyDescent="0.35">
      <c r="A2" s="1" t="s">
        <v>1</v>
      </c>
      <c r="E2" s="9" t="str">
        <f>TEXT(B4,"mmmm")</f>
        <v>mai</v>
      </c>
    </row>
    <row r="3" spans="1:12" ht="15.75" thickBot="1" x14ac:dyDescent="0.3"/>
    <row r="4" spans="1:12" ht="20.100000000000001" customHeight="1" thickBot="1" x14ac:dyDescent="0.3">
      <c r="A4" s="11" t="s">
        <v>2</v>
      </c>
      <c r="B4" s="12">
        <v>45778</v>
      </c>
      <c r="D4" s="10">
        <v>15</v>
      </c>
    </row>
    <row r="5" spans="1:12" ht="20.100000000000001" customHeight="1" x14ac:dyDescent="0.25">
      <c r="A5" s="13" t="s">
        <v>3</v>
      </c>
      <c r="B5" s="14">
        <f>EOMONTH(B4,0)</f>
        <v>45808</v>
      </c>
    </row>
    <row r="6" spans="1:12" x14ac:dyDescent="0.25">
      <c r="B6" s="3">
        <f ca="1">TODAY()</f>
        <v>45750</v>
      </c>
      <c r="F6" s="5">
        <f>DAY(F8)</f>
        <v>1</v>
      </c>
      <c r="G6" s="5">
        <f t="shared" ref="G6:L6" si="0">DAY(G8)</f>
        <v>2</v>
      </c>
      <c r="H6" s="5">
        <f t="shared" si="0"/>
        <v>3</v>
      </c>
      <c r="I6" s="5">
        <f t="shared" si="0"/>
        <v>4</v>
      </c>
      <c r="J6" s="5">
        <f t="shared" si="0"/>
        <v>5</v>
      </c>
      <c r="K6" s="5">
        <f t="shared" si="0"/>
        <v>6</v>
      </c>
      <c r="L6" s="5">
        <f t="shared" si="0"/>
        <v>7</v>
      </c>
    </row>
    <row r="7" spans="1:12" x14ac:dyDescent="0.25">
      <c r="F7" s="6" t="str">
        <f>CHOOSE(WEEKDAY(F8),"Lun","Mar","Mer","Jeu","Ven","Sam","Dim")</f>
        <v>Ven</v>
      </c>
      <c r="G7" s="6" t="str">
        <f t="shared" ref="G7:L7" si="1">CHOOSE(WEEKDAY(G8),"Lun","Mar","Mer","Jeu","Ven","Sam","Dim")</f>
        <v>Sam</v>
      </c>
      <c r="H7" s="6" t="str">
        <f t="shared" si="1"/>
        <v>Dim</v>
      </c>
      <c r="I7" s="6" t="str">
        <f t="shared" si="1"/>
        <v>Lun</v>
      </c>
      <c r="J7" s="6" t="str">
        <f t="shared" si="1"/>
        <v>Mar</v>
      </c>
      <c r="K7" s="6" t="str">
        <f t="shared" si="1"/>
        <v>Mer</v>
      </c>
      <c r="L7" s="6" t="str">
        <f t="shared" si="1"/>
        <v>Jeu</v>
      </c>
    </row>
    <row r="8" spans="1:12" x14ac:dyDescent="0.25">
      <c r="F8" s="4">
        <f>B4</f>
        <v>45778</v>
      </c>
      <c r="G8" s="4">
        <f>$B$4+1</f>
        <v>45779</v>
      </c>
      <c r="H8" s="4">
        <f>$B$4+2</f>
        <v>45780</v>
      </c>
      <c r="I8" s="4">
        <f>$B$4+3</f>
        <v>45781</v>
      </c>
      <c r="J8" s="4">
        <f>$B$4+4</f>
        <v>45782</v>
      </c>
      <c r="K8" s="4">
        <f>$B$4+5</f>
        <v>45783</v>
      </c>
      <c r="L8" s="4">
        <f>$B$4+6</f>
        <v>45784</v>
      </c>
    </row>
    <row r="9" spans="1:12" x14ac:dyDescent="0.25">
      <c r="F9" s="4">
        <f>$B$4+7</f>
        <v>45785</v>
      </c>
      <c r="G9" s="4">
        <f>$B$4+8</f>
        <v>45786</v>
      </c>
      <c r="H9" s="4">
        <f>$B$4+9</f>
        <v>45787</v>
      </c>
      <c r="I9" s="4">
        <f>$B$4+10</f>
        <v>45788</v>
      </c>
      <c r="J9" s="4">
        <f>$B$4+11</f>
        <v>45789</v>
      </c>
      <c r="K9" s="4">
        <f>$B$4+12</f>
        <v>45790</v>
      </c>
      <c r="L9" s="4">
        <f>$B$4+13</f>
        <v>45791</v>
      </c>
    </row>
    <row r="10" spans="1:12" x14ac:dyDescent="0.25">
      <c r="B10" s="2">
        <v>45748</v>
      </c>
      <c r="C10" s="2">
        <v>45772</v>
      </c>
      <c r="F10" s="4">
        <f>$B$4+14</f>
        <v>45792</v>
      </c>
      <c r="G10" s="4">
        <f>$B$4+15</f>
        <v>45793</v>
      </c>
      <c r="H10" s="4">
        <f>$B$4+16</f>
        <v>45794</v>
      </c>
      <c r="I10" s="4">
        <f>$B$4+17</f>
        <v>45795</v>
      </c>
      <c r="J10" s="4">
        <f>$B$4+18</f>
        <v>45796</v>
      </c>
      <c r="K10" s="4">
        <f>$B$4+19</f>
        <v>45797</v>
      </c>
      <c r="L10" s="4">
        <f>$B$4+20</f>
        <v>45798</v>
      </c>
    </row>
    <row r="11" spans="1:12" x14ac:dyDescent="0.25">
      <c r="F11" s="4">
        <f>$B$4+21</f>
        <v>45799</v>
      </c>
      <c r="G11" s="4">
        <f>$B$4+22</f>
        <v>45800</v>
      </c>
      <c r="H11" s="4">
        <f>$B$4+23</f>
        <v>45801</v>
      </c>
      <c r="I11" s="4">
        <f>$B$4+24</f>
        <v>45802</v>
      </c>
      <c r="J11" s="4">
        <f>$B$4+25</f>
        <v>45803</v>
      </c>
      <c r="K11" s="4">
        <f>$B$4+27</f>
        <v>45805</v>
      </c>
      <c r="L11" s="4">
        <f>$B$4+28</f>
        <v>45806</v>
      </c>
    </row>
    <row r="12" spans="1:12" x14ac:dyDescent="0.25">
      <c r="B12" s="2">
        <f>B4</f>
        <v>45778</v>
      </c>
      <c r="C12" s="7">
        <f>$B$4+D4</f>
        <v>45793</v>
      </c>
      <c r="F12" s="4">
        <f>$B$4+29</f>
        <v>45807</v>
      </c>
      <c r="G12" s="4">
        <f>$B$4+31</f>
        <v>45809</v>
      </c>
      <c r="H12" s="4">
        <f>$B$4+32</f>
        <v>45810</v>
      </c>
      <c r="I12" s="4">
        <f>$B$4+33</f>
        <v>45811</v>
      </c>
      <c r="J12" s="4">
        <f>$B$4+34</f>
        <v>45812</v>
      </c>
      <c r="K12" s="4">
        <f>$B$4+35</f>
        <v>45813</v>
      </c>
      <c r="L12" s="4">
        <f>$B$4+36</f>
        <v>45814</v>
      </c>
    </row>
    <row r="13" spans="1:12" x14ac:dyDescent="0.25">
      <c r="F13" s="4">
        <f>$B$4+37</f>
        <v>45815</v>
      </c>
      <c r="G13" s="4">
        <f>$B$4+38</f>
        <v>45816</v>
      </c>
      <c r="H13" s="4">
        <f>$B$4+39</f>
        <v>45817</v>
      </c>
      <c r="I13" s="4">
        <f>$B$4+40</f>
        <v>45818</v>
      </c>
      <c r="J13" s="4">
        <f>$B$4+41</f>
        <v>45819</v>
      </c>
      <c r="K13" s="4">
        <f>$B$4+42</f>
        <v>45820</v>
      </c>
      <c r="L13" s="4">
        <f>$B$4+43</f>
        <v>45821</v>
      </c>
    </row>
    <row r="14" spans="1:12" x14ac:dyDescent="0.25">
      <c r="F14" s="4">
        <f>$B$4+44</f>
        <v>45822</v>
      </c>
      <c r="G14" s="4">
        <f>$B$4+45</f>
        <v>45823</v>
      </c>
      <c r="H14" s="4">
        <f>$B$4+46</f>
        <v>45824</v>
      </c>
      <c r="I14" s="4">
        <f>$B$4+47</f>
        <v>45825</v>
      </c>
      <c r="J14" s="4">
        <f>$B$4+48</f>
        <v>45826</v>
      </c>
      <c r="K14" s="4">
        <f>$B$4+49</f>
        <v>45827</v>
      </c>
      <c r="L14" s="4">
        <f>$B$4+50</f>
        <v>45828</v>
      </c>
    </row>
    <row r="15" spans="1:12" x14ac:dyDescent="0.25">
      <c r="F15" s="4">
        <f>$B$4+51</f>
        <v>45829</v>
      </c>
      <c r="G15" s="4">
        <f>$B$4+52</f>
        <v>45830</v>
      </c>
      <c r="H15" s="4">
        <f>$B$4+53</f>
        <v>45831</v>
      </c>
      <c r="I15" s="4">
        <f>$B$4+54</f>
        <v>45832</v>
      </c>
      <c r="J15" s="4">
        <f>$B$4+55</f>
        <v>45833</v>
      </c>
      <c r="K15" s="4">
        <f>$B$4+56</f>
        <v>45834</v>
      </c>
      <c r="L15" s="4">
        <f>$B$4+57</f>
        <v>45835</v>
      </c>
    </row>
    <row r="16" spans="1:12" x14ac:dyDescent="0.25">
      <c r="F16" s="4">
        <f>$B$4+58</f>
        <v>45836</v>
      </c>
      <c r="G16" s="4">
        <f>$B$4+59</f>
        <v>45837</v>
      </c>
      <c r="H16" s="4">
        <f>$B$4+60</f>
        <v>45838</v>
      </c>
      <c r="I16" s="4">
        <f>$B$4+61</f>
        <v>45839</v>
      </c>
      <c r="J16" s="4">
        <f>$B$4+62</f>
        <v>45840</v>
      </c>
      <c r="K16" s="4">
        <f>$B$4+63</f>
        <v>45841</v>
      </c>
      <c r="L16" s="4">
        <f>$B$4+64</f>
        <v>45842</v>
      </c>
    </row>
    <row r="17" spans="5:12" x14ac:dyDescent="0.25">
      <c r="F17" s="4">
        <f>$B$4+65</f>
        <v>45843</v>
      </c>
      <c r="G17" s="4">
        <f>$B$4+66</f>
        <v>45844</v>
      </c>
      <c r="H17" s="4">
        <f>$B$4+67</f>
        <v>45845</v>
      </c>
      <c r="I17" s="4">
        <f>$B$4+68</f>
        <v>45846</v>
      </c>
      <c r="J17" s="4">
        <f>$B$4+69</f>
        <v>45847</v>
      </c>
      <c r="K17" s="4">
        <f>$B$4+70</f>
        <v>45848</v>
      </c>
      <c r="L17" s="4">
        <f>$B$4+71</f>
        <v>45849</v>
      </c>
    </row>
    <row r="18" spans="5:12" x14ac:dyDescent="0.25">
      <c r="F18" s="4">
        <f>$B$4+72</f>
        <v>45850</v>
      </c>
      <c r="G18" s="4">
        <f>$B$4+73</f>
        <v>45851</v>
      </c>
      <c r="H18" s="4">
        <f>$B$4+74</f>
        <v>45852</v>
      </c>
      <c r="I18" s="4">
        <f>$B$4+75</f>
        <v>45853</v>
      </c>
      <c r="J18" s="4">
        <f>$B$4+76</f>
        <v>45854</v>
      </c>
      <c r="K18" s="4">
        <f>$B$4+77</f>
        <v>45855</v>
      </c>
      <c r="L18" s="4">
        <f>$B$4+78</f>
        <v>45856</v>
      </c>
    </row>
    <row r="19" spans="5:12" x14ac:dyDescent="0.25">
      <c r="F19" s="4">
        <f>$B$4+79</f>
        <v>45857</v>
      </c>
      <c r="G19" s="4">
        <f>$B$4+80</f>
        <v>45858</v>
      </c>
      <c r="H19" s="4">
        <f>$B$4+81</f>
        <v>45859</v>
      </c>
      <c r="I19" s="4">
        <f>$B$4+82</f>
        <v>45860</v>
      </c>
      <c r="J19" s="4">
        <f>$B$4+83</f>
        <v>45861</v>
      </c>
      <c r="K19" s="4">
        <f>$B$4+84</f>
        <v>45862</v>
      </c>
      <c r="L19" s="4">
        <f>$B$4+85</f>
        <v>45863</v>
      </c>
    </row>
    <row r="20" spans="5:12" x14ac:dyDescent="0.25">
      <c r="F20" s="4">
        <f>$B$4+86</f>
        <v>45864</v>
      </c>
      <c r="G20" s="4">
        <f>$B$4+87</f>
        <v>45865</v>
      </c>
      <c r="H20" s="4">
        <f>$B$4+88</f>
        <v>45866</v>
      </c>
      <c r="I20" s="4">
        <f>$B$4+89</f>
        <v>45867</v>
      </c>
      <c r="J20" s="4">
        <f>$B$4+90</f>
        <v>45868</v>
      </c>
      <c r="K20" s="4">
        <f>$B$4+91</f>
        <v>45869</v>
      </c>
      <c r="L20" s="4">
        <f>$B$4+92</f>
        <v>45870</v>
      </c>
    </row>
    <row r="21" spans="5:12" x14ac:dyDescent="0.25">
      <c r="F21" s="4">
        <f>$B$4+93</f>
        <v>45871</v>
      </c>
      <c r="G21" s="4">
        <f>$B$4+94</f>
        <v>45872</v>
      </c>
      <c r="H21" s="4">
        <f>$B$4+95</f>
        <v>45873</v>
      </c>
      <c r="I21" s="4">
        <f>$B$4+96</f>
        <v>45874</v>
      </c>
      <c r="J21" s="4">
        <f>$B$4+97</f>
        <v>45875</v>
      </c>
      <c r="K21" s="4">
        <f>$B$4+98</f>
        <v>45876</v>
      </c>
      <c r="L21" s="4">
        <f>$B$4+99</f>
        <v>45877</v>
      </c>
    </row>
    <row r="27" spans="5:12" x14ac:dyDescent="0.25">
      <c r="H27" t="s">
        <v>0</v>
      </c>
    </row>
    <row r="29" spans="5:12" x14ac:dyDescent="0.25">
      <c r="E29" t="s">
        <v>0</v>
      </c>
    </row>
  </sheetData>
  <conditionalFormatting sqref="F8:L21">
    <cfRule type="cellIs" dxfId="8" priority="2" stopIfTrue="1" operator="between">
      <formula>$B$12</formula>
      <formula>$C$12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Planning congé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TCHIBINDA</dc:creator>
  <cp:lastModifiedBy>The_boss</cp:lastModifiedBy>
  <dcterms:created xsi:type="dcterms:W3CDTF">2025-04-01T13:49:46Z</dcterms:created>
  <dcterms:modified xsi:type="dcterms:W3CDTF">2025-04-03T18:41:56Z</dcterms:modified>
</cp:coreProperties>
</file>