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featurePropertyBag/featurePropertyBag.xml" ContentType="application/vnd.ms-excel.featurepropertyba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6E2218D-503A-43D4-85DA-8DE8AEFD1252}" xr6:coauthVersionLast="47" xr6:coauthVersionMax="47" xr10:uidLastSave="{00000000-0000-0000-0000-000000000000}"/>
  <bookViews>
    <workbookView xWindow="-120" yWindow="-120" windowWidth="29040" windowHeight="16440" xr2:uid="{24F91C92-01E5-4F23-BFDF-E49F6BFC373C}"/>
  </bookViews>
  <sheets>
    <sheet name="janvi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1" i="1" l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4" i="1"/>
  <c r="R5" i="1"/>
  <c r="R6" i="1"/>
  <c r="R7" i="1"/>
  <c r="R8" i="1"/>
  <c r="R9" i="1"/>
  <c r="R10" i="1"/>
  <c r="O37" i="1" l="1" a="1"/>
  <c r="O37" i="1" s="1"/>
  <c r="C40" i="1" s="1"/>
  <c r="N37" i="1" a="1"/>
  <c r="N37" i="1" s="1"/>
  <c r="C39" i="1" s="1"/>
  <c r="M37" i="1" a="1"/>
  <c r="M37" i="1" s="1"/>
  <c r="C38" i="1" s="1"/>
  <c r="L37" i="1" a="1"/>
  <c r="L37" i="1" s="1"/>
  <c r="C37" i="1" s="1"/>
  <c r="U36" i="1"/>
  <c r="T36" i="1"/>
  <c r="J36" i="1" s="1" a="1"/>
  <c r="J36" i="1" s="1"/>
  <c r="S36" i="1" s="1" a="1"/>
  <c r="S36" i="1" s="1"/>
  <c r="P36" i="1"/>
  <c r="K36" i="1"/>
  <c r="I36" i="1"/>
  <c r="Q36" i="1" s="1" a="1"/>
  <c r="Q36" i="1" s="1"/>
  <c r="U35" i="1"/>
  <c r="T35" i="1"/>
  <c r="J35" i="1" s="1" a="1"/>
  <c r="J35" i="1" s="1"/>
  <c r="S35" i="1" s="1" a="1"/>
  <c r="S35" i="1" s="1"/>
  <c r="P35" i="1"/>
  <c r="K35" i="1"/>
  <c r="I35" i="1"/>
  <c r="Q35" i="1" s="1" a="1"/>
  <c r="Q35" i="1" s="1"/>
  <c r="U34" i="1"/>
  <c r="T34" i="1"/>
  <c r="J34" i="1" s="1" a="1"/>
  <c r="J34" i="1" s="1"/>
  <c r="S34" i="1" s="1" a="1"/>
  <c r="S34" i="1" s="1"/>
  <c r="P34" i="1"/>
  <c r="K34" i="1"/>
  <c r="I34" i="1"/>
  <c r="Q34" i="1" s="1" a="1"/>
  <c r="Q34" i="1" s="1"/>
  <c r="U33" i="1"/>
  <c r="T33" i="1"/>
  <c r="J33" i="1" s="1" a="1"/>
  <c r="J33" i="1" s="1"/>
  <c r="S33" i="1" s="1" a="1"/>
  <c r="S33" i="1" s="1"/>
  <c r="P33" i="1"/>
  <c r="K33" i="1"/>
  <c r="I33" i="1"/>
  <c r="Q33" i="1" s="1" a="1"/>
  <c r="Q33" i="1" s="1"/>
  <c r="U32" i="1"/>
  <c r="T32" i="1"/>
  <c r="P32" i="1"/>
  <c r="K32" i="1"/>
  <c r="J32" i="1" a="1"/>
  <c r="J32" i="1" s="1"/>
  <c r="S32" i="1" s="1" a="1"/>
  <c r="S32" i="1" s="1"/>
  <c r="I32" i="1"/>
  <c r="Q32" i="1" s="1" a="1"/>
  <c r="Q32" i="1" s="1"/>
  <c r="U31" i="1"/>
  <c r="T31" i="1"/>
  <c r="J31" i="1" s="1" a="1"/>
  <c r="J31" i="1" s="1"/>
  <c r="S31" i="1" s="1" a="1"/>
  <c r="S31" i="1" s="1"/>
  <c r="P31" i="1"/>
  <c r="K31" i="1"/>
  <c r="I31" i="1"/>
  <c r="Q31" i="1" s="1" a="1"/>
  <c r="Q31" i="1" s="1"/>
  <c r="U30" i="1"/>
  <c r="T30" i="1"/>
  <c r="P30" i="1"/>
  <c r="K30" i="1"/>
  <c r="J30" i="1" a="1"/>
  <c r="J30" i="1" s="1"/>
  <c r="S30" i="1" s="1" a="1"/>
  <c r="S30" i="1" s="1"/>
  <c r="I30" i="1"/>
  <c r="Q30" i="1" s="1" a="1"/>
  <c r="Q30" i="1" s="1"/>
  <c r="U29" i="1"/>
  <c r="T29" i="1"/>
  <c r="J29" i="1" s="1" a="1"/>
  <c r="J29" i="1" s="1"/>
  <c r="S29" i="1" s="1" a="1"/>
  <c r="S29" i="1" s="1"/>
  <c r="P29" i="1"/>
  <c r="K29" i="1"/>
  <c r="I29" i="1"/>
  <c r="Q29" i="1" s="1" a="1"/>
  <c r="Q29" i="1" s="1"/>
  <c r="U28" i="1"/>
  <c r="T28" i="1"/>
  <c r="P28" i="1"/>
  <c r="K28" i="1"/>
  <c r="J28" i="1" a="1"/>
  <c r="J28" i="1" s="1"/>
  <c r="S28" i="1" s="1" a="1"/>
  <c r="S28" i="1" s="1"/>
  <c r="I28" i="1"/>
  <c r="Q28" i="1" s="1" a="1"/>
  <c r="Q28" i="1" s="1"/>
  <c r="U27" i="1"/>
  <c r="T27" i="1"/>
  <c r="J27" i="1" s="1" a="1"/>
  <c r="J27" i="1" s="1"/>
  <c r="S27" i="1" s="1" a="1"/>
  <c r="S27" i="1" s="1"/>
  <c r="P27" i="1"/>
  <c r="K27" i="1"/>
  <c r="I27" i="1"/>
  <c r="Q27" i="1" s="1" a="1"/>
  <c r="Q27" i="1" s="1"/>
  <c r="U26" i="1"/>
  <c r="T26" i="1"/>
  <c r="P26" i="1"/>
  <c r="K26" i="1"/>
  <c r="J26" i="1" a="1"/>
  <c r="J26" i="1" s="1"/>
  <c r="S26" i="1" s="1" a="1"/>
  <c r="S26" i="1" s="1"/>
  <c r="I26" i="1"/>
  <c r="Q26" i="1" s="1" a="1"/>
  <c r="Q26" i="1" s="1"/>
  <c r="U25" i="1"/>
  <c r="T25" i="1"/>
  <c r="J25" i="1" s="1" a="1"/>
  <c r="J25" i="1" s="1"/>
  <c r="S25" i="1" s="1" a="1"/>
  <c r="S25" i="1" s="1"/>
  <c r="P25" i="1"/>
  <c r="K25" i="1"/>
  <c r="I25" i="1"/>
  <c r="Q25" i="1" s="1" a="1"/>
  <c r="Q25" i="1" s="1"/>
  <c r="U24" i="1"/>
  <c r="T24" i="1"/>
  <c r="P24" i="1"/>
  <c r="K24" i="1"/>
  <c r="J24" i="1" a="1"/>
  <c r="J24" i="1" s="1"/>
  <c r="S24" i="1" s="1" a="1"/>
  <c r="S24" i="1" s="1"/>
  <c r="I24" i="1"/>
  <c r="Q24" i="1" s="1" a="1"/>
  <c r="Q24" i="1" s="1"/>
  <c r="U23" i="1"/>
  <c r="T23" i="1"/>
  <c r="P23" i="1"/>
  <c r="K23" i="1"/>
  <c r="J23" i="1" a="1"/>
  <c r="J23" i="1" s="1"/>
  <c r="S23" i="1" s="1" a="1"/>
  <c r="S23" i="1" s="1"/>
  <c r="I23" i="1"/>
  <c r="Q23" i="1" s="1" a="1"/>
  <c r="Q23" i="1" s="1"/>
  <c r="U22" i="1"/>
  <c r="T22" i="1"/>
  <c r="P22" i="1"/>
  <c r="K22" i="1"/>
  <c r="J22" i="1" a="1"/>
  <c r="J22" i="1" s="1"/>
  <c r="S22" i="1" s="1" a="1"/>
  <c r="S22" i="1" s="1"/>
  <c r="I22" i="1"/>
  <c r="Q22" i="1" s="1" a="1"/>
  <c r="Q22" i="1" s="1"/>
  <c r="U21" i="1"/>
  <c r="T21" i="1"/>
  <c r="P21" i="1"/>
  <c r="K21" i="1"/>
  <c r="J21" i="1" a="1"/>
  <c r="J21" i="1" s="1"/>
  <c r="S21" i="1" s="1" a="1"/>
  <c r="S21" i="1" s="1"/>
  <c r="I21" i="1"/>
  <c r="Q21" i="1" s="1" a="1"/>
  <c r="Q21" i="1" s="1"/>
  <c r="U20" i="1"/>
  <c r="T20" i="1"/>
  <c r="J20" i="1" s="1" a="1"/>
  <c r="J20" i="1" s="1"/>
  <c r="S20" i="1" s="1" a="1"/>
  <c r="S20" i="1" s="1"/>
  <c r="P20" i="1"/>
  <c r="K20" i="1"/>
  <c r="I20" i="1"/>
  <c r="Q20" i="1" s="1" a="1"/>
  <c r="Q20" i="1" s="1"/>
  <c r="U19" i="1"/>
  <c r="T19" i="1"/>
  <c r="P19" i="1"/>
  <c r="K19" i="1"/>
  <c r="J19" i="1" a="1"/>
  <c r="J19" i="1" s="1"/>
  <c r="S19" i="1" s="1" a="1"/>
  <c r="S19" i="1" s="1"/>
  <c r="I19" i="1"/>
  <c r="Q19" i="1" s="1" a="1"/>
  <c r="Q19" i="1" s="1"/>
  <c r="U18" i="1"/>
  <c r="T18" i="1"/>
  <c r="J18" i="1" s="1" a="1"/>
  <c r="J18" i="1" s="1"/>
  <c r="S18" i="1" s="1" a="1"/>
  <c r="S18" i="1" s="1"/>
  <c r="P18" i="1"/>
  <c r="K18" i="1"/>
  <c r="I18" i="1"/>
  <c r="Q18" i="1" s="1" a="1"/>
  <c r="Q18" i="1" s="1"/>
  <c r="U17" i="1"/>
  <c r="T17" i="1"/>
  <c r="P17" i="1"/>
  <c r="K17" i="1"/>
  <c r="J17" i="1" a="1"/>
  <c r="J17" i="1" s="1"/>
  <c r="S17" i="1" s="1" a="1"/>
  <c r="S17" i="1" s="1"/>
  <c r="I17" i="1"/>
  <c r="Q17" i="1" s="1" a="1"/>
  <c r="Q17" i="1" s="1"/>
  <c r="U16" i="1"/>
  <c r="T16" i="1"/>
  <c r="J16" i="1" s="1" a="1"/>
  <c r="J16" i="1" s="1"/>
  <c r="S16" i="1" s="1" a="1"/>
  <c r="S16" i="1" s="1"/>
  <c r="P16" i="1"/>
  <c r="K16" i="1"/>
  <c r="I16" i="1"/>
  <c r="Q16" i="1" s="1" a="1"/>
  <c r="Q16" i="1" s="1"/>
  <c r="U15" i="1"/>
  <c r="T15" i="1"/>
  <c r="P15" i="1"/>
  <c r="K15" i="1"/>
  <c r="I15" i="1"/>
  <c r="Q15" i="1" s="1" a="1"/>
  <c r="Q15" i="1" s="1"/>
  <c r="U14" i="1"/>
  <c r="T14" i="1"/>
  <c r="P14" i="1"/>
  <c r="K14" i="1"/>
  <c r="J14" i="1" a="1"/>
  <c r="J14" i="1" s="1"/>
  <c r="S14" i="1" s="1" a="1"/>
  <c r="S14" i="1" s="1"/>
  <c r="I14" i="1"/>
  <c r="Q14" i="1" s="1" a="1"/>
  <c r="Q14" i="1" s="1"/>
  <c r="U13" i="1"/>
  <c r="T13" i="1"/>
  <c r="J13" i="1" s="1" a="1"/>
  <c r="J13" i="1" s="1"/>
  <c r="S13" i="1" s="1" a="1"/>
  <c r="S13" i="1" s="1"/>
  <c r="P13" i="1"/>
  <c r="K13" i="1"/>
  <c r="I13" i="1"/>
  <c r="Q13" i="1" s="1" a="1"/>
  <c r="Q13" i="1" s="1"/>
  <c r="U12" i="1"/>
  <c r="T12" i="1"/>
  <c r="P12" i="1"/>
  <c r="K12" i="1"/>
  <c r="I12" i="1"/>
  <c r="Q12" i="1" s="1" a="1"/>
  <c r="Q12" i="1" s="1"/>
  <c r="U11" i="1"/>
  <c r="T11" i="1"/>
  <c r="P11" i="1"/>
  <c r="K11" i="1"/>
  <c r="I11" i="1"/>
  <c r="Q11" i="1" s="1" a="1"/>
  <c r="Q11" i="1" s="1"/>
  <c r="U10" i="1"/>
  <c r="T10" i="1"/>
  <c r="P10" i="1"/>
  <c r="K10" i="1"/>
  <c r="I10" i="1"/>
  <c r="Q10" i="1" s="1" a="1"/>
  <c r="Q10" i="1" s="1"/>
  <c r="U9" i="1"/>
  <c r="T9" i="1"/>
  <c r="P9" i="1"/>
  <c r="K9" i="1"/>
  <c r="I9" i="1"/>
  <c r="Q9" i="1" s="1" a="1"/>
  <c r="Q9" i="1" s="1"/>
  <c r="U8" i="1"/>
  <c r="T8" i="1"/>
  <c r="P8" i="1"/>
  <c r="K8" i="1"/>
  <c r="I8" i="1"/>
  <c r="Q8" i="1" s="1" a="1"/>
  <c r="Q8" i="1" s="1"/>
  <c r="U7" i="1"/>
  <c r="T7" i="1"/>
  <c r="P7" i="1"/>
  <c r="K7" i="1"/>
  <c r="I7" i="1"/>
  <c r="Q7" i="1" s="1" a="1"/>
  <c r="Q7" i="1" s="1"/>
  <c r="U6" i="1"/>
  <c r="T6" i="1"/>
  <c r="J6" i="1" s="1" a="1"/>
  <c r="J6" i="1" s="1"/>
  <c r="S6" i="1" s="1" a="1"/>
  <c r="S6" i="1" s="1"/>
  <c r="P6" i="1"/>
  <c r="K6" i="1"/>
  <c r="I6" i="1"/>
  <c r="Q6" i="1" s="1" a="1"/>
  <c r="Q6" i="1" s="1"/>
  <c r="U5" i="1"/>
  <c r="T5" i="1"/>
  <c r="P5" i="1"/>
  <c r="K5" i="1"/>
  <c r="J5" i="1" a="1"/>
  <c r="J5" i="1" s="1"/>
  <c r="S5" i="1" s="1" a="1"/>
  <c r="S5" i="1" s="1"/>
  <c r="I5" i="1"/>
  <c r="Q5" i="1" s="1" a="1"/>
  <c r="Q5" i="1" s="1"/>
  <c r="U4" i="1"/>
  <c r="T4" i="1"/>
  <c r="P4" i="1"/>
  <c r="K4" i="1"/>
  <c r="I4" i="1"/>
  <c r="Q4" i="1" s="1" a="1"/>
  <c r="Q4" i="1" s="1"/>
  <c r="J10" i="1" a="1"/>
  <c r="J4" i="1" a="1"/>
  <c r="J7" i="1" a="1"/>
  <c r="J8" i="1" a="1"/>
  <c r="J9" i="1" a="1"/>
  <c r="J11" i="1" a="1"/>
  <c r="J15" i="1" a="1"/>
  <c r="J12" i="1" a="1"/>
  <c r="J12" i="1" l="1"/>
  <c r="S12" i="1" s="1" a="1"/>
  <c r="S12" i="1" s="1"/>
  <c r="J11" i="1"/>
  <c r="S11" i="1" s="1" a="1"/>
  <c r="S11" i="1" s="1"/>
  <c r="J10" i="1"/>
  <c r="S10" i="1" s="1" a="1"/>
  <c r="S10" i="1" s="1"/>
  <c r="J15" i="1"/>
  <c r="S15" i="1" s="1" a="1"/>
  <c r="S15" i="1" s="1"/>
  <c r="J4" i="1"/>
  <c r="S4" i="1" s="1" a="1"/>
  <c r="S4" i="1" s="1"/>
  <c r="J8" i="1"/>
  <c r="S8" i="1" s="1" a="1"/>
  <c r="S8" i="1" s="1"/>
  <c r="J7" i="1"/>
  <c r="S7" i="1" s="1" a="1"/>
  <c r="S7" i="1" s="1"/>
  <c r="J9" i="1"/>
  <c r="S9" i="1" s="1" a="1"/>
  <c r="S9" i="1" s="1"/>
  <c r="P37" i="1"/>
  <c r="K37" i="1" s="1"/>
  <c r="J38" i="1" s="1"/>
  <c r="Q3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<sst xmlns="http://schemas.openxmlformats.org/spreadsheetml/2006/main" count="27" uniqueCount="27">
  <si>
    <t>calcul heures repos et amplitude plus nombre de jours</t>
  </si>
  <si>
    <t xml:space="preserve">heure debut nuit </t>
  </si>
  <si>
    <t>heure fin nuit</t>
  </si>
  <si>
    <t xml:space="preserve">date </t>
  </si>
  <si>
    <t>heure début 
de journée</t>
  </si>
  <si>
    <t>heure début
de journée
si scolaire</t>
  </si>
  <si>
    <t xml:space="preserve">heure fin 
si scolaire </t>
  </si>
  <si>
    <t>heure reprise
si scolaire</t>
  </si>
  <si>
    <t>heure fin
si scolaire</t>
  </si>
  <si>
    <t xml:space="preserve">heure reprise
si scolaire </t>
  </si>
  <si>
    <t>heure fin
de journée</t>
  </si>
  <si>
    <t>total
amplitude</t>
  </si>
  <si>
    <t>total
repos</t>
  </si>
  <si>
    <t>type de
travail</t>
  </si>
  <si>
    <t>repas
unique</t>
  </si>
  <si>
    <t>prime
picnique</t>
  </si>
  <si>
    <t>decouchage</t>
  </si>
  <si>
    <t>prime
sanitaire</t>
  </si>
  <si>
    <t>nbre d'heure
scolaire et 
nettoyage</t>
  </si>
  <si>
    <t>nbre de jours</t>
  </si>
  <si>
    <t>nbre heure
nuit</t>
  </si>
  <si>
    <t>Debut</t>
  </si>
  <si>
    <t>Fin</t>
  </si>
  <si>
    <t>prime repas unique</t>
  </si>
  <si>
    <t>prime picnique</t>
  </si>
  <si>
    <t>prime découchage</t>
  </si>
  <si>
    <t>prime sanitaire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</si>
</sst>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6" formatCode="[$-F400]h:mm:ss\ AM/PM"/>
  </numFmts>
  <fonts count="6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4F595F"/>
      <name val="Aptos Narrow"/>
      <family val="2"/>
      <scheme val="minor"/>
    </font>
    <font>
      <sz val="11"/>
      <name val="Aptos Narrow"/>
      <family val="2"/>
      <scheme val="minor"/>
    </font>
    <font>
      <sz val="9"/>
      <name val="Arial"/>
      <family val="2"/>
    </font>
    <font>
      <sz val="11"/>
      <color rgb="FF0070C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0">
    <xf numFmtId="0" fontId="0" fillId="0" borderId="0" xfId="0"/>
    <xf numFmtId="0" fontId="0" fillId="0" borderId="0" xfId="0" applyAlignment="1">
      <alignment horizontal="centerContinuous"/>
    </xf>
    <xf numFmtId="0" fontId="0" fillId="0" borderId="0" xfId="0" applyAlignment="1">
      <alignment horizontal="centerContinuous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2" fontId="0" fillId="0" borderId="1" xfId="0" applyNumberFormat="1" applyBorder="1" applyAlignment="1">
      <alignment horizontal="center" vertical="center"/>
    </xf>
    <xf numFmtId="22" fontId="0" fillId="0" borderId="1" xfId="0" applyNumberFormat="1" applyBorder="1"/>
    <xf numFmtId="164" fontId="2" fillId="0" borderId="0" xfId="0" applyNumberFormat="1" applyFont="1" applyAlignment="1">
      <alignment horizontal="center" vertical="center"/>
    </xf>
    <xf numFmtId="20" fontId="0" fillId="0" borderId="1" xfId="0" applyNumberForma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22" fontId="1" fillId="0" borderId="1" xfId="0" applyNumberFormat="1" applyFont="1" applyBorder="1"/>
    <xf numFmtId="2" fontId="0" fillId="0" borderId="2" xfId="0" applyNumberForma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20" fontId="0" fillId="3" borderId="1" xfId="0" applyNumberFormat="1" applyFill="1" applyBorder="1" applyAlignment="1">
      <alignment horizontal="center" vertical="center"/>
    </xf>
    <xf numFmtId="164" fontId="0" fillId="0" borderId="0" xfId="0" applyNumberFormat="1"/>
    <xf numFmtId="166" fontId="0" fillId="0" borderId="0" xfId="0" applyNumberFormat="1"/>
    <xf numFmtId="164" fontId="5" fillId="4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B874C80E-6202-42AC-B49A-2FD1ACE0FB4B}"/>
  </cellStyles>
  <dxfs count="7">
    <dxf>
      <fill>
        <patternFill>
          <bgColor rgb="FF00B0F0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22/11/relationships/FeaturePropertyBag" Target="featurePropertyBag/featurePropertyBag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9ACB3-6CB1-4806-9360-FDBDC4FDF40E}">
  <dimension ref="A1:Y40"/>
  <sheetViews>
    <sheetView tabSelected="1" zoomScale="80" zoomScaleNormal="80" workbookViewId="0">
      <selection activeCell="W12" sqref="W12"/>
    </sheetView>
  </sheetViews>
  <sheetFormatPr baseColWidth="10" defaultRowHeight="15" x14ac:dyDescent="0.25"/>
  <cols>
    <col min="10" max="10" width="11.5703125" style="4"/>
    <col min="20" max="21" width="16.42578125" bestFit="1" customWidth="1"/>
    <col min="22" max="22" width="11.5703125" style="4"/>
  </cols>
  <sheetData>
    <row r="1" spans="1:2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1"/>
      <c r="L1" s="1"/>
      <c r="M1" s="1"/>
      <c r="N1" s="1"/>
      <c r="O1" s="1"/>
      <c r="P1" s="1"/>
      <c r="Q1" s="1"/>
      <c r="R1" s="1"/>
      <c r="T1" s="3" t="s">
        <v>1</v>
      </c>
      <c r="U1" s="3" t="s">
        <v>2</v>
      </c>
    </row>
    <row r="2" spans="1:25" x14ac:dyDescent="0.25">
      <c r="T2" s="5">
        <v>0.875</v>
      </c>
      <c r="U2" s="5">
        <v>0.25</v>
      </c>
    </row>
    <row r="3" spans="1:25" ht="60" x14ac:dyDescent="0.25">
      <c r="A3" s="6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8" t="s">
        <v>11</v>
      </c>
      <c r="J3" s="7" t="s">
        <v>12</v>
      </c>
      <c r="K3" s="7" t="s">
        <v>13</v>
      </c>
      <c r="L3" s="7" t="s">
        <v>14</v>
      </c>
      <c r="M3" s="7" t="s">
        <v>15</v>
      </c>
      <c r="N3" s="7" t="s">
        <v>16</v>
      </c>
      <c r="O3" s="7" t="s">
        <v>17</v>
      </c>
      <c r="P3" s="7" t="s">
        <v>18</v>
      </c>
      <c r="Q3" s="7" t="s">
        <v>19</v>
      </c>
      <c r="R3" s="7" t="s">
        <v>20</v>
      </c>
      <c r="T3" s="7" t="s">
        <v>21</v>
      </c>
      <c r="U3" s="7" t="s">
        <v>22</v>
      </c>
    </row>
    <row r="4" spans="1:25" x14ac:dyDescent="0.25">
      <c r="A4" s="9">
        <v>45645</v>
      </c>
      <c r="B4" s="7"/>
      <c r="C4" s="10">
        <v>0.25</v>
      </c>
      <c r="D4" s="10">
        <v>0.3888888888888889</v>
      </c>
      <c r="E4" s="10">
        <v>0.49305555555555558</v>
      </c>
      <c r="F4" s="10">
        <v>0.59722222222222221</v>
      </c>
      <c r="G4" s="10">
        <v>0.63194444444444442</v>
      </c>
      <c r="H4" s="10">
        <v>0.79166666666666663</v>
      </c>
      <c r="I4" s="11" t="str">
        <f t="shared" ref="I4:I36" si="0">IF(ISBLANK(B4),"",MOD(H4-B4,1))</f>
        <v/>
      </c>
      <c r="J4" s="12" t="str" cm="1">
        <f t="array" aca="1" ref="J4" ca="1">IFERROR(IF(AND($T4="",$U4=""),"",$T4-INDIRECT("u"&amp;MAX(($K$1:$K3&lt;&gt;"Repos")*ROW($K$1:$K3)))),"")</f>
        <v/>
      </c>
      <c r="K4" s="6" t="str">
        <f t="shared" ref="K4:K36" si="1">_xlfn.IFS(COUNT(B4),"tourisme",COUNT(C4),"scolaire",COUNTBLANK(A4:C4),"repos")</f>
        <v>scolaire</v>
      </c>
      <c r="L4" s="13" t="b">
        <v>0</v>
      </c>
      <c r="M4" s="13" t="b">
        <v>0</v>
      </c>
      <c r="N4" s="13" t="b">
        <v>0</v>
      </c>
      <c r="O4" s="13" t="b">
        <v>0</v>
      </c>
      <c r="P4" s="10">
        <f t="shared" ref="P4:P36" si="2">IF(ISBLANK(C4),"",(D4-C4)+(F4-E4)+(H4-G4))</f>
        <v>0.40277777777777773</v>
      </c>
      <c r="Q4" s="14" t="str" cm="1">
        <f t="array" ref="Q4">_xlfn.IFS(I4="","",I4&lt;="7:00"*1,0.5,I4&gt;"7:00"*1,1)</f>
        <v/>
      </c>
      <c r="R4" s="26">
        <f t="shared" ref="R4:R36" si="3">IF(AND(OR(B4&lt;&gt;"",C4&lt;&gt;""),H4&lt;&gt;"",MOD(IF(B4&lt;&gt;"",B4,C4)-H4,1)=0),MOD($U$2-$T$2,1),IF(AND(B4="",C4="",H4=""),"",IF(B4&lt;&gt;"",IF(H4="","Heure Fin ?",MOD(H4-B4,1) - IF(H4 &gt; B4,MAX(0,MIN(H4,$T$2)-MAX(B4,$U$2)),MAX(0,$T$2-MAX(B4,$U$2))+MAX(0,MIN(H4,$T$2)-$U$2))),IF(C4&lt;&gt;"",IF(H4="","Heure Fin ?",MOD(H4-C4,1) - IF(H4 &gt; C4,MAX(0,MIN(H4,$T$2)-MAX(C4,$U$2)),MAX(0,$T$2-MAX(C4,$U$2))+MAX(0,MIN(H4,$T$2)-$U$2))),""))))</f>
        <v>0</v>
      </c>
      <c r="S4" t="str" cm="1">
        <f t="array" aca="1" ref="S4" ca="1">_xlfn.IFS(J4="","",J4&lt;"24:00"*1,"",J4&gt;="24:00"*1,"RH")</f>
        <v/>
      </c>
      <c r="T4" s="15">
        <f t="shared" ref="T4:T36" si="4">IF(AND($B4="",$C4=""),"",$A4+$B4+$C4)</f>
        <v>45645.25</v>
      </c>
      <c r="U4" s="15">
        <f t="shared" ref="U4:U36" si="5">IF(AND($B4="",$C4=""),"",IF(H4&lt;(B4+C4),($A4+1+$H4),(A4+H4)))</f>
        <v>45645.791666666664</v>
      </c>
      <c r="V4" s="16"/>
    </row>
    <row r="5" spans="1:25" x14ac:dyDescent="0.25">
      <c r="A5" s="9">
        <v>45646</v>
      </c>
      <c r="B5" s="17"/>
      <c r="C5" s="7"/>
      <c r="D5" s="7"/>
      <c r="E5" s="7"/>
      <c r="F5" s="7"/>
      <c r="G5" s="7"/>
      <c r="H5" s="17"/>
      <c r="I5" s="11" t="str">
        <f t="shared" si="0"/>
        <v/>
      </c>
      <c r="J5" s="12" t="str" cm="1">
        <f t="array" aca="1" ref="J5" ca="1">IFERROR(IF(AND($T5="",$U5=""),"",$T5-INDIRECT("u"&amp;MAX(($K$1:$K4&lt;&gt;"Repos")*ROW($K$1:$K4)))),"")</f>
        <v/>
      </c>
      <c r="K5" s="6" t="str">
        <f t="shared" si="1"/>
        <v>repos</v>
      </c>
      <c r="L5" s="13" t="b">
        <v>0</v>
      </c>
      <c r="M5" s="13" t="b">
        <v>0</v>
      </c>
      <c r="N5" s="13" t="b">
        <v>0</v>
      </c>
      <c r="O5" s="13" t="b">
        <v>0</v>
      </c>
      <c r="P5" s="10" t="str">
        <f t="shared" si="2"/>
        <v/>
      </c>
      <c r="Q5" s="14" t="str" cm="1">
        <f t="array" ref="Q5">_xlfn.IFS(I5="","",I5&lt;="7:00"*1,0.5,I5&gt;"7:00"*1,1)</f>
        <v/>
      </c>
      <c r="R5" s="26" t="str">
        <f t="shared" si="3"/>
        <v/>
      </c>
      <c r="S5" t="str" cm="1">
        <f t="array" aca="1" ref="S5" ca="1">_xlfn.IFS(J5="","",J5&lt;"24:00"*1,"",J5&gt;="24:00"*1,"RH")</f>
        <v/>
      </c>
      <c r="T5" s="15" t="str">
        <f t="shared" si="4"/>
        <v/>
      </c>
      <c r="U5" s="15" t="str">
        <f t="shared" si="5"/>
        <v/>
      </c>
      <c r="V5" s="16"/>
    </row>
    <row r="6" spans="1:25" x14ac:dyDescent="0.25">
      <c r="A6" s="9">
        <v>45647</v>
      </c>
      <c r="B6" s="10"/>
      <c r="C6" s="10"/>
      <c r="D6" s="10"/>
      <c r="E6" s="10"/>
      <c r="F6" s="10"/>
      <c r="G6" s="10"/>
      <c r="H6" s="10"/>
      <c r="I6" s="11" t="str">
        <f t="shared" si="0"/>
        <v/>
      </c>
      <c r="J6" s="12" t="str" cm="1">
        <f t="array" aca="1" ref="J6" ca="1">IFERROR(IF(AND($T6="",$U6=""),"",$T6-INDIRECT("u"&amp;MAX(($K$1:$K5&lt;&gt;"Repos")*ROW($K$1:$K5)))),"")</f>
        <v/>
      </c>
      <c r="K6" s="6" t="str">
        <f t="shared" si="1"/>
        <v>repos</v>
      </c>
      <c r="L6" s="13" t="b">
        <v>0</v>
      </c>
      <c r="M6" s="13" t="b">
        <v>0</v>
      </c>
      <c r="N6" s="13" t="b">
        <v>0</v>
      </c>
      <c r="O6" s="13" t="b">
        <v>0</v>
      </c>
      <c r="P6" s="10" t="str">
        <f t="shared" si="2"/>
        <v/>
      </c>
      <c r="Q6" s="14" t="str" cm="1">
        <f t="array" ref="Q6">_xlfn.IFS(I6="","",I6&lt;="7:00"*1,0.5,I6&gt;"7:00"*1,1)</f>
        <v/>
      </c>
      <c r="R6" s="26" t="str">
        <f t="shared" si="3"/>
        <v/>
      </c>
      <c r="S6" t="str" cm="1">
        <f t="array" aca="1" ref="S6" ca="1">_xlfn.IFS(J6="","",J6&lt;"24:00"*1,"",J6&gt;="24:00"*1,"RH")</f>
        <v/>
      </c>
      <c r="T6" s="15" t="str">
        <f t="shared" si="4"/>
        <v/>
      </c>
      <c r="U6" s="15" t="str">
        <f t="shared" si="5"/>
        <v/>
      </c>
      <c r="V6" s="16"/>
    </row>
    <row r="7" spans="1:25" x14ac:dyDescent="0.25">
      <c r="A7" s="9">
        <v>45648</v>
      </c>
      <c r="B7" s="18">
        <v>0.22916666666666666</v>
      </c>
      <c r="C7" s="18"/>
      <c r="D7" s="18"/>
      <c r="E7" s="18"/>
      <c r="F7" s="18"/>
      <c r="G7" s="18"/>
      <c r="H7" s="18">
        <v>0.97916666666666663</v>
      </c>
      <c r="I7" s="19">
        <f t="shared" si="0"/>
        <v>0.75</v>
      </c>
      <c r="J7" s="12" cm="1">
        <f t="array" aca="1" ref="J7" ca="1">IFERROR(IF(AND($T7="",$U7=""),"",$T7-INDIRECT("u"&amp;MAX(($K$1:$K6&lt;&gt;"Repos")*ROW($K$1:$K6)))),"")</f>
        <v>2.4375</v>
      </c>
      <c r="K7" s="6" t="str">
        <f t="shared" si="1"/>
        <v>tourisme</v>
      </c>
      <c r="L7" s="13" t="b">
        <v>0</v>
      </c>
      <c r="M7" s="13" t="b">
        <v>0</v>
      </c>
      <c r="N7" s="13" t="b">
        <v>0</v>
      </c>
      <c r="O7" s="13" t="b">
        <v>0</v>
      </c>
      <c r="P7" s="10" t="str">
        <f t="shared" si="2"/>
        <v/>
      </c>
      <c r="Q7" s="14" cm="1">
        <f t="array" ref="Q7">_xlfn.IFS(I7="","",I7&lt;="7:00"*1,0.5,I7&gt;"7:00"*1,1)</f>
        <v>1</v>
      </c>
      <c r="R7" s="26">
        <f t="shared" si="3"/>
        <v>0.125</v>
      </c>
      <c r="S7" t="str" cm="1">
        <f t="array" aca="1" ref="S7" ca="1">_xlfn.IFS(J7="","",J7&lt;"24:00"*1,"",J7&gt;="24:00"*1,"RH")</f>
        <v>RH</v>
      </c>
      <c r="T7" s="20">
        <f t="shared" si="4"/>
        <v>45648.229166666664</v>
      </c>
      <c r="U7" s="20">
        <f t="shared" si="5"/>
        <v>45648.979166666664</v>
      </c>
      <c r="V7" s="16"/>
    </row>
    <row r="8" spans="1:25" x14ac:dyDescent="0.25">
      <c r="A8" s="9">
        <v>45649</v>
      </c>
      <c r="B8" s="18"/>
      <c r="C8" s="18">
        <v>0.1875</v>
      </c>
      <c r="D8" s="18"/>
      <c r="E8" s="18"/>
      <c r="F8" s="18"/>
      <c r="G8" s="18"/>
      <c r="H8" s="18">
        <v>0.75</v>
      </c>
      <c r="I8" s="19" t="str">
        <f t="shared" si="0"/>
        <v/>
      </c>
      <c r="J8" s="12" cm="1">
        <f t="array" aca="1" ref="J8" ca="1">IFERROR(IF(AND($T8="",$U8=""),"",$T8-INDIRECT("u"&amp;MAX(($K$1:$K7&lt;&gt;"Repos")*ROW($K$1:$K7)))),"")</f>
        <v>0.20833333333575865</v>
      </c>
      <c r="K8" s="6" t="str">
        <f t="shared" si="1"/>
        <v>scolaire</v>
      </c>
      <c r="L8" s="13" t="b">
        <v>0</v>
      </c>
      <c r="M8" s="13" t="b">
        <v>0</v>
      </c>
      <c r="N8" s="13" t="b">
        <v>0</v>
      </c>
      <c r="O8" s="13" t="b">
        <v>0</v>
      </c>
      <c r="P8" s="10">
        <f t="shared" si="2"/>
        <v>0.5625</v>
      </c>
      <c r="Q8" s="14" t="str" cm="1">
        <f t="array" ref="Q8">_xlfn.IFS(I8="","",I8&lt;="7:00"*1,0.5,I8&gt;"7:00"*1,1)</f>
        <v/>
      </c>
      <c r="R8" s="26">
        <f t="shared" si="3"/>
        <v>6.25E-2</v>
      </c>
      <c r="S8" t="str" cm="1">
        <f t="array" aca="1" ref="S8" ca="1">_xlfn.IFS(J8="","",J8&lt;"24:00"*1,"",J8&gt;="24:00"*1,"RH")</f>
        <v/>
      </c>
      <c r="T8" s="20">
        <f t="shared" si="4"/>
        <v>45649.1875</v>
      </c>
      <c r="U8" s="20">
        <f t="shared" si="5"/>
        <v>45649.75</v>
      </c>
      <c r="V8" s="16"/>
    </row>
    <row r="9" spans="1:25" x14ac:dyDescent="0.25">
      <c r="A9" s="9">
        <v>45650</v>
      </c>
      <c r="B9" s="18">
        <v>0.75</v>
      </c>
      <c r="C9" s="18"/>
      <c r="D9" s="18"/>
      <c r="E9" s="18"/>
      <c r="F9" s="18"/>
      <c r="G9" s="18"/>
      <c r="H9" s="18">
        <v>0.5</v>
      </c>
      <c r="I9" s="19">
        <f t="shared" si="0"/>
        <v>0.75</v>
      </c>
      <c r="J9" s="12" cm="1">
        <f t="array" aca="1" ref="J9" ca="1">IFERROR(IF(AND($T9="",$U9=""),"",$T9-INDIRECT("u"&amp;MAX(($K$1:$K8&lt;&gt;"Repos")*ROW($K$1:$K8)))),"")</f>
        <v>1</v>
      </c>
      <c r="K9" s="6" t="str">
        <f t="shared" si="1"/>
        <v>tourisme</v>
      </c>
      <c r="L9" s="13" t="b">
        <v>0</v>
      </c>
      <c r="M9" s="13" t="b">
        <v>0</v>
      </c>
      <c r="N9" s="13" t="b">
        <v>0</v>
      </c>
      <c r="O9" s="13" t="b">
        <v>0</v>
      </c>
      <c r="P9" s="10" t="str">
        <f t="shared" si="2"/>
        <v/>
      </c>
      <c r="Q9" s="14" cm="1">
        <f t="array" ref="Q9">_xlfn.IFS(I9="","",I9&lt;="7:00"*1,0.5,I9&gt;"7:00"*1,1)</f>
        <v>1</v>
      </c>
      <c r="R9" s="26">
        <f t="shared" si="3"/>
        <v>0.375</v>
      </c>
      <c r="S9" t="str" cm="1">
        <f t="array" aca="1" ref="S9" ca="1">_xlfn.IFS(J9="","",J9&lt;"24:00"*1,"",J9&gt;="24:00"*1,"RH")</f>
        <v>RH</v>
      </c>
      <c r="T9" s="20">
        <f t="shared" si="4"/>
        <v>45650.75</v>
      </c>
      <c r="U9" s="20">
        <f t="shared" si="5"/>
        <v>45651.5</v>
      </c>
      <c r="V9" s="16"/>
    </row>
    <row r="10" spans="1:25" x14ac:dyDescent="0.25">
      <c r="A10" s="9">
        <v>45651</v>
      </c>
      <c r="B10" s="29">
        <v>0.95833333333333337</v>
      </c>
      <c r="C10" s="29"/>
      <c r="D10" s="29"/>
      <c r="E10" s="29"/>
      <c r="F10" s="29"/>
      <c r="G10" s="29"/>
      <c r="H10" s="29">
        <v>0.29166666666666669</v>
      </c>
      <c r="I10" s="11">
        <f t="shared" si="0"/>
        <v>0.33333333333333326</v>
      </c>
      <c r="J10" s="12" cm="1">
        <f t="array" aca="1" ref="J10" ca="1">IFERROR(IF(AND($T10="",$U10=""),"",$T10-INDIRECT("u"&amp;MAX(($K$1:$K9&lt;&gt;"Repos")*ROW($K$1:$K9)))),"")</f>
        <v>0.45833333333575865</v>
      </c>
      <c r="K10" s="6" t="str">
        <f t="shared" si="1"/>
        <v>tourisme</v>
      </c>
      <c r="L10" s="13" t="b">
        <v>0</v>
      </c>
      <c r="M10" s="13" t="b">
        <v>0</v>
      </c>
      <c r="N10" s="13" t="b">
        <v>0</v>
      </c>
      <c r="O10" s="13" t="b">
        <v>0</v>
      </c>
      <c r="P10" s="10" t="str">
        <f t="shared" si="2"/>
        <v/>
      </c>
      <c r="Q10" s="14" cm="1">
        <f t="array" ref="Q10">_xlfn.IFS(I10="","",I10&lt;="7:00"*1,0.5,I10&gt;"7:00"*1,1)</f>
        <v>1</v>
      </c>
      <c r="R10" s="26">
        <f>IF(AND(OR(B10&lt;&gt;"",C10&lt;&gt;""),H10&lt;&gt;"",MOD(IF(B10&lt;&gt;"",B10,C10)-H10,1)=0),MOD($U$2-$T$2,1),IF(AND(B10="",C10="",H10=""),"",IF(B10&lt;&gt;"",IF(H10="","Heure Fin ?",MOD(H10-B10,1) - IF(H10 &gt; B10,MAX(0,MIN(H10,$T$2)-MAX(B10,$U$2)),MAX(0,$T$2-MAX(B10,$U$2))+MAX(0,MIN(H10,$T$2)-$U$2))),IF(C10&lt;&gt;"",IF(H10="","Heure Fin ?",MOD(H10-C10,1) - IF(H10 &gt; C10,MAX(0,MIN(H10,$T$2)-MAX(C10,$U$2)),MAX(0,$T$2-MAX(C10,$U$2))+MAX(0,MIN(H10,$T$2)-$U$2))),""))))</f>
        <v>0.29166666666666657</v>
      </c>
      <c r="S10" t="str" cm="1">
        <f t="array" aca="1" ref="S10" ca="1">_xlfn.IFS(J10="","",J10&lt;"24:00"*1,"",J10&gt;="24:00"*1,"RH")</f>
        <v/>
      </c>
      <c r="T10" s="15">
        <f t="shared" si="4"/>
        <v>45651.958333333336</v>
      </c>
      <c r="U10" s="15">
        <f t="shared" si="5"/>
        <v>45652.291666666664</v>
      </c>
      <c r="V10" s="16"/>
      <c r="X10" s="27"/>
      <c r="Y10" s="27"/>
    </row>
    <row r="11" spans="1:25" x14ac:dyDescent="0.25">
      <c r="A11" s="9">
        <v>45652</v>
      </c>
      <c r="B11" s="22">
        <v>0.75</v>
      </c>
      <c r="C11" s="22"/>
      <c r="D11" s="22"/>
      <c r="E11" s="22"/>
      <c r="F11" s="22"/>
      <c r="G11" s="22"/>
      <c r="H11" s="22">
        <v>0.125</v>
      </c>
      <c r="I11" s="11">
        <f t="shared" si="0"/>
        <v>0.375</v>
      </c>
      <c r="J11" s="12" cm="1">
        <f t="array" aca="1" ref="J11" ca="1">IFERROR(IF(AND($T11="",$U11=""),"",$T11-INDIRECT("u"&amp;MAX(($K$1:$K10&lt;&gt;"Repos")*ROW($K$1:$K10)))),"")</f>
        <v>0.45833333333575865</v>
      </c>
      <c r="K11" s="6" t="str">
        <f t="shared" si="1"/>
        <v>tourisme</v>
      </c>
      <c r="L11" s="13" t="b">
        <v>0</v>
      </c>
      <c r="M11" s="13" t="b">
        <v>0</v>
      </c>
      <c r="N11" s="13" t="b">
        <v>0</v>
      </c>
      <c r="O11" s="13" t="b">
        <v>0</v>
      </c>
      <c r="P11" s="10" t="str">
        <f t="shared" si="2"/>
        <v/>
      </c>
      <c r="Q11" s="14" cm="1">
        <f t="array" ref="Q11">_xlfn.IFS(I11="","",I11&lt;="7:00"*1,0.5,I11&gt;"7:00"*1,1)</f>
        <v>1</v>
      </c>
      <c r="R11" s="26">
        <f t="shared" si="3"/>
        <v>0.25</v>
      </c>
      <c r="S11" t="str" cm="1">
        <f t="array" aca="1" ref="S11" ca="1">_xlfn.IFS(J11="","",J11&lt;"24:00"*1,"",J11&gt;="24:00"*1,"RH")</f>
        <v/>
      </c>
      <c r="T11" s="15">
        <f t="shared" si="4"/>
        <v>45652.75</v>
      </c>
      <c r="U11" s="15">
        <f t="shared" si="5"/>
        <v>45653.125</v>
      </c>
      <c r="V11" s="16"/>
    </row>
    <row r="12" spans="1:25" x14ac:dyDescent="0.25">
      <c r="A12" s="9">
        <v>45653</v>
      </c>
      <c r="B12" s="22">
        <v>0.95833333333333337</v>
      </c>
      <c r="C12" s="22"/>
      <c r="D12" s="22"/>
      <c r="E12" s="22"/>
      <c r="F12" s="22"/>
      <c r="G12" s="22"/>
      <c r="H12" s="22">
        <v>0.125</v>
      </c>
      <c r="I12" s="11">
        <f t="shared" si="0"/>
        <v>0.16666666666666663</v>
      </c>
      <c r="J12" s="12" cm="1">
        <f t="array" aca="1" ref="J12" ca="1">IFERROR(IF(AND($T12="",$U12=""),"",$T12-INDIRECT("u"&amp;MAX(($K$1:$K11&lt;&gt;"Repos")*ROW($K$1:$K11)))),"")</f>
        <v>0.83333333333575865</v>
      </c>
      <c r="K12" s="6" t="str">
        <f t="shared" si="1"/>
        <v>tourisme</v>
      </c>
      <c r="L12" s="13" t="b">
        <v>0</v>
      </c>
      <c r="M12" s="13" t="b">
        <v>0</v>
      </c>
      <c r="N12" s="13" t="b">
        <v>0</v>
      </c>
      <c r="O12" s="13" t="b">
        <v>0</v>
      </c>
      <c r="P12" s="10" t="str">
        <f t="shared" si="2"/>
        <v/>
      </c>
      <c r="Q12" s="14" cm="1">
        <f t="array" ref="Q12">_xlfn.IFS(I12="","",I12&lt;="7:00"*1,0.5,I12&gt;"7:00"*1,1)</f>
        <v>0.5</v>
      </c>
      <c r="R12" s="26">
        <f t="shared" si="3"/>
        <v>0.16666666666666663</v>
      </c>
      <c r="S12" t="str" cm="1">
        <f t="array" aca="1" ref="S12" ca="1">_xlfn.IFS(J12="","",J12&lt;"24:00"*1,"",J12&gt;="24:00"*1,"RH")</f>
        <v/>
      </c>
      <c r="T12" s="15">
        <f t="shared" si="4"/>
        <v>45653.958333333336</v>
      </c>
      <c r="U12" s="15">
        <f t="shared" si="5"/>
        <v>45654.125</v>
      </c>
      <c r="V12" s="16"/>
    </row>
    <row r="13" spans="1:25" x14ac:dyDescent="0.25">
      <c r="A13" s="9">
        <v>45654</v>
      </c>
      <c r="B13" s="10"/>
      <c r="C13" s="10"/>
      <c r="D13" s="10"/>
      <c r="E13" s="10"/>
      <c r="F13" s="10"/>
      <c r="G13" s="10"/>
      <c r="H13" s="10"/>
      <c r="I13" s="11" t="str">
        <f t="shared" si="0"/>
        <v/>
      </c>
      <c r="J13" s="12" t="str" cm="1">
        <f t="array" aca="1" ref="J13" ca="1">IFERROR(IF(AND($T13="",$U13=""),"",$T13-INDIRECT("u"&amp;MAX(($K$1:$K12&lt;&gt;"Repos")*ROW($K$1:$K12)))),"")</f>
        <v/>
      </c>
      <c r="K13" s="6" t="str">
        <f t="shared" si="1"/>
        <v>repos</v>
      </c>
      <c r="L13" s="13" t="b">
        <v>0</v>
      </c>
      <c r="M13" s="13" t="b">
        <v>0</v>
      </c>
      <c r="N13" s="13" t="b">
        <v>0</v>
      </c>
      <c r="O13" s="13" t="b">
        <v>0</v>
      </c>
      <c r="P13" s="10" t="str">
        <f t="shared" si="2"/>
        <v/>
      </c>
      <c r="Q13" s="14" t="str" cm="1">
        <f t="array" ref="Q13">_xlfn.IFS(I13="","",I13&lt;="7:00"*1,0.5,I13&gt;"7:00"*1,1)</f>
        <v/>
      </c>
      <c r="R13" s="26" t="str">
        <f t="shared" si="3"/>
        <v/>
      </c>
      <c r="S13" t="str" cm="1">
        <f t="array" aca="1" ref="S13" ca="1">_xlfn.IFS(J13="","",J13&lt;"24:00"*1,"",J13&gt;="24:00"*1,"RH")</f>
        <v/>
      </c>
      <c r="T13" s="15" t="str">
        <f t="shared" si="4"/>
        <v/>
      </c>
      <c r="U13" s="15" t="str">
        <f t="shared" si="5"/>
        <v/>
      </c>
      <c r="V13" s="16"/>
      <c r="X13" s="28"/>
    </row>
    <row r="14" spans="1:25" x14ac:dyDescent="0.25">
      <c r="A14" s="9">
        <v>45655</v>
      </c>
      <c r="B14" s="10"/>
      <c r="C14" s="10"/>
      <c r="D14" s="10"/>
      <c r="E14" s="10"/>
      <c r="F14" s="10"/>
      <c r="G14" s="10"/>
      <c r="H14" s="10"/>
      <c r="I14" s="11" t="str">
        <f t="shared" si="0"/>
        <v/>
      </c>
      <c r="J14" s="12" t="str" cm="1">
        <f t="array" aca="1" ref="J14" ca="1">IFERROR(IF(AND($T14="",$U14=""),"",$T14-INDIRECT("u"&amp;MAX(($K$1:$K13&lt;&gt;"Repos")*ROW($K$1:$K13)))),"")</f>
        <v/>
      </c>
      <c r="K14" s="6" t="str">
        <f t="shared" si="1"/>
        <v>repos</v>
      </c>
      <c r="L14" s="13" t="b">
        <v>0</v>
      </c>
      <c r="M14" s="13" t="b">
        <v>0</v>
      </c>
      <c r="N14" s="13" t="b">
        <v>0</v>
      </c>
      <c r="O14" s="13" t="b">
        <v>0</v>
      </c>
      <c r="P14" s="10" t="str">
        <f t="shared" si="2"/>
        <v/>
      </c>
      <c r="Q14" s="14" t="str" cm="1">
        <f t="array" ref="Q14">_xlfn.IFS(I14="","",I14&lt;="7:00"*1,0.5,I14&gt;"7:00"*1,1)</f>
        <v/>
      </c>
      <c r="R14" s="26" t="str">
        <f t="shared" si="3"/>
        <v/>
      </c>
      <c r="S14" t="str" cm="1">
        <f t="array" aca="1" ref="S14" ca="1">_xlfn.IFS(J14="","",J14&lt;"24:00"*1,"",J14&gt;="24:00"*1,"RH")</f>
        <v/>
      </c>
      <c r="T14" s="15" t="str">
        <f t="shared" si="4"/>
        <v/>
      </c>
      <c r="U14" s="15" t="str">
        <f t="shared" si="5"/>
        <v/>
      </c>
      <c r="V14" s="16"/>
      <c r="X14" s="28"/>
    </row>
    <row r="15" spans="1:25" x14ac:dyDescent="0.25">
      <c r="A15" s="9">
        <v>45656</v>
      </c>
      <c r="B15" s="10"/>
      <c r="C15" s="18">
        <v>0.22916666666666666</v>
      </c>
      <c r="D15" s="10"/>
      <c r="E15" s="10"/>
      <c r="F15" s="10"/>
      <c r="G15" s="10"/>
      <c r="H15" s="18">
        <v>0.66666666666666663</v>
      </c>
      <c r="I15" s="11" t="str">
        <f t="shared" si="0"/>
        <v/>
      </c>
      <c r="J15" s="12" cm="1">
        <f t="array" aca="1" ref="J15" ca="1">IFERROR(IF(AND($T15="",$U15=""),"",$T15-INDIRECT("u"&amp;MAX(($K$1:$K14&lt;&gt;"Repos")*ROW($K$1:$K14)))),"")</f>
        <v>2.1041666666642413</v>
      </c>
      <c r="K15" s="6" t="str">
        <f t="shared" si="1"/>
        <v>scolaire</v>
      </c>
      <c r="L15" s="13" t="b">
        <v>0</v>
      </c>
      <c r="M15" s="13" t="b">
        <v>0</v>
      </c>
      <c r="N15" s="13" t="b">
        <v>0</v>
      </c>
      <c r="O15" s="13" t="b">
        <v>0</v>
      </c>
      <c r="P15" s="10">
        <f t="shared" si="2"/>
        <v>0.4375</v>
      </c>
      <c r="Q15" s="14" t="str" cm="1">
        <f t="array" ref="Q15">_xlfn.IFS(I15="","",I15&lt;="7:00"*1,0.5,I15&gt;"7:00"*1,1)</f>
        <v/>
      </c>
      <c r="R15" s="26">
        <f t="shared" si="3"/>
        <v>2.083333333333337E-2</v>
      </c>
      <c r="S15" t="str" cm="1">
        <f t="array" aca="1" ref="S15" ca="1">_xlfn.IFS(J15="","",J15&lt;"24:00"*1,"",J15&gt;="24:00"*1,"RH")</f>
        <v>RH</v>
      </c>
      <c r="T15" s="20">
        <f t="shared" si="4"/>
        <v>45656.229166666664</v>
      </c>
      <c r="U15" s="20">
        <f t="shared" si="5"/>
        <v>45656.666666666664</v>
      </c>
      <c r="V15" s="16"/>
    </row>
    <row r="16" spans="1:25" x14ac:dyDescent="0.25">
      <c r="A16" s="9">
        <v>45657</v>
      </c>
      <c r="B16" s="10"/>
      <c r="C16" s="10"/>
      <c r="D16" s="10"/>
      <c r="E16" s="10"/>
      <c r="F16" s="10"/>
      <c r="G16" s="10"/>
      <c r="H16" s="10"/>
      <c r="I16" s="11" t="str">
        <f t="shared" si="0"/>
        <v/>
      </c>
      <c r="J16" s="12" t="str" cm="1">
        <f t="array" aca="1" ref="J16" ca="1">IFERROR(IF(AND($T16="",$U16=""),"",$T16-INDIRECT("u"&amp;MAX(($K$1:$K15&lt;&gt;"Repos")*ROW($K$1:$K15)))),"")</f>
        <v/>
      </c>
      <c r="K16" s="6" t="str">
        <f t="shared" si="1"/>
        <v>repos</v>
      </c>
      <c r="L16" s="13" t="b">
        <v>0</v>
      </c>
      <c r="M16" s="13" t="b">
        <v>0</v>
      </c>
      <c r="N16" s="13" t="b">
        <v>0</v>
      </c>
      <c r="O16" s="13" t="b">
        <v>0</v>
      </c>
      <c r="P16" s="10" t="str">
        <f t="shared" si="2"/>
        <v/>
      </c>
      <c r="Q16" s="14" t="str" cm="1">
        <f t="array" ref="Q16">_xlfn.IFS(I16="","",I16&lt;="7:00"*1,0.5,I16&gt;"7:00"*1,1)</f>
        <v/>
      </c>
      <c r="R16" s="26" t="str">
        <f t="shared" si="3"/>
        <v/>
      </c>
      <c r="S16" t="str" cm="1">
        <f t="array" aca="1" ref="S16" ca="1">_xlfn.IFS(J16="","",J16&lt;"24:00"*1,"",J16&gt;="24:00"*1,"RH")</f>
        <v/>
      </c>
      <c r="T16" s="15" t="str">
        <f t="shared" si="4"/>
        <v/>
      </c>
      <c r="U16" s="15" t="str">
        <f t="shared" si="5"/>
        <v/>
      </c>
      <c r="V16" s="16"/>
    </row>
    <row r="17" spans="1:22" x14ac:dyDescent="0.25">
      <c r="A17" s="9">
        <v>45658</v>
      </c>
      <c r="B17" s="10"/>
      <c r="C17" s="10"/>
      <c r="D17" s="10"/>
      <c r="E17" s="10"/>
      <c r="F17" s="10"/>
      <c r="G17" s="10"/>
      <c r="H17" s="10"/>
      <c r="I17" s="11" t="str">
        <f t="shared" si="0"/>
        <v/>
      </c>
      <c r="J17" s="12" t="str" cm="1">
        <f t="array" aca="1" ref="J17" ca="1">IFERROR(IF(AND($T17="",$U17=""),"",$T17-INDIRECT("u"&amp;MAX(($K$1:$K16&lt;&gt;"Repos")*ROW($K$1:$K16)))),"")</f>
        <v/>
      </c>
      <c r="K17" s="6" t="str">
        <f t="shared" si="1"/>
        <v>repos</v>
      </c>
      <c r="L17" s="13" t="b">
        <v>0</v>
      </c>
      <c r="M17" s="13" t="b">
        <v>0</v>
      </c>
      <c r="N17" s="13" t="b">
        <v>0</v>
      </c>
      <c r="O17" s="13" t="b">
        <v>0</v>
      </c>
      <c r="P17" s="10" t="str">
        <f t="shared" si="2"/>
        <v/>
      </c>
      <c r="Q17" s="14" t="str" cm="1">
        <f t="array" ref="Q17">_xlfn.IFS(I17="","",I17&lt;="7:00"*1,0.5,I17&gt;"7:00"*1,1)</f>
        <v/>
      </c>
      <c r="R17" s="26" t="str">
        <f t="shared" si="3"/>
        <v/>
      </c>
      <c r="S17" t="str" cm="1">
        <f t="array" aca="1" ref="S17" ca="1">_xlfn.IFS(J17="","",J17&lt;"24:00"*1,"",J17&gt;="24:00"*1,"RH")</f>
        <v/>
      </c>
      <c r="T17" s="15" t="str">
        <f t="shared" si="4"/>
        <v/>
      </c>
      <c r="U17" s="15" t="str">
        <f t="shared" si="5"/>
        <v/>
      </c>
      <c r="V17" s="16"/>
    </row>
    <row r="18" spans="1:22" x14ac:dyDescent="0.25">
      <c r="A18" s="9">
        <v>45659</v>
      </c>
      <c r="B18" s="10"/>
      <c r="C18" s="10"/>
      <c r="D18" s="10"/>
      <c r="E18" s="10"/>
      <c r="F18" s="10"/>
      <c r="G18" s="10"/>
      <c r="H18" s="10"/>
      <c r="I18" s="11" t="str">
        <f t="shared" si="0"/>
        <v/>
      </c>
      <c r="J18" s="12" t="str" cm="1">
        <f t="array" aca="1" ref="J18" ca="1">IFERROR(IF(AND($T18="",$U18=""),"",$T18-INDIRECT("u"&amp;MAX(($K$1:$K17&lt;&gt;"Repos")*ROW($K$1:$K17)))),"")</f>
        <v/>
      </c>
      <c r="K18" s="6" t="str">
        <f t="shared" si="1"/>
        <v>repos</v>
      </c>
      <c r="L18" s="13" t="b">
        <v>0</v>
      </c>
      <c r="M18" s="13" t="b">
        <v>0</v>
      </c>
      <c r="N18" s="13" t="b">
        <v>0</v>
      </c>
      <c r="O18" s="13" t="b">
        <v>0</v>
      </c>
      <c r="P18" s="10" t="str">
        <f t="shared" si="2"/>
        <v/>
      </c>
      <c r="Q18" s="14" t="str" cm="1">
        <f t="array" ref="Q18">_xlfn.IFS(I18="","",I18&lt;="7:00"*1,0.5,I18&gt;"7:00"*1,1)</f>
        <v/>
      </c>
      <c r="R18" s="26" t="str">
        <f t="shared" si="3"/>
        <v/>
      </c>
      <c r="S18" t="str" cm="1">
        <f t="array" aca="1" ref="S18" ca="1">_xlfn.IFS(J18="","",J18&lt;"24:00"*1,"",J18&gt;="24:00"*1,"RH")</f>
        <v/>
      </c>
      <c r="T18" s="15" t="str">
        <f t="shared" si="4"/>
        <v/>
      </c>
      <c r="U18" s="15" t="str">
        <f t="shared" si="5"/>
        <v/>
      </c>
      <c r="V18" s="16"/>
    </row>
    <row r="19" spans="1:22" x14ac:dyDescent="0.25">
      <c r="A19" s="9">
        <v>45660</v>
      </c>
      <c r="B19" s="10"/>
      <c r="C19" s="10"/>
      <c r="D19" s="10"/>
      <c r="E19" s="10"/>
      <c r="F19" s="10"/>
      <c r="G19" s="10"/>
      <c r="H19" s="10"/>
      <c r="I19" s="11" t="str">
        <f t="shared" si="0"/>
        <v/>
      </c>
      <c r="J19" s="12" t="str" cm="1">
        <f t="array" aca="1" ref="J19" ca="1">IFERROR(IF(AND($T19="",$U19=""),"",$T19-INDIRECT("u"&amp;MAX(($K$1:$K18&lt;&gt;"Repos")*ROW($K$1:$K18)))),"")</f>
        <v/>
      </c>
      <c r="K19" s="6" t="str">
        <f t="shared" si="1"/>
        <v>repos</v>
      </c>
      <c r="L19" s="13" t="b">
        <v>0</v>
      </c>
      <c r="M19" s="13" t="b">
        <v>0</v>
      </c>
      <c r="N19" s="13" t="b">
        <v>0</v>
      </c>
      <c r="O19" s="13" t="b">
        <v>0</v>
      </c>
      <c r="P19" s="10" t="str">
        <f t="shared" si="2"/>
        <v/>
      </c>
      <c r="Q19" s="14" t="str" cm="1">
        <f t="array" ref="Q19">_xlfn.IFS(I19="","",I19&lt;="7:00"*1,0.5,I19&gt;"7:00"*1,1)</f>
        <v/>
      </c>
      <c r="R19" s="26" t="str">
        <f t="shared" si="3"/>
        <v/>
      </c>
      <c r="S19" t="str" cm="1">
        <f t="array" aca="1" ref="S19" ca="1">_xlfn.IFS(J19="","",J19&lt;"24:00"*1,"",J19&gt;="24:00"*1,"RH")</f>
        <v/>
      </c>
      <c r="T19" s="15" t="str">
        <f t="shared" si="4"/>
        <v/>
      </c>
      <c r="U19" s="15" t="str">
        <f t="shared" si="5"/>
        <v/>
      </c>
      <c r="V19" s="16"/>
    </row>
    <row r="20" spans="1:22" x14ac:dyDescent="0.25">
      <c r="A20" s="9">
        <v>45661</v>
      </c>
      <c r="B20" s="10"/>
      <c r="C20" s="10"/>
      <c r="D20" s="10"/>
      <c r="E20" s="10"/>
      <c r="F20" s="10"/>
      <c r="G20" s="10"/>
      <c r="H20" s="10"/>
      <c r="I20" s="11" t="str">
        <f t="shared" si="0"/>
        <v/>
      </c>
      <c r="J20" s="12" t="str" cm="1">
        <f t="array" aca="1" ref="J20" ca="1">IFERROR(IF(AND($T20="",$U20=""),"",$T20-INDIRECT("u"&amp;MAX(($K$1:$K19&lt;&gt;"Repos")*ROW($K$1:$K19)))),"")</f>
        <v/>
      </c>
      <c r="K20" s="6" t="str">
        <f t="shared" si="1"/>
        <v>repos</v>
      </c>
      <c r="L20" s="13" t="b">
        <v>0</v>
      </c>
      <c r="M20" s="13" t="b">
        <v>0</v>
      </c>
      <c r="N20" s="13" t="b">
        <v>0</v>
      </c>
      <c r="O20" s="13" t="b">
        <v>0</v>
      </c>
      <c r="P20" s="10" t="str">
        <f t="shared" si="2"/>
        <v/>
      </c>
      <c r="Q20" s="14" t="str" cm="1">
        <f t="array" ref="Q20">_xlfn.IFS(I20="","",I20&lt;="7:00"*1,0.5,I20&gt;"7:00"*1,1)</f>
        <v/>
      </c>
      <c r="R20" s="26" t="str">
        <f t="shared" si="3"/>
        <v/>
      </c>
      <c r="S20" t="str" cm="1">
        <f t="array" aca="1" ref="S20" ca="1">_xlfn.IFS(J20="","",J20&lt;"24:00"*1,"",J20&gt;="24:00"*1,"RH")</f>
        <v/>
      </c>
      <c r="T20" s="15" t="str">
        <f t="shared" si="4"/>
        <v/>
      </c>
      <c r="U20" s="15" t="str">
        <f t="shared" si="5"/>
        <v/>
      </c>
      <c r="V20" s="16"/>
    </row>
    <row r="21" spans="1:22" x14ac:dyDescent="0.25">
      <c r="A21" s="9">
        <v>45662</v>
      </c>
      <c r="B21" s="10"/>
      <c r="C21" s="10"/>
      <c r="D21" s="10"/>
      <c r="E21" s="10"/>
      <c r="F21" s="10"/>
      <c r="G21" s="10"/>
      <c r="H21" s="10"/>
      <c r="I21" s="11" t="str">
        <f t="shared" si="0"/>
        <v/>
      </c>
      <c r="J21" s="12" t="str" cm="1">
        <f t="array" aca="1" ref="J21" ca="1">IFERROR(IF(AND($T21="",$U21=""),"",$T21-INDIRECT("u"&amp;MAX(($K$1:$K20&lt;&gt;"Repos")*ROW($K$1:$K20)))),"")</f>
        <v/>
      </c>
      <c r="K21" s="6" t="str">
        <f t="shared" si="1"/>
        <v>repos</v>
      </c>
      <c r="L21" s="13" t="b">
        <v>0</v>
      </c>
      <c r="M21" s="13" t="b">
        <v>0</v>
      </c>
      <c r="N21" s="13" t="b">
        <v>0</v>
      </c>
      <c r="O21" s="13" t="b">
        <v>0</v>
      </c>
      <c r="P21" s="10" t="str">
        <f t="shared" si="2"/>
        <v/>
      </c>
      <c r="Q21" s="14" t="str" cm="1">
        <f t="array" ref="Q21">_xlfn.IFS(I21="","",I21&lt;="7:00"*1,0.5,I21&gt;"7:00"*1,1)</f>
        <v/>
      </c>
      <c r="R21" s="26" t="str">
        <f t="shared" si="3"/>
        <v/>
      </c>
      <c r="S21" t="str" cm="1">
        <f t="array" aca="1" ref="S21" ca="1">_xlfn.IFS(J21="","",J21&lt;"24:00"*1,"",J21&gt;="24:00"*1,"RH")</f>
        <v/>
      </c>
      <c r="T21" s="15" t="str">
        <f t="shared" si="4"/>
        <v/>
      </c>
      <c r="U21" s="15" t="str">
        <f t="shared" si="5"/>
        <v/>
      </c>
      <c r="V21" s="16"/>
    </row>
    <row r="22" spans="1:22" x14ac:dyDescent="0.25">
      <c r="A22" s="9">
        <v>45663</v>
      </c>
      <c r="B22" s="10"/>
      <c r="C22" s="10"/>
      <c r="D22" s="10"/>
      <c r="E22" s="10"/>
      <c r="F22" s="10"/>
      <c r="G22" s="10"/>
      <c r="H22" s="10"/>
      <c r="I22" s="11" t="str">
        <f t="shared" si="0"/>
        <v/>
      </c>
      <c r="J22" s="12" t="str" cm="1">
        <f t="array" aca="1" ref="J22" ca="1">IFERROR(IF(AND($T22="",$U22=""),"",$T22-INDIRECT("u"&amp;MAX(($K$1:$K21&lt;&gt;"Repos")*ROW($K$1:$K21)))),"")</f>
        <v/>
      </c>
      <c r="K22" s="6" t="str">
        <f t="shared" si="1"/>
        <v>repos</v>
      </c>
      <c r="L22" s="13" t="b">
        <v>0</v>
      </c>
      <c r="M22" s="13" t="b">
        <v>0</v>
      </c>
      <c r="N22" s="13" t="b">
        <v>0</v>
      </c>
      <c r="O22" s="13" t="b">
        <v>0</v>
      </c>
      <c r="P22" s="10" t="str">
        <f t="shared" si="2"/>
        <v/>
      </c>
      <c r="Q22" s="14" t="str" cm="1">
        <f t="array" ref="Q22">_xlfn.IFS(I22="","",I22&lt;="7:00"*1,0.5,I22&gt;"7:00"*1,1)</f>
        <v/>
      </c>
      <c r="R22" s="26" t="str">
        <f t="shared" si="3"/>
        <v/>
      </c>
      <c r="S22" t="str" cm="1">
        <f t="array" aca="1" ref="S22" ca="1">_xlfn.IFS(J22="","",J22&lt;"24:00"*1,"",J22&gt;="24:00"*1,"RH")</f>
        <v/>
      </c>
      <c r="T22" s="15" t="str">
        <f t="shared" si="4"/>
        <v/>
      </c>
      <c r="U22" s="15" t="str">
        <f t="shared" si="5"/>
        <v/>
      </c>
      <c r="V22" s="16"/>
    </row>
    <row r="23" spans="1:22" x14ac:dyDescent="0.25">
      <c r="A23" s="9">
        <v>45664</v>
      </c>
      <c r="B23" s="10"/>
      <c r="C23" s="10"/>
      <c r="D23" s="10"/>
      <c r="E23" s="10"/>
      <c r="F23" s="10"/>
      <c r="G23" s="10"/>
      <c r="H23" s="10"/>
      <c r="I23" s="11" t="str">
        <f t="shared" si="0"/>
        <v/>
      </c>
      <c r="J23" s="12" t="str" cm="1">
        <f t="array" aca="1" ref="J23" ca="1">IFERROR(IF(AND($T23="",$U23=""),"",$T23-INDIRECT("u"&amp;MAX(($K$1:$K22&lt;&gt;"Repos")*ROW($K$1:$K22)))),"")</f>
        <v/>
      </c>
      <c r="K23" s="6" t="str">
        <f t="shared" si="1"/>
        <v>repos</v>
      </c>
      <c r="L23" s="13" t="b">
        <v>0</v>
      </c>
      <c r="M23" s="13" t="b">
        <v>0</v>
      </c>
      <c r="N23" s="13" t="b">
        <v>0</v>
      </c>
      <c r="O23" s="13" t="b">
        <v>0</v>
      </c>
      <c r="P23" s="10" t="str">
        <f t="shared" si="2"/>
        <v/>
      </c>
      <c r="Q23" s="14" t="str" cm="1">
        <f t="array" ref="Q23">_xlfn.IFS(I23="","",I23&lt;="7:00"*1,0.5,I23&gt;"7:00"*1,1)</f>
        <v/>
      </c>
      <c r="R23" s="26" t="str">
        <f t="shared" si="3"/>
        <v/>
      </c>
      <c r="S23" t="str" cm="1">
        <f t="array" aca="1" ref="S23" ca="1">_xlfn.IFS(J23="","",J23&lt;"24:00"*1,"",J23&gt;="24:00"*1,"RH")</f>
        <v/>
      </c>
      <c r="T23" s="15" t="str">
        <f t="shared" si="4"/>
        <v/>
      </c>
      <c r="U23" s="15" t="str">
        <f t="shared" si="5"/>
        <v/>
      </c>
      <c r="V23" s="16"/>
    </row>
    <row r="24" spans="1:22" x14ac:dyDescent="0.25">
      <c r="A24" s="9">
        <v>45665</v>
      </c>
      <c r="B24" s="10"/>
      <c r="C24" s="10"/>
      <c r="D24" s="10"/>
      <c r="E24" s="10"/>
      <c r="F24" s="10"/>
      <c r="G24" s="10"/>
      <c r="H24" s="10"/>
      <c r="I24" s="11" t="str">
        <f t="shared" si="0"/>
        <v/>
      </c>
      <c r="J24" s="12" t="str" cm="1">
        <f t="array" aca="1" ref="J24" ca="1">IFERROR(IF(AND($T24="",$U24=""),"",$T24-INDIRECT("u"&amp;MAX(($K$1:$K23&lt;&gt;"Repos")*ROW($K$1:$K23)))),"")</f>
        <v/>
      </c>
      <c r="K24" s="6" t="str">
        <f t="shared" si="1"/>
        <v>repos</v>
      </c>
      <c r="L24" s="13" t="b">
        <v>0</v>
      </c>
      <c r="M24" s="13" t="b">
        <v>0</v>
      </c>
      <c r="N24" s="13" t="b">
        <v>0</v>
      </c>
      <c r="O24" s="13" t="b">
        <v>0</v>
      </c>
      <c r="P24" s="10" t="str">
        <f t="shared" si="2"/>
        <v/>
      </c>
      <c r="Q24" s="14" t="str" cm="1">
        <f t="array" ref="Q24">_xlfn.IFS(I24="","",I24&lt;="7:00"*1,0.5,I24&gt;"7:00"*1,1)</f>
        <v/>
      </c>
      <c r="R24" s="26" t="str">
        <f t="shared" si="3"/>
        <v/>
      </c>
      <c r="S24" t="str" cm="1">
        <f t="array" aca="1" ref="S24" ca="1">_xlfn.IFS(J24="","",J24&lt;"24:00"*1,"",J24&gt;="24:00"*1,"RH")</f>
        <v/>
      </c>
      <c r="T24" s="15" t="str">
        <f t="shared" si="4"/>
        <v/>
      </c>
      <c r="U24" s="15" t="str">
        <f t="shared" si="5"/>
        <v/>
      </c>
      <c r="V24" s="16"/>
    </row>
    <row r="25" spans="1:22" x14ac:dyDescent="0.25">
      <c r="A25" s="9">
        <v>45666</v>
      </c>
      <c r="B25" s="10"/>
      <c r="C25" s="10"/>
      <c r="D25" s="10"/>
      <c r="E25" s="10"/>
      <c r="F25" s="10"/>
      <c r="G25" s="10"/>
      <c r="H25" s="10"/>
      <c r="I25" s="11" t="str">
        <f t="shared" si="0"/>
        <v/>
      </c>
      <c r="J25" s="12" t="str" cm="1">
        <f t="array" aca="1" ref="J25" ca="1">IFERROR(IF(AND($T25="",$U25=""),"",$T25-INDIRECT("u"&amp;MAX(($K$1:$K24&lt;&gt;"Repos")*ROW($K$1:$K24)))),"")</f>
        <v/>
      </c>
      <c r="K25" s="6" t="str">
        <f t="shared" si="1"/>
        <v>repos</v>
      </c>
      <c r="L25" s="13" t="b">
        <v>0</v>
      </c>
      <c r="M25" s="13" t="b">
        <v>0</v>
      </c>
      <c r="N25" s="13" t="b">
        <v>0</v>
      </c>
      <c r="O25" s="13" t="b">
        <v>0</v>
      </c>
      <c r="P25" s="10" t="str">
        <f t="shared" si="2"/>
        <v/>
      </c>
      <c r="Q25" s="14" t="str" cm="1">
        <f t="array" ref="Q25">_xlfn.IFS(I25="","",I25&lt;="7:00"*1,0.5,I25&gt;"7:00"*1,1)</f>
        <v/>
      </c>
      <c r="R25" s="26" t="str">
        <f t="shared" si="3"/>
        <v/>
      </c>
      <c r="S25" t="str" cm="1">
        <f t="array" aca="1" ref="S25" ca="1">_xlfn.IFS(J25="","",J25&lt;"24:00"*1,"",J25&gt;="24:00"*1,"RH")</f>
        <v/>
      </c>
      <c r="T25" s="15" t="str">
        <f t="shared" si="4"/>
        <v/>
      </c>
      <c r="U25" s="15" t="str">
        <f t="shared" si="5"/>
        <v/>
      </c>
      <c r="V25" s="16"/>
    </row>
    <row r="26" spans="1:22" x14ac:dyDescent="0.25">
      <c r="A26" s="9">
        <v>45667</v>
      </c>
      <c r="B26" s="10"/>
      <c r="C26" s="10"/>
      <c r="D26" s="10"/>
      <c r="E26" s="10"/>
      <c r="F26" s="10"/>
      <c r="G26" s="10"/>
      <c r="H26" s="10"/>
      <c r="I26" s="11" t="str">
        <f t="shared" si="0"/>
        <v/>
      </c>
      <c r="J26" s="12" t="str" cm="1">
        <f t="array" aca="1" ref="J26" ca="1">IFERROR(IF(AND($T26="",$U26=""),"",$T26-INDIRECT("u"&amp;MAX(($K$1:$K25&lt;&gt;"Repos")*ROW($K$1:$K25)))),"")</f>
        <v/>
      </c>
      <c r="K26" s="6" t="str">
        <f t="shared" si="1"/>
        <v>repos</v>
      </c>
      <c r="L26" s="13" t="b">
        <v>0</v>
      </c>
      <c r="M26" s="13" t="b">
        <v>0</v>
      </c>
      <c r="N26" s="13" t="b">
        <v>0</v>
      </c>
      <c r="O26" s="13" t="b">
        <v>0</v>
      </c>
      <c r="P26" s="10" t="str">
        <f t="shared" si="2"/>
        <v/>
      </c>
      <c r="Q26" s="14" t="str" cm="1">
        <f t="array" ref="Q26">_xlfn.IFS(I26="","",I26&lt;="7:00"*1,0.5,I26&gt;"7:00"*1,1)</f>
        <v/>
      </c>
      <c r="R26" s="26" t="str">
        <f t="shared" si="3"/>
        <v/>
      </c>
      <c r="S26" t="str" cm="1">
        <f t="array" aca="1" ref="S26" ca="1">_xlfn.IFS(J26="","",J26&lt;"24:00"*1,"",J26&gt;="24:00"*1,"RH")</f>
        <v/>
      </c>
      <c r="T26" s="15" t="str">
        <f t="shared" si="4"/>
        <v/>
      </c>
      <c r="U26" s="15" t="str">
        <f t="shared" si="5"/>
        <v/>
      </c>
      <c r="V26" s="16"/>
    </row>
    <row r="27" spans="1:22" x14ac:dyDescent="0.25">
      <c r="A27" s="9">
        <v>45668</v>
      </c>
      <c r="B27" s="10"/>
      <c r="C27" s="10"/>
      <c r="D27" s="10"/>
      <c r="E27" s="10"/>
      <c r="F27" s="10"/>
      <c r="G27" s="10"/>
      <c r="H27" s="10"/>
      <c r="I27" s="11" t="str">
        <f t="shared" si="0"/>
        <v/>
      </c>
      <c r="J27" s="12" t="str" cm="1">
        <f t="array" aca="1" ref="J27" ca="1">IFERROR(IF(AND($T27="",$U27=""),"",$T27-INDIRECT("u"&amp;MAX(($K$1:$K26&lt;&gt;"Repos")*ROW($K$1:$K26)))),"")</f>
        <v/>
      </c>
      <c r="K27" s="6" t="str">
        <f t="shared" si="1"/>
        <v>repos</v>
      </c>
      <c r="L27" s="13" t="b">
        <v>0</v>
      </c>
      <c r="M27" s="13" t="b">
        <v>0</v>
      </c>
      <c r="N27" s="13" t="b">
        <v>0</v>
      </c>
      <c r="O27" s="13" t="b">
        <v>0</v>
      </c>
      <c r="P27" s="10" t="str">
        <f t="shared" si="2"/>
        <v/>
      </c>
      <c r="Q27" s="14" t="str" cm="1">
        <f t="array" ref="Q27">_xlfn.IFS(I27="","",I27&lt;="7:00"*1,0.5,I27&gt;"7:00"*1,1)</f>
        <v/>
      </c>
      <c r="R27" s="26" t="str">
        <f t="shared" si="3"/>
        <v/>
      </c>
      <c r="S27" t="str" cm="1">
        <f t="array" aca="1" ref="S27" ca="1">_xlfn.IFS(J27="","",J27&lt;"24:00"*1,"",J27&gt;="24:00"*1,"RH")</f>
        <v/>
      </c>
      <c r="T27" s="15" t="str">
        <f t="shared" si="4"/>
        <v/>
      </c>
      <c r="U27" s="15" t="str">
        <f t="shared" si="5"/>
        <v/>
      </c>
      <c r="V27" s="16"/>
    </row>
    <row r="28" spans="1:22" x14ac:dyDescent="0.25">
      <c r="A28" s="9">
        <v>45669</v>
      </c>
      <c r="B28" s="10"/>
      <c r="C28" s="10"/>
      <c r="D28" s="10"/>
      <c r="E28" s="10"/>
      <c r="F28" s="10"/>
      <c r="G28" s="10"/>
      <c r="H28" s="10"/>
      <c r="I28" s="11" t="str">
        <f t="shared" si="0"/>
        <v/>
      </c>
      <c r="J28" s="12" t="str" cm="1">
        <f t="array" aca="1" ref="J28" ca="1">IFERROR(IF(AND($T28="",$U28=""),"",$T28-INDIRECT("u"&amp;MAX(($K$1:$K27&lt;&gt;"Repos")*ROW($K$1:$K27)))),"")</f>
        <v/>
      </c>
      <c r="K28" s="6" t="str">
        <f t="shared" si="1"/>
        <v>repos</v>
      </c>
      <c r="L28" s="13" t="b">
        <v>0</v>
      </c>
      <c r="M28" s="13" t="b">
        <v>0</v>
      </c>
      <c r="N28" s="13" t="b">
        <v>0</v>
      </c>
      <c r="O28" s="13" t="b">
        <v>0</v>
      </c>
      <c r="P28" s="10" t="str">
        <f t="shared" si="2"/>
        <v/>
      </c>
      <c r="Q28" s="14" t="str" cm="1">
        <f t="array" ref="Q28">_xlfn.IFS(I28="","",I28&lt;="7:00"*1,0.5,I28&gt;"7:00"*1,1)</f>
        <v/>
      </c>
      <c r="R28" s="26" t="str">
        <f t="shared" si="3"/>
        <v/>
      </c>
      <c r="S28" t="str" cm="1">
        <f t="array" aca="1" ref="S28" ca="1">_xlfn.IFS(J28="","",J28&lt;"24:00"*1,"",J28&gt;="24:00"*1,"RH")</f>
        <v/>
      </c>
      <c r="T28" s="15" t="str">
        <f t="shared" si="4"/>
        <v/>
      </c>
      <c r="U28" s="15" t="str">
        <f t="shared" si="5"/>
        <v/>
      </c>
      <c r="V28" s="16"/>
    </row>
    <row r="29" spans="1:22" x14ac:dyDescent="0.25">
      <c r="A29" s="9">
        <v>45670</v>
      </c>
      <c r="B29" s="10"/>
      <c r="C29" s="10"/>
      <c r="D29" s="10"/>
      <c r="E29" s="10"/>
      <c r="F29" s="10"/>
      <c r="G29" s="10"/>
      <c r="H29" s="10"/>
      <c r="I29" s="11" t="str">
        <f t="shared" si="0"/>
        <v/>
      </c>
      <c r="J29" s="12" t="str" cm="1">
        <f t="array" aca="1" ref="J29" ca="1">IFERROR(IF(AND($T29="",$U29=""),"",$T29-INDIRECT("u"&amp;MAX(($K$1:$K28&lt;&gt;"Repos")*ROW($K$1:$K28)))),"")</f>
        <v/>
      </c>
      <c r="K29" s="6" t="str">
        <f t="shared" si="1"/>
        <v>repos</v>
      </c>
      <c r="L29" s="13" t="b">
        <v>0</v>
      </c>
      <c r="M29" s="13" t="b">
        <v>0</v>
      </c>
      <c r="N29" s="13" t="b">
        <v>0</v>
      </c>
      <c r="O29" s="13" t="b">
        <v>0</v>
      </c>
      <c r="P29" s="10" t="str">
        <f t="shared" si="2"/>
        <v/>
      </c>
      <c r="Q29" s="14" t="str" cm="1">
        <f t="array" ref="Q29">_xlfn.IFS(I29="","",I29&lt;="7:00"*1,0.5,I29&gt;"7:00"*1,1)</f>
        <v/>
      </c>
      <c r="R29" s="26" t="str">
        <f t="shared" si="3"/>
        <v/>
      </c>
      <c r="S29" t="str" cm="1">
        <f t="array" aca="1" ref="S29" ca="1">_xlfn.IFS(J29="","",J29&lt;"24:00"*1,"",J29&gt;="24:00"*1,"RH")</f>
        <v/>
      </c>
      <c r="T29" s="15" t="str">
        <f t="shared" si="4"/>
        <v/>
      </c>
      <c r="U29" s="15" t="str">
        <f t="shared" si="5"/>
        <v/>
      </c>
      <c r="V29" s="16"/>
    </row>
    <row r="30" spans="1:22" x14ac:dyDescent="0.25">
      <c r="A30" s="9">
        <v>45671</v>
      </c>
      <c r="B30" s="10"/>
      <c r="C30" s="10"/>
      <c r="D30" s="10"/>
      <c r="E30" s="10"/>
      <c r="F30" s="10"/>
      <c r="G30" s="10"/>
      <c r="H30" s="10"/>
      <c r="I30" s="11" t="str">
        <f t="shared" si="0"/>
        <v/>
      </c>
      <c r="J30" s="12" t="str" cm="1">
        <f t="array" aca="1" ref="J30" ca="1">IFERROR(IF(AND($T30="",$U30=""),"",$T30-INDIRECT("u"&amp;MAX(($K$1:$K29&lt;&gt;"Repos")*ROW($K$1:$K29)))),"")</f>
        <v/>
      </c>
      <c r="K30" s="6" t="str">
        <f t="shared" si="1"/>
        <v>repos</v>
      </c>
      <c r="L30" s="13" t="b">
        <v>0</v>
      </c>
      <c r="M30" s="13" t="b">
        <v>0</v>
      </c>
      <c r="N30" s="13" t="b">
        <v>0</v>
      </c>
      <c r="O30" s="13" t="b">
        <v>0</v>
      </c>
      <c r="P30" s="10" t="str">
        <f t="shared" si="2"/>
        <v/>
      </c>
      <c r="Q30" s="14" t="str" cm="1">
        <f t="array" ref="Q30">_xlfn.IFS(I30="","",I30&lt;="7:00"*1,0.5,I30&gt;"7:00"*1,1)</f>
        <v/>
      </c>
      <c r="R30" s="26" t="str">
        <f t="shared" si="3"/>
        <v/>
      </c>
      <c r="S30" t="str" cm="1">
        <f t="array" aca="1" ref="S30" ca="1">_xlfn.IFS(J30="","",J30&lt;"24:00"*1,"",J30&gt;="24:00"*1,"RH")</f>
        <v/>
      </c>
      <c r="T30" s="15" t="str">
        <f t="shared" si="4"/>
        <v/>
      </c>
      <c r="U30" s="15" t="str">
        <f t="shared" si="5"/>
        <v/>
      </c>
      <c r="V30" s="16"/>
    </row>
    <row r="31" spans="1:22" x14ac:dyDescent="0.25">
      <c r="A31" s="9">
        <v>45672</v>
      </c>
      <c r="B31" s="10"/>
      <c r="C31" s="10"/>
      <c r="D31" s="10"/>
      <c r="E31" s="10"/>
      <c r="F31" s="10"/>
      <c r="G31" s="10"/>
      <c r="H31" s="10"/>
      <c r="I31" s="11" t="str">
        <f t="shared" si="0"/>
        <v/>
      </c>
      <c r="J31" s="12" t="str" cm="1">
        <f t="array" aca="1" ref="J31" ca="1">IFERROR(IF(AND($T31="",$U31=""),"",$T31-INDIRECT("u"&amp;MAX(($K$1:$K30&lt;&gt;"Repos")*ROW($K$1:$K30)))),"")</f>
        <v/>
      </c>
      <c r="K31" s="6" t="str">
        <f t="shared" si="1"/>
        <v>repos</v>
      </c>
      <c r="L31" s="13" t="b">
        <v>0</v>
      </c>
      <c r="M31" s="13" t="b">
        <v>0</v>
      </c>
      <c r="N31" s="13" t="b">
        <v>0</v>
      </c>
      <c r="O31" s="13" t="b">
        <v>0</v>
      </c>
      <c r="P31" s="10" t="str">
        <f t="shared" si="2"/>
        <v/>
      </c>
      <c r="Q31" s="14" t="str" cm="1">
        <f t="array" ref="Q31">_xlfn.IFS(I31="","",I31&lt;="7:00"*1,0.5,I31&gt;"7:00"*1,1)</f>
        <v/>
      </c>
      <c r="R31" s="26" t="str">
        <f t="shared" si="3"/>
        <v/>
      </c>
      <c r="S31" t="str" cm="1">
        <f t="array" aca="1" ref="S31" ca="1">_xlfn.IFS(J31="","",J31&lt;"24:00"*1,"",J31&gt;="24:00"*1,"RH")</f>
        <v/>
      </c>
      <c r="T31" s="15" t="str">
        <f t="shared" si="4"/>
        <v/>
      </c>
      <c r="U31" s="15" t="str">
        <f t="shared" si="5"/>
        <v/>
      </c>
      <c r="V31" s="16"/>
    </row>
    <row r="32" spans="1:22" x14ac:dyDescent="0.25">
      <c r="A32" s="9">
        <v>45673</v>
      </c>
      <c r="B32" s="10"/>
      <c r="C32" s="10"/>
      <c r="D32" s="10"/>
      <c r="E32" s="10"/>
      <c r="F32" s="10"/>
      <c r="G32" s="10"/>
      <c r="H32" s="10"/>
      <c r="I32" s="11" t="str">
        <f t="shared" si="0"/>
        <v/>
      </c>
      <c r="J32" s="12" t="str" cm="1">
        <f t="array" aca="1" ref="J32" ca="1">IFERROR(IF(AND($T32="",$U32=""),"",$T32-INDIRECT("u"&amp;MAX(($K$1:$K31&lt;&gt;"Repos")*ROW($K$1:$K31)))),"")</f>
        <v/>
      </c>
      <c r="K32" s="6" t="str">
        <f t="shared" si="1"/>
        <v>repos</v>
      </c>
      <c r="L32" s="13" t="b">
        <v>0</v>
      </c>
      <c r="M32" s="13" t="b">
        <v>0</v>
      </c>
      <c r="N32" s="13" t="b">
        <v>0</v>
      </c>
      <c r="O32" s="13" t="b">
        <v>0</v>
      </c>
      <c r="P32" s="10" t="str">
        <f t="shared" si="2"/>
        <v/>
      </c>
      <c r="Q32" s="14" t="str" cm="1">
        <f t="array" ref="Q32">_xlfn.IFS(I32="","",I32&lt;="7:00"*1,0.5,I32&gt;"7:00"*1,1)</f>
        <v/>
      </c>
      <c r="R32" s="26" t="str">
        <f t="shared" si="3"/>
        <v/>
      </c>
      <c r="S32" t="str" cm="1">
        <f t="array" aca="1" ref="S32" ca="1">_xlfn.IFS(J32="","",J32&lt;"24:00"*1,"",J32&gt;="24:00"*1,"RH")</f>
        <v/>
      </c>
      <c r="T32" s="15" t="str">
        <f t="shared" si="4"/>
        <v/>
      </c>
      <c r="U32" s="15" t="str">
        <f t="shared" si="5"/>
        <v/>
      </c>
      <c r="V32" s="16"/>
    </row>
    <row r="33" spans="1:22" x14ac:dyDescent="0.25">
      <c r="A33" s="9">
        <v>45674</v>
      </c>
      <c r="B33" s="10"/>
      <c r="C33" s="10"/>
      <c r="D33" s="10"/>
      <c r="E33" s="10"/>
      <c r="F33" s="10"/>
      <c r="G33" s="10"/>
      <c r="H33" s="10"/>
      <c r="I33" s="11" t="str">
        <f t="shared" si="0"/>
        <v/>
      </c>
      <c r="J33" s="12" t="str" cm="1">
        <f t="array" aca="1" ref="J33" ca="1">IFERROR(IF(AND($T33="",$U33=""),"",$T33-INDIRECT("u"&amp;MAX(($K$1:$K32&lt;&gt;"Repos")*ROW($K$1:$K32)))),"")</f>
        <v/>
      </c>
      <c r="K33" s="6" t="str">
        <f t="shared" si="1"/>
        <v>repos</v>
      </c>
      <c r="L33" s="13" t="b">
        <v>0</v>
      </c>
      <c r="M33" s="13" t="b">
        <v>0</v>
      </c>
      <c r="N33" s="13" t="b">
        <v>0</v>
      </c>
      <c r="O33" s="13" t="b">
        <v>0</v>
      </c>
      <c r="P33" s="10" t="str">
        <f t="shared" si="2"/>
        <v/>
      </c>
      <c r="Q33" s="14" t="str" cm="1">
        <f t="array" ref="Q33">_xlfn.IFS(I33="","",I33&lt;="7:00"*1,0.5,I33&gt;"7:00"*1,1)</f>
        <v/>
      </c>
      <c r="R33" s="26" t="str">
        <f t="shared" si="3"/>
        <v/>
      </c>
      <c r="S33" t="str" cm="1">
        <f t="array" aca="1" ref="S33" ca="1">_xlfn.IFS(J33="","",J33&lt;"24:00"*1,"",J33&gt;="24:00"*1,"RH")</f>
        <v/>
      </c>
      <c r="T33" s="15" t="str">
        <f t="shared" si="4"/>
        <v/>
      </c>
      <c r="U33" s="15" t="str">
        <f t="shared" si="5"/>
        <v/>
      </c>
      <c r="V33" s="16"/>
    </row>
    <row r="34" spans="1:22" x14ac:dyDescent="0.25">
      <c r="A34" s="9">
        <v>45675</v>
      </c>
      <c r="B34" s="10"/>
      <c r="C34" s="10"/>
      <c r="D34" s="10"/>
      <c r="E34" s="10"/>
      <c r="F34" s="10"/>
      <c r="G34" s="10"/>
      <c r="H34" s="10"/>
      <c r="I34" s="11" t="str">
        <f t="shared" si="0"/>
        <v/>
      </c>
      <c r="J34" s="12" t="str" cm="1">
        <f t="array" aca="1" ref="J34" ca="1">IFERROR(IF(AND($T34="",$U34=""),"",$T34-INDIRECT("u"&amp;MAX(($K$1:$K33&lt;&gt;"Repos")*ROW($K$1:$K33)))),"")</f>
        <v/>
      </c>
      <c r="K34" s="6" t="str">
        <f t="shared" si="1"/>
        <v>repos</v>
      </c>
      <c r="L34" s="13" t="b">
        <v>0</v>
      </c>
      <c r="M34" s="13" t="b">
        <v>0</v>
      </c>
      <c r="N34" s="13" t="b">
        <v>0</v>
      </c>
      <c r="O34" s="13" t="b">
        <v>0</v>
      </c>
      <c r="P34" s="10" t="str">
        <f t="shared" si="2"/>
        <v/>
      </c>
      <c r="Q34" s="14" t="str" cm="1">
        <f t="array" ref="Q34">_xlfn.IFS(I34="","",I34&lt;="7:00"*1,0.5,I34&gt;"7:00"*1,1)</f>
        <v/>
      </c>
      <c r="R34" s="26" t="str">
        <f t="shared" si="3"/>
        <v/>
      </c>
      <c r="S34" t="str" cm="1">
        <f t="array" aca="1" ref="S34" ca="1">_xlfn.IFS(J34="","",J34&lt;"24:00"*1,"",J34&gt;="24:00"*1,"RH")</f>
        <v/>
      </c>
      <c r="T34" s="15" t="str">
        <f t="shared" si="4"/>
        <v/>
      </c>
      <c r="U34" s="15" t="str">
        <f t="shared" si="5"/>
        <v/>
      </c>
      <c r="V34" s="16"/>
    </row>
    <row r="35" spans="1:22" x14ac:dyDescent="0.25">
      <c r="A35" s="9">
        <v>45676</v>
      </c>
      <c r="B35" s="10"/>
      <c r="C35" s="10"/>
      <c r="D35" s="10"/>
      <c r="E35" s="10"/>
      <c r="F35" s="10"/>
      <c r="G35" s="10"/>
      <c r="H35" s="10"/>
      <c r="I35" s="11" t="str">
        <f t="shared" si="0"/>
        <v/>
      </c>
      <c r="J35" s="12" t="str" cm="1">
        <f t="array" aca="1" ref="J35" ca="1">IFERROR(IF(AND($T35="",$U35=""),"",$T35-INDIRECT("u"&amp;MAX(($K$1:$K34&lt;&gt;"Repos")*ROW($K$1:$K34)))),"")</f>
        <v/>
      </c>
      <c r="K35" s="6" t="str">
        <f t="shared" si="1"/>
        <v>repos</v>
      </c>
      <c r="L35" s="13" t="b">
        <v>0</v>
      </c>
      <c r="M35" s="13" t="b">
        <v>0</v>
      </c>
      <c r="N35" s="13" t="b">
        <v>0</v>
      </c>
      <c r="O35" s="13" t="b">
        <v>0</v>
      </c>
      <c r="P35" s="10" t="str">
        <f t="shared" si="2"/>
        <v/>
      </c>
      <c r="Q35" s="14" t="str" cm="1">
        <f t="array" ref="Q35">_xlfn.IFS(I35="","",I35&lt;="7:00"*1,0.5,I35&gt;"7:00"*1,1)</f>
        <v/>
      </c>
      <c r="R35" s="26" t="str">
        <f t="shared" si="3"/>
        <v/>
      </c>
      <c r="S35" t="str" cm="1">
        <f t="array" aca="1" ref="S35" ca="1">_xlfn.IFS(J35="","",J35&lt;"24:00"*1,"",J35&gt;="24:00"*1,"RH")</f>
        <v/>
      </c>
      <c r="T35" s="15" t="str">
        <f t="shared" si="4"/>
        <v/>
      </c>
      <c r="U35" s="15" t="str">
        <f t="shared" si="5"/>
        <v/>
      </c>
      <c r="V35" s="16"/>
    </row>
    <row r="36" spans="1:22" x14ac:dyDescent="0.25">
      <c r="A36" s="9">
        <v>45677</v>
      </c>
      <c r="B36" s="10"/>
      <c r="C36" s="10"/>
      <c r="D36" s="10"/>
      <c r="E36" s="10"/>
      <c r="F36" s="10"/>
      <c r="G36" s="10"/>
      <c r="H36" s="10"/>
      <c r="I36" s="11" t="str">
        <f t="shared" si="0"/>
        <v/>
      </c>
      <c r="J36" s="12" t="str" cm="1">
        <f t="array" aca="1" ref="J36" ca="1">IFERROR(IF(AND($T36="",$U36=""),"",$T36-INDIRECT("u"&amp;MAX(($K$1:$K35&lt;&gt;"Repos")*ROW($K$1:$K35)))),"")</f>
        <v/>
      </c>
      <c r="K36" s="6" t="str">
        <f t="shared" si="1"/>
        <v>repos</v>
      </c>
      <c r="L36" s="13" t="b">
        <v>0</v>
      </c>
      <c r="M36" s="13" t="b">
        <v>0</v>
      </c>
      <c r="N36" s="13" t="b">
        <v>0</v>
      </c>
      <c r="O36" s="13" t="b">
        <v>0</v>
      </c>
      <c r="P36" s="10" t="str">
        <f t="shared" si="2"/>
        <v/>
      </c>
      <c r="Q36" s="14" t="str" cm="1">
        <f t="array" ref="Q36">_xlfn.IFS(I36="","",I36&lt;="7:00"*1,0.5,I36&gt;"7:00"*1,1)</f>
        <v/>
      </c>
      <c r="R36" s="26" t="str">
        <f t="shared" si="3"/>
        <v/>
      </c>
      <c r="S36" t="str" cm="1">
        <f t="array" aca="1" ref="S36" ca="1">_xlfn.IFS(J36="","",J36&lt;"24:00"*1,"",J36&gt;="24:00"*1,"RH")</f>
        <v/>
      </c>
      <c r="T36" s="15" t="str">
        <f t="shared" si="4"/>
        <v/>
      </c>
      <c r="U36" s="15" t="str">
        <f t="shared" si="5"/>
        <v/>
      </c>
      <c r="V36" s="16"/>
    </row>
    <row r="37" spans="1:22" x14ac:dyDescent="0.25">
      <c r="A37" t="s">
        <v>23</v>
      </c>
      <c r="B37" s="4"/>
      <c r="C37" s="4">
        <f>13.05*L37</f>
        <v>0</v>
      </c>
      <c r="D37" s="4"/>
      <c r="E37" s="4"/>
      <c r="F37" s="4"/>
      <c r="G37" s="4"/>
      <c r="H37" s="4"/>
      <c r="I37" s="11"/>
      <c r="K37" s="21">
        <f>P37/"1:00"</f>
        <v>24</v>
      </c>
      <c r="L37" s="4" cm="1">
        <f t="array" ref="L37">SUM(--(L6:L36))</f>
        <v>0</v>
      </c>
      <c r="M37" s="4" cm="1">
        <f t="array" ref="M37">SUM(--(M6:M36))</f>
        <v>0</v>
      </c>
      <c r="N37" s="4" cm="1">
        <f t="array" ref="N37">SUM(--(N6:N36))</f>
        <v>0</v>
      </c>
      <c r="O37" s="4" cm="1">
        <f t="array" ref="O37">SUM(--(O6:O36))</f>
        <v>0</v>
      </c>
      <c r="P37" s="10">
        <f>SUM(P6:P36)</f>
        <v>1</v>
      </c>
      <c r="Q37" s="14">
        <f>SUM(Q6:Q36)</f>
        <v>4.5</v>
      </c>
      <c r="R37" s="10"/>
    </row>
    <row r="38" spans="1:22" x14ac:dyDescent="0.25">
      <c r="A38" t="s">
        <v>24</v>
      </c>
      <c r="C38" s="4">
        <f>M37*9</f>
        <v>0</v>
      </c>
      <c r="I38" s="11"/>
      <c r="J38" s="23" t="str">
        <f>TEXT(QUOTIENT(K37,7),"[&gt;1]0"" jours "";[&gt;]""1 jour "";")&amp;TEXT(INT(MOD(K37,7)),"[&gt;1]0"" heures "";[&gt;]""1 heure "";")&amp;TEXT(INT((MOD(K37,7)-INT(MOD(K37,7)))*60),"[&gt;1]0"" minutes "";[&gt;]""1 minute "";")</f>
        <v xml:space="preserve">3 jours 3 heures </v>
      </c>
      <c r="K38" s="24"/>
      <c r="L38" s="24"/>
      <c r="M38" s="24"/>
      <c r="N38" s="24"/>
      <c r="O38" s="24"/>
      <c r="P38" s="25"/>
    </row>
    <row r="39" spans="1:22" x14ac:dyDescent="0.25">
      <c r="A39" t="s">
        <v>25</v>
      </c>
      <c r="C39" s="4">
        <f>N37*6.5</f>
        <v>0</v>
      </c>
    </row>
    <row r="40" spans="1:22" x14ac:dyDescent="0.25">
      <c r="A40" t="s">
        <v>26</v>
      </c>
      <c r="C40" s="4">
        <f>O37*10</f>
        <v>0</v>
      </c>
    </row>
  </sheetData>
  <mergeCells count="1">
    <mergeCell ref="J38:P38"/>
  </mergeCells>
  <conditionalFormatting sqref="J4:J36">
    <cfRule type="cellIs" dxfId="6" priority="2" operator="between">
      <formula>1</formula>
      <formula>1.87430555555556</formula>
    </cfRule>
  </conditionalFormatting>
  <conditionalFormatting sqref="K37">
    <cfRule type="containsText" dxfId="5" priority="1" operator="containsText" text="repos&#10;travail">
      <formula>NOT(ISERROR(SEARCH("repos
travail",K37)))</formula>
    </cfRule>
  </conditionalFormatting>
  <conditionalFormatting sqref="K3:O36">
    <cfRule type="containsText" dxfId="4" priority="4" operator="containsText" text="tourisme">
      <formula>NOT(ISERROR(SEARCH("tourisme",K3)))</formula>
    </cfRule>
    <cfRule type="containsText" dxfId="3" priority="5" operator="containsText" text="repos">
      <formula>NOT(ISERROR(SEARCH("repos",K3)))</formula>
    </cfRule>
    <cfRule type="containsText" dxfId="2" priority="6" operator="containsText" text="scolaire">
      <formula>NOT(ISERROR(SEARCH("scolaire",K3)))</formula>
    </cfRule>
  </conditionalFormatting>
  <conditionalFormatting sqref="K4:O36">
    <cfRule type="containsText" dxfId="1" priority="7" operator="containsText" text="repos">
      <formula>NOT(ISERROR(SEARCH("repos",K4)))</formula>
    </cfRule>
  </conditionalFormatting>
  <conditionalFormatting sqref="K38:O38">
    <cfRule type="containsText" dxfId="0" priority="3" operator="containsText" text="repos&#10;travail">
      <formula>NOT(ISERROR(SEARCH("repos
travail",K38)))</formula>
    </cfRule>
  </conditionalFormatting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L'HOMMELET</dc:creator>
  <cp:lastModifiedBy>The_boss</cp:lastModifiedBy>
  <dcterms:created xsi:type="dcterms:W3CDTF">2024-12-30T17:30:26Z</dcterms:created>
  <dcterms:modified xsi:type="dcterms:W3CDTF">2024-12-31T21:40:56Z</dcterms:modified>
</cp:coreProperties>
</file>