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05" yWindow="-105" windowWidth="23250" windowHeight="12450" activeTab="2"/>
  </bookViews>
  <sheets>
    <sheet name="Détails" sheetId="17" r:id="rId1"/>
    <sheet name="Synthèse" sheetId="13" r:id="rId2"/>
    <sheet name="Janvier" sheetId="14" r:id="rId3"/>
    <sheet name="Février" sheetId="2" r:id="rId4"/>
    <sheet name="Mars" sheetId="3" r:id="rId5"/>
    <sheet name="Avril" sheetId="4" r:id="rId6"/>
    <sheet name="Mai" sheetId="5" r:id="rId7"/>
    <sheet name="Juin" sheetId="6" r:id="rId8"/>
    <sheet name="Juillet" sheetId="7" r:id="rId9"/>
    <sheet name="Août" sheetId="8" r:id="rId10"/>
    <sheet name="Septembre" sheetId="9" r:id="rId11"/>
    <sheet name="Octobre" sheetId="10" r:id="rId12"/>
    <sheet name="Novembre" sheetId="11" r:id="rId13"/>
    <sheet name="Décembre" sheetId="12" r:id="rId14"/>
  </sheets>
  <externalReferences>
    <externalReference r:id="rId15"/>
  </externalReferences>
  <definedNames>
    <definedName name="d">Janvier!$N$1</definedName>
    <definedName name="f">Janvier!$O$1</definedName>
    <definedName name="Fériés">[1]Détails!$B$2:$L$16</definedName>
  </definedNames>
  <calcPr calcId="1257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4" i="14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"/>
  <c r="J4"/>
  <c r="J5"/>
  <c r="J6"/>
  <c r="J7"/>
  <c r="J8"/>
  <c r="J9"/>
  <c r="J10"/>
  <c r="J11"/>
  <c r="J12"/>
  <c r="J13"/>
  <c r="J14"/>
  <c r="J15"/>
  <c r="J16"/>
  <c r="J17"/>
  <c r="J18"/>
  <c r="J19"/>
  <c r="J20"/>
  <c r="J21"/>
  <c r="J22"/>
  <c r="J23"/>
  <c r="J24"/>
  <c r="J25"/>
  <c r="J26"/>
  <c r="J27"/>
  <c r="J28"/>
  <c r="J29"/>
  <c r="J30"/>
  <c r="J31"/>
  <c r="J32"/>
  <c r="J33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"/>
  <c r="J3"/>
  <c r="B3"/>
  <c r="B4" l="1"/>
  <c r="A3"/>
  <c r="B5" l="1"/>
  <c r="K3"/>
  <c r="C15" i="17"/>
  <c r="C14"/>
  <c r="C13"/>
  <c r="C11"/>
  <c r="C7"/>
  <c r="C6"/>
  <c r="C4"/>
  <c r="C2"/>
  <c r="L1" i="14"/>
  <c r="G1"/>
  <c r="F1"/>
  <c r="D1"/>
  <c r="B6" l="1"/>
  <c r="A4"/>
  <c r="K4"/>
  <c r="B7" l="1"/>
  <c r="A5"/>
  <c r="K5"/>
  <c r="B8" l="1"/>
  <c r="A6"/>
  <c r="K6"/>
  <c r="B9" l="1"/>
  <c r="A7"/>
  <c r="K7"/>
  <c r="B10" l="1"/>
  <c r="A8"/>
  <c r="K8"/>
  <c r="C12" i="17"/>
  <c r="A32"/>
  <c r="A33"/>
  <c r="A34" s="1"/>
  <c r="A35" s="1"/>
  <c r="A36" s="1"/>
  <c r="A37" s="1"/>
  <c r="A38" s="1"/>
  <c r="B11" i="14" l="1"/>
  <c r="A9"/>
  <c r="F2" i="17"/>
  <c r="B12" i="14" l="1"/>
  <c r="A10"/>
  <c r="F5" i="17"/>
  <c r="C2" i="13"/>
  <c r="C3"/>
  <c r="B2"/>
  <c r="B3"/>
  <c r="C8" i="17"/>
  <c r="C16"/>
  <c r="B13" i="14" l="1"/>
  <c r="A11"/>
  <c r="K11"/>
  <c r="C9" i="17"/>
  <c r="C10" s="1"/>
  <c r="C5"/>
  <c r="C3"/>
  <c r="G2" i="13"/>
  <c r="F2"/>
  <c r="D2"/>
  <c r="E2"/>
  <c r="G13"/>
  <c r="F13"/>
  <c r="E13"/>
  <c r="D13"/>
  <c r="C13"/>
  <c r="B13"/>
  <c r="G12"/>
  <c r="F12"/>
  <c r="E12"/>
  <c r="D12"/>
  <c r="C12"/>
  <c r="B12"/>
  <c r="G11"/>
  <c r="F11"/>
  <c r="E11"/>
  <c r="D11"/>
  <c r="C11"/>
  <c r="B11"/>
  <c r="G10"/>
  <c r="F10"/>
  <c r="E10"/>
  <c r="D10"/>
  <c r="C10"/>
  <c r="B10"/>
  <c r="G9"/>
  <c r="F9"/>
  <c r="E9"/>
  <c r="D9"/>
  <c r="C9"/>
  <c r="B9"/>
  <c r="G8"/>
  <c r="F8"/>
  <c r="E8"/>
  <c r="D8"/>
  <c r="C8"/>
  <c r="B8"/>
  <c r="G7"/>
  <c r="F7"/>
  <c r="E7"/>
  <c r="D7"/>
  <c r="C7"/>
  <c r="B7"/>
  <c r="G6"/>
  <c r="F6"/>
  <c r="E6"/>
  <c r="D6"/>
  <c r="C6"/>
  <c r="B6"/>
  <c r="G5"/>
  <c r="F5"/>
  <c r="E5"/>
  <c r="D5"/>
  <c r="C5"/>
  <c r="B5"/>
  <c r="G4"/>
  <c r="F4"/>
  <c r="E4"/>
  <c r="D4"/>
  <c r="C4"/>
  <c r="B4"/>
  <c r="G3"/>
  <c r="F3"/>
  <c r="E3"/>
  <c r="D3"/>
  <c r="B14" i="14" l="1"/>
  <c r="A12"/>
  <c r="K12"/>
  <c r="E14" i="13"/>
  <c r="F14"/>
  <c r="D14"/>
  <c r="G14"/>
  <c r="C14"/>
  <c r="B14"/>
  <c r="B15" i="14" l="1"/>
  <c r="A13"/>
  <c r="K13"/>
  <c r="B16" l="1"/>
  <c r="A14"/>
  <c r="K14"/>
  <c r="B17" l="1"/>
  <c r="A15"/>
  <c r="K15"/>
  <c r="B18" l="1"/>
  <c r="A16"/>
  <c r="B19" l="1"/>
  <c r="A17"/>
  <c r="B20" l="1"/>
  <c r="A18"/>
  <c r="K18"/>
  <c r="B21" l="1"/>
  <c r="A19"/>
  <c r="K19"/>
  <c r="B22" l="1"/>
  <c r="A20"/>
  <c r="K20"/>
  <c r="B23" l="1"/>
  <c r="A21"/>
  <c r="K21"/>
  <c r="B24" l="1"/>
  <c r="A22"/>
  <c r="K22"/>
  <c r="B25" l="1"/>
  <c r="A23"/>
  <c r="B26" l="1"/>
  <c r="A24"/>
  <c r="B27" l="1"/>
  <c r="A25"/>
  <c r="K25"/>
  <c r="B28" l="1"/>
  <c r="A26"/>
  <c r="K26"/>
  <c r="B29" l="1"/>
  <c r="A27"/>
  <c r="K27"/>
  <c r="B30" l="1"/>
  <c r="A28"/>
  <c r="K28"/>
  <c r="B31" l="1"/>
  <c r="A29"/>
  <c r="K29"/>
  <c r="B32" l="1"/>
  <c r="A30"/>
  <c r="B33" l="1"/>
  <c r="A31"/>
  <c r="K32" l="1"/>
  <c r="A32"/>
  <c r="K31" l="1"/>
  <c r="K33"/>
  <c r="A33"/>
  <c r="B1"/>
  <c r="K10" l="1"/>
  <c r="K17"/>
  <c r="K24"/>
  <c r="K30" l="1"/>
  <c r="K16"/>
  <c r="H1"/>
  <c r="K9"/>
  <c r="K23"/>
  <c r="K1" l="1"/>
  <c r="J1"/>
  <c r="I1" l="1"/>
</calcChain>
</file>

<file path=xl/sharedStrings.xml><?xml version="1.0" encoding="utf-8"?>
<sst xmlns="http://schemas.openxmlformats.org/spreadsheetml/2006/main" count="60" uniqueCount="59">
  <si>
    <t>Heures supplémentaires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</si>
  <si>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</si>
  <si>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</si>
  <si>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</si>
  <si>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</si>
  <si>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</si>
  <si>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</si>
  <si>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</si>
  <si>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</si>
  <si>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</si>
  <si>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</si>
  <si>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</si>
  <si>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</si>
  <si>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Date</t>
  </si>
  <si>
    <t>Arrêt maladie</t>
  </si>
  <si>
    <t>En poste</t>
  </si>
  <si>
    <t>Congé</t>
  </si>
  <si>
    <t>Accident de travail</t>
  </si>
  <si>
    <t>Ordre</t>
  </si>
  <si>
    <t>Repos</t>
  </si>
  <si>
    <t>Férié</t>
  </si>
  <si>
    <t>Totaux</t>
  </si>
  <si>
    <t>Heures de nuit</t>
  </si>
  <si>
    <t>Heures en journée</t>
  </si>
  <si>
    <t>Fermeture de poste</t>
  </si>
  <si>
    <t>Heures de jour</t>
  </si>
  <si>
    <t>Ouverture de poste</t>
  </si>
  <si>
    <t>Total semaine</t>
  </si>
  <si>
    <t xml:space="preserve">Jours fériés </t>
  </si>
  <si>
    <t>Jour de l'an</t>
  </si>
  <si>
    <t>Vendredi saint</t>
  </si>
  <si>
    <t>Lundi de Pâques</t>
  </si>
  <si>
    <t>Fête du travail</t>
  </si>
  <si>
    <t xml:space="preserve">Ascension </t>
  </si>
  <si>
    <t>Lundi de Pentecôte</t>
  </si>
  <si>
    <t>Fête Nationale</t>
  </si>
  <si>
    <t>Assomption</t>
  </si>
  <si>
    <t>Toussaint</t>
  </si>
  <si>
    <t>Commémoration de la victoire de 1945</t>
  </si>
  <si>
    <t>Commémoration de la victoire de 1918</t>
  </si>
  <si>
    <t>Noël</t>
  </si>
  <si>
    <t>Saint-Étienne</t>
  </si>
  <si>
    <t>Pentecôte</t>
  </si>
  <si>
    <t>Pâques</t>
  </si>
  <si>
    <t>Contrat</t>
  </si>
  <si>
    <t>Journalier</t>
  </si>
  <si>
    <t>Hedomadaire</t>
  </si>
  <si>
    <t>Mensuel</t>
  </si>
  <si>
    <t>Semaine</t>
  </si>
  <si>
    <t>Nombre de jour travaillé</t>
  </si>
  <si>
    <t>Congés N-1</t>
  </si>
  <si>
    <t>Congés</t>
  </si>
  <si>
    <t>RTT N-1</t>
  </si>
  <si>
    <t>RTT</t>
  </si>
  <si>
    <t>RCN N-1</t>
  </si>
  <si>
    <t>RCN</t>
  </si>
  <si>
    <t>Total Heures</t>
  </si>
  <si>
    <r>
      <t xml:space="preserve">Pause </t>
    </r>
    <r>
      <rPr>
        <b/>
        <sz val="10"/>
        <color rgb="FF00B050"/>
        <rFont val="Bahnschrift"/>
      </rPr>
      <t>JOUR</t>
    </r>
  </si>
  <si>
    <r>
      <t xml:space="preserve">Pause </t>
    </r>
    <r>
      <rPr>
        <b/>
        <sz val="10"/>
        <color rgb="FF0070C0"/>
        <rFont val="Bahnschrift"/>
      </rPr>
      <t>NUIT</t>
    </r>
  </si>
</sst>
</file>

<file path=xl/styles.xml><?xml version="1.0" encoding="utf-8"?>
<styleSheet xmlns="http://schemas.openxmlformats.org/spreadsheetml/2006/main">
  <numFmts count="4">
    <numFmt numFmtId="164" formatCode="[$-F800]dddd\,\ mmmm\ dd\,\ yyyy"/>
    <numFmt numFmtId="165" formatCode="h:mm;@"/>
    <numFmt numFmtId="166" formatCode="[hh]:mm"/>
    <numFmt numFmtId="167" formatCode="[hh]:mm;\-0.000;"/>
  </numFmts>
  <fonts count="20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Bahnschrift"/>
      <family val="2"/>
    </font>
    <font>
      <b/>
      <sz val="9"/>
      <color theme="1"/>
      <name val="Bahnschrift"/>
      <family val="2"/>
    </font>
    <font>
      <sz val="9"/>
      <color theme="1"/>
      <name val="Bahnschrift"/>
      <family val="2"/>
    </font>
    <font>
      <sz val="9"/>
      <color theme="0"/>
      <name val="Bahnschrift"/>
      <family val="2"/>
    </font>
    <font>
      <sz val="11"/>
      <color rgb="FFFF0000"/>
      <name val="Bahnschrift"/>
      <family val="2"/>
    </font>
    <font>
      <sz val="10"/>
      <color theme="1"/>
      <name val="Bahnschrift"/>
      <family val="2"/>
    </font>
    <font>
      <b/>
      <sz val="18"/>
      <color theme="1"/>
      <name val="Bahnschrift"/>
      <family val="2"/>
    </font>
    <font>
      <b/>
      <sz val="12"/>
      <color theme="1"/>
      <name val="Bahnschrift"/>
      <family val="2"/>
    </font>
    <font>
      <b/>
      <sz val="18"/>
      <name val="Bahnschrift"/>
      <family val="2"/>
    </font>
    <font>
      <b/>
      <sz val="18"/>
      <color theme="0"/>
      <name val="Bahnschrift"/>
      <family val="2"/>
    </font>
    <font>
      <b/>
      <sz val="14"/>
      <color rgb="FFFF0000"/>
      <name val="Bahnschrift"/>
      <family val="2"/>
    </font>
    <font>
      <b/>
      <sz val="10"/>
      <color theme="1"/>
      <name val="Bahnschrift"/>
      <family val="2"/>
    </font>
    <font>
      <b/>
      <sz val="10"/>
      <color theme="0"/>
      <name val="Bahnschrift"/>
      <family val="2"/>
    </font>
    <font>
      <b/>
      <sz val="11"/>
      <color rgb="FF0070C0"/>
      <name val="Bahnschrift"/>
    </font>
    <font>
      <b/>
      <sz val="11"/>
      <color rgb="FF00B050"/>
      <name val="Bahnschrift"/>
    </font>
    <font>
      <b/>
      <sz val="10"/>
      <color rgb="FF00B050"/>
      <name val="Bahnschrift"/>
    </font>
    <font>
      <b/>
      <sz val="10"/>
      <color rgb="FF0070C0"/>
      <name val="Bahnschrift"/>
    </font>
  </fonts>
  <fills count="4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64" fontId="5" fillId="0" borderId="1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166" fontId="3" fillId="0" borderId="1" xfId="0" applyNumberFormat="1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shrinkToFit="1"/>
    </xf>
    <xf numFmtId="0" fontId="12" fillId="0" borderId="0" xfId="0" applyFont="1" applyAlignment="1">
      <alignment horizontal="center" vertical="center" shrinkToFit="1"/>
    </xf>
    <xf numFmtId="167" fontId="12" fillId="0" borderId="0" xfId="0" applyNumberFormat="1" applyFont="1" applyAlignment="1">
      <alignment horizontal="center" vertical="center" shrinkToFit="1"/>
    </xf>
    <xf numFmtId="167" fontId="11" fillId="0" borderId="0" xfId="0" applyNumberFormat="1" applyFont="1" applyAlignment="1">
      <alignment horizontal="center" vertical="center" shrinkToFit="1"/>
    </xf>
    <xf numFmtId="0" fontId="13" fillId="0" borderId="0" xfId="0" applyFont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167" fontId="14" fillId="0" borderId="3" xfId="0" applyNumberFormat="1" applyFont="1" applyBorder="1" applyAlignment="1">
      <alignment horizontal="center" vertical="center"/>
    </xf>
    <xf numFmtId="167" fontId="15" fillId="0" borderId="3" xfId="0" applyNumberFormat="1" applyFont="1" applyBorder="1" applyAlignment="1">
      <alignment horizontal="center" vertical="center"/>
    </xf>
    <xf numFmtId="167" fontId="14" fillId="0" borderId="4" xfId="0" applyNumberFormat="1" applyFont="1" applyBorder="1" applyAlignment="1">
      <alignment horizontal="center" vertical="center"/>
    </xf>
    <xf numFmtId="167" fontId="3" fillId="0" borderId="0" xfId="0" applyNumberFormat="1" applyFont="1" applyAlignment="1">
      <alignment horizontal="center" vertical="center"/>
    </xf>
    <xf numFmtId="167" fontId="7" fillId="0" borderId="0" xfId="0" applyNumberFormat="1" applyFont="1" applyAlignment="1">
      <alignment horizontal="center" vertical="center"/>
    </xf>
    <xf numFmtId="1" fontId="11" fillId="0" borderId="0" xfId="0" applyNumberFormat="1" applyFont="1" applyAlignment="1">
      <alignment horizontal="center" vertical="center" shrinkToFit="1"/>
    </xf>
    <xf numFmtId="1" fontId="8" fillId="0" borderId="2" xfId="0" applyNumberFormat="1" applyFont="1" applyBorder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  <xf numFmtId="167" fontId="9" fillId="0" borderId="0" xfId="0" applyNumberFormat="1" applyFont="1" applyAlignment="1">
      <alignment horizontal="center" vertical="center" shrinkToFit="1"/>
    </xf>
    <xf numFmtId="1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left" vertical="center"/>
    </xf>
    <xf numFmtId="165" fontId="3" fillId="0" borderId="1" xfId="0" applyNumberFormat="1" applyFont="1" applyBorder="1" applyAlignment="1">
      <alignment horizontal="center" vertical="center"/>
    </xf>
    <xf numFmtId="167" fontId="3" fillId="0" borderId="1" xfId="0" applyNumberFormat="1" applyFont="1" applyBorder="1" applyAlignment="1">
      <alignment horizontal="center" vertical="center"/>
    </xf>
    <xf numFmtId="167" fontId="7" fillId="0" borderId="1" xfId="0" applyNumberFormat="1" applyFont="1" applyBorder="1" applyAlignment="1">
      <alignment horizontal="center" vertical="center"/>
    </xf>
    <xf numFmtId="20" fontId="13" fillId="0" borderId="0" xfId="0" applyNumberFormat="1" applyFont="1" applyAlignment="1">
      <alignment horizontal="center" vertical="center"/>
    </xf>
    <xf numFmtId="165" fontId="16" fillId="0" borderId="1" xfId="0" applyNumberFormat="1" applyFont="1" applyBorder="1" applyAlignment="1">
      <alignment horizontal="center" vertical="center"/>
    </xf>
    <xf numFmtId="165" fontId="17" fillId="0" borderId="1" xfId="0" applyNumberFormat="1" applyFont="1" applyBorder="1" applyAlignment="1">
      <alignment horizontal="center" vertical="center"/>
    </xf>
    <xf numFmtId="0" fontId="10" fillId="2" borderId="1" xfId="0" applyFont="1" applyFill="1" applyBorder="1" applyAlignment="1">
      <alignment horizontal="center" vertical="center"/>
    </xf>
    <xf numFmtId="0" fontId="10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6" formatCode="[hh]:mm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7" formatCode="[hh]:mm;\-0.000;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70C0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mergeCell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00B050"/>
        <name val="Bahnschrift"/>
        <scheme val="none"/>
      </font>
      <numFmt numFmtId="165" formatCode="h:mm;@"/>
      <alignment horizontal="center" vertical="center" textRotation="0" wrapText="0" indent="0" relativeIndent="0" justifyLastLine="0" shrinkToFit="0" mergeCell="0" readingOrder="0"/>
      <border diagonalUp="0" diagonalDown="0" outline="0">
        <left style="thin">
          <color auto="1"/>
        </left>
        <right/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5" formatCode="h:mm;@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left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numFmt numFmtId="1" formatCode="0"/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Bahnschrift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relativeIndent="255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ill>
        <patternFill>
          <bgColor theme="2" tint="-9.9948118533890809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pointage%20test%20final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Détails"/>
      <sheetName val="Synthèse"/>
      <sheetName val="Heures"/>
    </sheetNames>
    <sheetDataSet>
      <sheetData sheetId="0">
        <row r="2">
          <cell r="B2">
            <v>45292</v>
          </cell>
          <cell r="C2">
            <v>45658</v>
          </cell>
          <cell r="D2">
            <v>46023</v>
          </cell>
          <cell r="E2">
            <v>46388</v>
          </cell>
          <cell r="F2">
            <v>46753</v>
          </cell>
          <cell r="G2">
            <v>47119</v>
          </cell>
          <cell r="H2">
            <v>47484</v>
          </cell>
          <cell r="I2">
            <v>47849</v>
          </cell>
          <cell r="J2">
            <v>48214</v>
          </cell>
          <cell r="K2">
            <v>48580</v>
          </cell>
          <cell r="L2">
            <v>48945</v>
          </cell>
        </row>
        <row r="3">
          <cell r="B3">
            <v>45380</v>
          </cell>
          <cell r="C3">
            <v>45765</v>
          </cell>
          <cell r="D3">
            <v>46115</v>
          </cell>
          <cell r="E3">
            <v>46472</v>
          </cell>
          <cell r="F3">
            <v>46857</v>
          </cell>
          <cell r="G3">
            <v>47207</v>
          </cell>
          <cell r="H3">
            <v>47592</v>
          </cell>
          <cell r="I3">
            <v>47949</v>
          </cell>
          <cell r="J3">
            <v>48299</v>
          </cell>
          <cell r="K3">
            <v>48684</v>
          </cell>
          <cell r="L3">
            <v>49041</v>
          </cell>
        </row>
        <row r="4">
          <cell r="B4">
            <v>45382</v>
          </cell>
          <cell r="C4">
            <v>45767</v>
          </cell>
          <cell r="D4">
            <v>46117</v>
          </cell>
          <cell r="E4">
            <v>46474</v>
          </cell>
          <cell r="F4">
            <v>46859</v>
          </cell>
          <cell r="G4">
            <v>47209</v>
          </cell>
          <cell r="H4">
            <v>47594</v>
          </cell>
          <cell r="I4">
            <v>47951</v>
          </cell>
          <cell r="J4">
            <v>48301</v>
          </cell>
          <cell r="K4">
            <v>48686</v>
          </cell>
          <cell r="L4">
            <v>49043</v>
          </cell>
        </row>
        <row r="5">
          <cell r="B5">
            <v>45383</v>
          </cell>
          <cell r="C5">
            <v>45768</v>
          </cell>
          <cell r="D5">
            <v>46118</v>
          </cell>
          <cell r="E5">
            <v>46475</v>
          </cell>
          <cell r="F5">
            <v>46860</v>
          </cell>
          <cell r="G5">
            <v>47210</v>
          </cell>
          <cell r="H5">
            <v>47595</v>
          </cell>
          <cell r="I5">
            <v>47952</v>
          </cell>
          <cell r="J5">
            <v>48302</v>
          </cell>
          <cell r="K5">
            <v>48687</v>
          </cell>
          <cell r="L5">
            <v>49044</v>
          </cell>
        </row>
        <row r="6">
          <cell r="B6">
            <v>45413</v>
          </cell>
          <cell r="C6">
            <v>45778</v>
          </cell>
          <cell r="D6">
            <v>46143</v>
          </cell>
          <cell r="E6">
            <v>46508</v>
          </cell>
          <cell r="F6">
            <v>46874</v>
          </cell>
          <cell r="G6">
            <v>47239</v>
          </cell>
          <cell r="H6">
            <v>47604</v>
          </cell>
          <cell r="I6">
            <v>47969</v>
          </cell>
          <cell r="J6">
            <v>48335</v>
          </cell>
          <cell r="K6">
            <v>48700</v>
          </cell>
          <cell r="L6">
            <v>49065</v>
          </cell>
        </row>
        <row r="7">
          <cell r="B7">
            <v>45420</v>
          </cell>
          <cell r="C7">
            <v>45785</v>
          </cell>
          <cell r="D7">
            <v>46150</v>
          </cell>
          <cell r="E7">
            <v>46515</v>
          </cell>
          <cell r="F7">
            <v>46881</v>
          </cell>
          <cell r="G7">
            <v>47246</v>
          </cell>
          <cell r="H7">
            <v>47611</v>
          </cell>
          <cell r="I7">
            <v>47976</v>
          </cell>
          <cell r="J7">
            <v>48342</v>
          </cell>
          <cell r="K7">
            <v>48707</v>
          </cell>
          <cell r="L7">
            <v>49072</v>
          </cell>
        </row>
        <row r="8">
          <cell r="B8">
            <v>45421</v>
          </cell>
          <cell r="C8">
            <v>45806</v>
          </cell>
          <cell r="D8">
            <v>46156</v>
          </cell>
          <cell r="E8">
            <v>46513</v>
          </cell>
          <cell r="F8">
            <v>46898</v>
          </cell>
          <cell r="G8">
            <v>47248</v>
          </cell>
          <cell r="H8">
            <v>47633</v>
          </cell>
          <cell r="I8">
            <v>47990</v>
          </cell>
          <cell r="J8">
            <v>48340</v>
          </cell>
          <cell r="K8">
            <v>48725</v>
          </cell>
          <cell r="L8">
            <v>49082</v>
          </cell>
        </row>
        <row r="9">
          <cell r="B9">
            <v>45431</v>
          </cell>
          <cell r="C9">
            <v>45816</v>
          </cell>
          <cell r="D9">
            <v>46166</v>
          </cell>
          <cell r="E9">
            <v>46523</v>
          </cell>
          <cell r="F9">
            <v>46908</v>
          </cell>
          <cell r="G9">
            <v>47258</v>
          </cell>
          <cell r="H9">
            <v>47643</v>
          </cell>
          <cell r="I9">
            <v>48000</v>
          </cell>
          <cell r="J9">
            <v>48350</v>
          </cell>
          <cell r="K9">
            <v>48735</v>
          </cell>
          <cell r="L9">
            <v>49092</v>
          </cell>
        </row>
        <row r="10">
          <cell r="B10">
            <v>45432</v>
          </cell>
          <cell r="C10">
            <v>45817</v>
          </cell>
          <cell r="D10">
            <v>46167</v>
          </cell>
          <cell r="E10">
            <v>46524</v>
          </cell>
          <cell r="F10">
            <v>46909</v>
          </cell>
          <cell r="G10">
            <v>47259</v>
          </cell>
          <cell r="H10">
            <v>47644</v>
          </cell>
          <cell r="I10">
            <v>48001</v>
          </cell>
          <cell r="J10">
            <v>48351</v>
          </cell>
          <cell r="K10">
            <v>48736</v>
          </cell>
          <cell r="L10">
            <v>49093</v>
          </cell>
        </row>
        <row r="11">
          <cell r="B11">
            <v>45487</v>
          </cell>
          <cell r="C11">
            <v>45852</v>
          </cell>
          <cell r="D11">
            <v>46217</v>
          </cell>
          <cell r="E11">
            <v>46582</v>
          </cell>
          <cell r="F11">
            <v>46948</v>
          </cell>
          <cell r="G11">
            <v>47313</v>
          </cell>
          <cell r="H11">
            <v>47678</v>
          </cell>
          <cell r="I11">
            <v>48043</v>
          </cell>
          <cell r="J11">
            <v>48409</v>
          </cell>
          <cell r="K11">
            <v>48774</v>
          </cell>
          <cell r="L11">
            <v>49139</v>
          </cell>
        </row>
        <row r="12">
          <cell r="B12">
            <v>45519</v>
          </cell>
          <cell r="C12">
            <v>45884</v>
          </cell>
          <cell r="D12">
            <v>46249</v>
          </cell>
          <cell r="E12">
            <v>46614</v>
          </cell>
          <cell r="F12">
            <v>46980</v>
          </cell>
          <cell r="G12">
            <v>47345</v>
          </cell>
          <cell r="H12">
            <v>47710</v>
          </cell>
          <cell r="I12">
            <v>48075</v>
          </cell>
          <cell r="J12">
            <v>48441</v>
          </cell>
          <cell r="K12">
            <v>48806</v>
          </cell>
          <cell r="L12">
            <v>49171</v>
          </cell>
        </row>
        <row r="13">
          <cell r="B13">
            <v>45597</v>
          </cell>
          <cell r="C13">
            <v>45962</v>
          </cell>
          <cell r="D13">
            <v>46327</v>
          </cell>
          <cell r="E13">
            <v>46692</v>
          </cell>
          <cell r="F13">
            <v>47058</v>
          </cell>
          <cell r="G13">
            <v>47423</v>
          </cell>
          <cell r="H13">
            <v>47788</v>
          </cell>
          <cell r="I13">
            <v>48153</v>
          </cell>
          <cell r="J13">
            <v>48519</v>
          </cell>
          <cell r="K13">
            <v>48884</v>
          </cell>
          <cell r="L13">
            <v>49249</v>
          </cell>
        </row>
        <row r="14">
          <cell r="B14">
            <v>45607</v>
          </cell>
          <cell r="C14">
            <v>45972</v>
          </cell>
          <cell r="D14">
            <v>46337</v>
          </cell>
          <cell r="E14">
            <v>46702</v>
          </cell>
          <cell r="F14">
            <v>47068</v>
          </cell>
          <cell r="G14">
            <v>47433</v>
          </cell>
          <cell r="H14">
            <v>47798</v>
          </cell>
          <cell r="I14">
            <v>48163</v>
          </cell>
          <cell r="J14">
            <v>48529</v>
          </cell>
          <cell r="K14">
            <v>48894</v>
          </cell>
          <cell r="L14">
            <v>49259</v>
          </cell>
        </row>
        <row r="15">
          <cell r="B15">
            <v>45651</v>
          </cell>
          <cell r="C15">
            <v>46016</v>
          </cell>
          <cell r="D15">
            <v>46381</v>
          </cell>
          <cell r="E15">
            <v>46746</v>
          </cell>
          <cell r="F15">
            <v>47112</v>
          </cell>
          <cell r="G15">
            <v>47477</v>
          </cell>
          <cell r="H15">
            <v>47842</v>
          </cell>
          <cell r="I15">
            <v>48207</v>
          </cell>
          <cell r="J15">
            <v>48573</v>
          </cell>
          <cell r="K15">
            <v>48938</v>
          </cell>
          <cell r="L15">
            <v>49303</v>
          </cell>
        </row>
        <row r="16">
          <cell r="B16">
            <v>45652</v>
          </cell>
          <cell r="C16">
            <v>46017</v>
          </cell>
          <cell r="D16">
            <v>46382</v>
          </cell>
          <cell r="E16">
            <v>46747</v>
          </cell>
          <cell r="F16">
            <v>47113</v>
          </cell>
          <cell r="G16">
            <v>47478</v>
          </cell>
          <cell r="H16">
            <v>47843</v>
          </cell>
          <cell r="I16">
            <v>48208</v>
          </cell>
          <cell r="J16">
            <v>48574</v>
          </cell>
          <cell r="K16">
            <v>48939</v>
          </cell>
          <cell r="L16">
            <v>49304</v>
          </cell>
        </row>
      </sheetData>
      <sheetData sheetId="1" refreshError="1"/>
      <sheetData sheetId="2" refreshError="1"/>
    </sheetDataSet>
  </externalBook>
</externalLink>
</file>

<file path=xl/tables/table1.xml><?xml version="1.0" encoding="utf-8"?>
<table xmlns="http://schemas.openxmlformats.org/spreadsheetml/2006/main" id="1" name="Tabel1" displayName="Tabel1" ref="A2:L33" totalsRowShown="0" headerRowDxfId="13" dataDxfId="12">
  <autoFilter ref="A2:L33">
    <filterColumn colId="4"/>
  </autoFilter>
  <sortState ref="A3:K33">
    <sortCondition ref="B2:B33"/>
  </sortState>
  <tableColumns count="12">
    <tableColumn id="1" name="Semaine" dataDxfId="11">
      <calculatedColumnFormula>""&amp;WEEKNUM(B3,2)</calculatedColumnFormula>
    </tableColumn>
    <tableColumn id="2" name="Date" dataDxfId="10">
      <calculatedColumnFormula>DATE(Détails!$A$1,1,1)</calculatedColumnFormula>
    </tableColumn>
    <tableColumn id="3" name="Ordre" dataDxfId="9"/>
    <tableColumn id="4" name="Ouverture de poste" dataDxfId="8"/>
    <tableColumn id="12" name="Pause JOUR" dataDxfId="7"/>
    <tableColumn id="5" name="Pause NUIT" dataDxfId="6"/>
    <tableColumn id="6" name="Fermeture de poste" dataDxfId="5"/>
    <tableColumn id="7" name="Total Heures" dataDxfId="4">
      <calculatedColumnFormula>IF(OR(D3&lt;&gt;"",G3&lt;&gt;""),MOD(G3-D3-F3-E3,1),"")</calculatedColumnFormula>
    </tableColumn>
    <tableColumn id="8" name="Heures de jour" dataDxfId="3">
      <calculatedColumnFormula>IF($G3&gt;$D3,MEDIAN($G3,$N$1,$O$1)-MEDIAN($D3,$N$1,$O$1),($G3&lt;$D3)*($N$1-$O$1)+MEDIAN($G3,$O$1,$N$1)-MEDIAN($D3,$O$1,$N$1))-$E3</calculatedColumnFormula>
    </tableColumn>
    <tableColumn id="9" name="Heures de nuit" dataDxfId="2">
      <calculatedColumnFormula>MOD($G3-$D3,1)-($G3&lt;$D3)*($N$1-$O$1)-MEDIAN($G3,$O$1,$N$1)+MEDIAN($D3,$O$1,$N$1)-$F3</calculatedColumnFormula>
    </tableColumn>
    <tableColumn id="10" name="Total semaine" dataDxfId="1">
      <calculatedColumnFormula>IF(WEEKDAY(Tabel1[[#This Row],[Date]],2)=7, SUMIF([Semaine],Tabel1[[#This Row],[Semaine]],[Total Heures]),0)</calculatedColumnFormula>
    </tableColumn>
    <tableColumn id="11" name="Heures supplémentaires" dataDxfId="0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>
      <selection activeCell="H5" sqref="H5"/>
    </sheetView>
  </sheetViews>
  <sheetFormatPr baseColWidth="10" defaultColWidth="11.5703125" defaultRowHeight="14.25"/>
  <cols>
    <col min="1" max="1" width="20.7109375" style="10" customWidth="1"/>
    <col min="2" max="3" width="30.7109375" style="4" customWidth="1"/>
    <col min="4" max="4" width="11.5703125" style="4"/>
    <col min="5" max="6" width="30.7109375" style="4" customWidth="1"/>
    <col min="7" max="16384" width="11.5703125" style="4"/>
  </cols>
  <sheetData>
    <row r="1" spans="1:6" ht="19.899999999999999" customHeight="1">
      <c r="A1" s="13">
        <v>2024</v>
      </c>
      <c r="B1" s="37" t="s">
        <v>28</v>
      </c>
      <c r="C1" s="37"/>
      <c r="E1" s="38" t="s">
        <v>44</v>
      </c>
      <c r="F1" s="38"/>
    </row>
    <row r="2" spans="1:6" ht="19.899999999999999" customHeight="1">
      <c r="A2" s="11"/>
      <c r="B2" s="8" t="s">
        <v>29</v>
      </c>
      <c r="C2" s="9">
        <f>DATE(A1,1,1)</f>
        <v>45292</v>
      </c>
      <c r="E2" s="5" t="s">
        <v>45</v>
      </c>
      <c r="F2" s="12">
        <f>F4/F3</f>
        <v>0.32500000000000001</v>
      </c>
    </row>
    <row r="3" spans="1:6" ht="19.899999999999999" customHeight="1">
      <c r="A3" s="11"/>
      <c r="B3" s="8" t="s">
        <v>30</v>
      </c>
      <c r="C3" s="9">
        <f>C4-2</f>
        <v>45380</v>
      </c>
      <c r="E3" s="5" t="s">
        <v>49</v>
      </c>
      <c r="F3" s="5">
        <v>5</v>
      </c>
    </row>
    <row r="4" spans="1:6" ht="19.899999999999999" customHeight="1">
      <c r="A4" s="11"/>
      <c r="B4" s="8" t="s">
        <v>43</v>
      </c>
      <c r="C4" s="9">
        <f>ROUND(DATE(A1,4,MOD(234-11*MOD($A$1,19),30))/7,)*7-6</f>
        <v>45382</v>
      </c>
      <c r="E4" s="5" t="s">
        <v>46</v>
      </c>
      <c r="F4" s="12">
        <v>1.625</v>
      </c>
    </row>
    <row r="5" spans="1:6" ht="19.899999999999999" customHeight="1">
      <c r="A5" s="11"/>
      <c r="B5" s="8" t="s">
        <v>31</v>
      </c>
      <c r="C5" s="9">
        <f>C4+1</f>
        <v>45383</v>
      </c>
      <c r="E5" s="5" t="s">
        <v>47</v>
      </c>
      <c r="F5" s="12">
        <f>F4*4.33333</f>
        <v>7.0416612500000006</v>
      </c>
    </row>
    <row r="6" spans="1:6" ht="19.899999999999999" customHeight="1">
      <c r="A6" s="11"/>
      <c r="B6" s="8" t="s">
        <v>32</v>
      </c>
      <c r="C6" s="9">
        <f>DATE(A1,5,1)</f>
        <v>45413</v>
      </c>
    </row>
    <row r="7" spans="1:6" ht="19.899999999999999" customHeight="1">
      <c r="A7" s="11"/>
      <c r="B7" s="8" t="s">
        <v>38</v>
      </c>
      <c r="C7" s="9">
        <f>DATE(A1,5,8)</f>
        <v>45420</v>
      </c>
      <c r="E7" s="4" t="s">
        <v>50</v>
      </c>
    </row>
    <row r="8" spans="1:6" ht="19.899999999999999" customHeight="1">
      <c r="A8" s="11"/>
      <c r="B8" s="8" t="s">
        <v>33</v>
      </c>
      <c r="C8" s="9">
        <f>C4+39</f>
        <v>45421</v>
      </c>
      <c r="E8" s="4" t="s">
        <v>51</v>
      </c>
    </row>
    <row r="9" spans="1:6" ht="19.899999999999999" customHeight="1">
      <c r="A9" s="11"/>
      <c r="B9" s="8" t="s">
        <v>42</v>
      </c>
      <c r="C9" s="9">
        <f>C4+49</f>
        <v>45431</v>
      </c>
      <c r="E9" s="4" t="s">
        <v>52</v>
      </c>
    </row>
    <row r="10" spans="1:6" ht="19.899999999999999" customHeight="1">
      <c r="A10" s="11"/>
      <c r="B10" s="8" t="s">
        <v>34</v>
      </c>
      <c r="C10" s="9">
        <f>C9+1</f>
        <v>45432</v>
      </c>
      <c r="E10" s="4" t="s">
        <v>53</v>
      </c>
    </row>
    <row r="11" spans="1:6" ht="19.899999999999999" customHeight="1">
      <c r="A11" s="11"/>
      <c r="B11" s="8" t="s">
        <v>35</v>
      </c>
      <c r="C11" s="9">
        <f>DATE(A1,7,14)</f>
        <v>45487</v>
      </c>
      <c r="E11" s="4" t="s">
        <v>54</v>
      </c>
    </row>
    <row r="12" spans="1:6" ht="19.899999999999999" customHeight="1">
      <c r="A12" s="11"/>
      <c r="B12" s="8" t="s">
        <v>36</v>
      </c>
      <c r="C12" s="9">
        <f>DATE($A$1,8,15)</f>
        <v>45519</v>
      </c>
      <c r="E12" s="4" t="s">
        <v>55</v>
      </c>
    </row>
    <row r="13" spans="1:6" ht="19.899999999999999" customHeight="1">
      <c r="A13" s="11"/>
      <c r="B13" s="8" t="s">
        <v>37</v>
      </c>
      <c r="C13" s="9">
        <f>DATE(A1,11,1)</f>
        <v>45597</v>
      </c>
    </row>
    <row r="14" spans="1:6" ht="19.899999999999999" customHeight="1">
      <c r="A14" s="11"/>
      <c r="B14" s="8" t="s">
        <v>39</v>
      </c>
      <c r="C14" s="9">
        <f>DATE(A1,11,11)</f>
        <v>45607</v>
      </c>
    </row>
    <row r="15" spans="1:6" ht="19.899999999999999" customHeight="1">
      <c r="A15" s="11"/>
      <c r="B15" s="8" t="s">
        <v>40</v>
      </c>
      <c r="C15" s="9">
        <f>DATE(A1,12,25)</f>
        <v>45651</v>
      </c>
    </row>
    <row r="16" spans="1:6" ht="19.899999999999999" customHeight="1">
      <c r="A16" s="11"/>
      <c r="B16" s="8" t="s">
        <v>41</v>
      </c>
      <c r="C16" s="9">
        <f>C15+1</f>
        <v>45652</v>
      </c>
    </row>
    <row r="17" spans="1:3" ht="19.899999999999999" customHeight="1">
      <c r="A17" s="11"/>
      <c r="C17" s="10"/>
    </row>
    <row r="18" spans="1:3" ht="19.899999999999999" customHeight="1">
      <c r="A18" s="11"/>
    </row>
    <row r="19" spans="1:3" ht="19.899999999999999" customHeight="1">
      <c r="A19" s="11"/>
    </row>
    <row r="20" spans="1:3" ht="19.899999999999999" customHeight="1">
      <c r="A20" s="11"/>
    </row>
    <row r="21" spans="1:3" ht="19.899999999999999" customHeight="1">
      <c r="A21" s="11"/>
    </row>
    <row r="22" spans="1:3" ht="19.899999999999999" customHeight="1">
      <c r="A22" s="11"/>
    </row>
    <row r="23" spans="1:3" ht="19.899999999999999" customHeight="1">
      <c r="A23" s="11"/>
    </row>
    <row r="24" spans="1:3" ht="19.899999999999999" customHeight="1">
      <c r="A24" s="11"/>
    </row>
    <row r="25" spans="1:3" ht="19.899999999999999" customHeight="1">
      <c r="A25" s="11"/>
    </row>
    <row r="26" spans="1:3" ht="19.899999999999999" customHeight="1">
      <c r="A26" s="11"/>
    </row>
    <row r="27" spans="1:3" ht="19.899999999999999" customHeight="1">
      <c r="A27" s="11"/>
    </row>
    <row r="28" spans="1:3" ht="19.899999999999999" customHeight="1">
      <c r="A28" s="11"/>
    </row>
    <row r="29" spans="1:3" ht="19.899999999999999" customHeight="1">
      <c r="A29" s="11"/>
    </row>
    <row r="30" spans="1:3" ht="19.899999999999999" customHeight="1">
      <c r="A30" s="11"/>
    </row>
    <row r="31" spans="1:3" ht="19.899999999999999" customHeight="1">
      <c r="A31" s="11"/>
    </row>
    <row r="32" spans="1:3" ht="19.899999999999999" customHeight="1">
      <c r="A32" s="11">
        <f t="shared" ref="A32:A38" si="0">A31+1</f>
        <v>1</v>
      </c>
    </row>
    <row r="33" spans="1:1" ht="19.899999999999999" customHeight="1">
      <c r="A33" s="11">
        <f>A32+1</f>
        <v>2</v>
      </c>
    </row>
    <row r="34" spans="1:1" ht="19.899999999999999" customHeight="1">
      <c r="A34" s="11">
        <f t="shared" si="0"/>
        <v>3</v>
      </c>
    </row>
    <row r="35" spans="1:1" ht="19.899999999999999" customHeight="1">
      <c r="A35" s="11">
        <f t="shared" si="0"/>
        <v>4</v>
      </c>
    </row>
    <row r="36" spans="1:1" ht="19.899999999999999" customHeight="1">
      <c r="A36" s="11">
        <f t="shared" si="0"/>
        <v>5</v>
      </c>
    </row>
    <row r="37" spans="1:1" ht="19.899999999999999" customHeight="1">
      <c r="A37" s="11">
        <f t="shared" si="0"/>
        <v>6</v>
      </c>
    </row>
    <row r="38" spans="1:1" ht="19.899999999999999" customHeight="1">
      <c r="A38" s="11">
        <f t="shared" si="0"/>
        <v>7</v>
      </c>
    </row>
  </sheetData>
  <mergeCells count="2">
    <mergeCell ref="B1:C1"/>
    <mergeCell ref="E1:F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14"/>
  <sheetViews>
    <sheetView workbookViewId="0">
      <selection activeCell="B23" sqref="B23"/>
    </sheetView>
  </sheetViews>
  <sheetFormatPr baseColWidth="10" defaultColWidth="11.5703125" defaultRowHeight="15"/>
  <cols>
    <col min="1" max="11" width="20.7109375" style="1" customWidth="1"/>
    <col min="12" max="16384" width="11.5703125" style="1"/>
  </cols>
  <sheetData>
    <row r="1" spans="1:9" ht="19.899999999999999" customHeight="1">
      <c r="A1" s="2"/>
      <c r="B1" s="2" t="s">
        <v>17</v>
      </c>
      <c r="C1" s="2" t="s">
        <v>14</v>
      </c>
      <c r="D1" s="2" t="s">
        <v>16</v>
      </c>
      <c r="E1" s="2" t="s">
        <v>15</v>
      </c>
      <c r="F1" s="2" t="s">
        <v>20</v>
      </c>
      <c r="G1" s="2" t="s">
        <v>19</v>
      </c>
      <c r="H1" s="2" t="s">
        <v>23</v>
      </c>
      <c r="I1" s="2" t="s">
        <v>22</v>
      </c>
    </row>
    <row r="2" spans="1:9" ht="19.899999999999999" customHeight="1">
      <c r="A2" s="2" t="s">
        <v>1</v>
      </c>
      <c r="B2" s="3" t="e">
        <f>Janvier!#REF!</f>
        <v>#REF!</v>
      </c>
      <c r="C2" s="3" t="e">
        <f>Janvier!#REF!</f>
        <v>#REF!</v>
      </c>
      <c r="D2" s="3" t="e">
        <f>Janvier!#REF!</f>
        <v>#REF!</v>
      </c>
      <c r="E2" s="3" t="e">
        <f>Janvier!#REF!</f>
        <v>#REF!</v>
      </c>
      <c r="F2" s="3" t="e">
        <f>Janvier!#REF!</f>
        <v>#REF!</v>
      </c>
      <c r="G2" s="3" t="e">
        <f>Janvier!#REF!</f>
        <v>#REF!</v>
      </c>
      <c r="H2" s="3"/>
      <c r="I2" s="3"/>
    </row>
    <row r="3" spans="1:9" ht="19.899999999999999" customHeight="1">
      <c r="A3" s="2" t="s">
        <v>2</v>
      </c>
      <c r="B3" s="3">
        <f>Février!I1</f>
        <v>0</v>
      </c>
      <c r="C3" s="3">
        <f>Février!I2</f>
        <v>0</v>
      </c>
      <c r="D3" s="3" t="e">
        <f>Février!#REF!</f>
        <v>#REF!</v>
      </c>
      <c r="E3" s="3" t="e">
        <f>Février!#REF!</f>
        <v>#REF!</v>
      </c>
      <c r="F3" s="3" t="e">
        <f>Février!#REF!</f>
        <v>#REF!</v>
      </c>
      <c r="G3" s="3" t="e">
        <f>Février!#REF!</f>
        <v>#REF!</v>
      </c>
      <c r="H3" s="3"/>
      <c r="I3" s="3"/>
    </row>
    <row r="4" spans="1:9" ht="19.899999999999999" customHeight="1">
      <c r="A4" s="2" t="s">
        <v>3</v>
      </c>
      <c r="B4" s="3">
        <f>Mars!I1</f>
        <v>0</v>
      </c>
      <c r="C4" s="3">
        <f>Mars!I2</f>
        <v>0</v>
      </c>
      <c r="D4" s="3">
        <f>Mars!I3</f>
        <v>0</v>
      </c>
      <c r="E4" s="3">
        <f>Mars!I4</f>
        <v>0</v>
      </c>
      <c r="F4" s="3">
        <f>Mars!I5</f>
        <v>0</v>
      </c>
      <c r="G4" s="3">
        <f>Mars!I6</f>
        <v>0</v>
      </c>
      <c r="H4" s="3"/>
      <c r="I4" s="3"/>
    </row>
    <row r="5" spans="1:9" ht="19.899999999999999" customHeight="1">
      <c r="A5" s="2" t="s">
        <v>4</v>
      </c>
      <c r="B5" s="3">
        <f>Avril!I1</f>
        <v>0</v>
      </c>
      <c r="C5" s="3">
        <f>Avril!I2</f>
        <v>0</v>
      </c>
      <c r="D5" s="3">
        <f>Avril!I3</f>
        <v>0</v>
      </c>
      <c r="E5" s="3">
        <f>Avril!I4</f>
        <v>0</v>
      </c>
      <c r="F5" s="3">
        <f>Avril!I5</f>
        <v>0</v>
      </c>
      <c r="G5" s="3">
        <f>Avril!I6</f>
        <v>0</v>
      </c>
      <c r="H5" s="3"/>
      <c r="I5" s="3"/>
    </row>
    <row r="6" spans="1:9" ht="19.899999999999999" customHeight="1">
      <c r="A6" s="2" t="s">
        <v>5</v>
      </c>
      <c r="B6" s="3">
        <f>Mai!I1</f>
        <v>0</v>
      </c>
      <c r="C6" s="3">
        <f>Mai!I2</f>
        <v>0</v>
      </c>
      <c r="D6" s="3">
        <f>Mai!I3</f>
        <v>0</v>
      </c>
      <c r="E6" s="3">
        <f>Mai!I4</f>
        <v>0</v>
      </c>
      <c r="F6" s="3">
        <f>Mai!I5</f>
        <v>0</v>
      </c>
      <c r="G6" s="3">
        <f>Mai!I6</f>
        <v>0</v>
      </c>
      <c r="H6" s="3"/>
      <c r="I6" s="3"/>
    </row>
    <row r="7" spans="1:9" ht="19.899999999999999" customHeight="1">
      <c r="A7" s="2" t="s">
        <v>6</v>
      </c>
      <c r="B7" s="3">
        <f>Juin!I1</f>
        <v>0</v>
      </c>
      <c r="C7" s="3">
        <f>Juin!I2</f>
        <v>0</v>
      </c>
      <c r="D7" s="3">
        <f>Juin!I3</f>
        <v>0</v>
      </c>
      <c r="E7" s="3">
        <f>Juin!I4</f>
        <v>0</v>
      </c>
      <c r="F7" s="3">
        <f>Juin!I5</f>
        <v>0</v>
      </c>
      <c r="G7" s="3">
        <f>Juin!I6</f>
        <v>0</v>
      </c>
      <c r="H7" s="3"/>
      <c r="I7" s="3"/>
    </row>
    <row r="8" spans="1:9" ht="19.899999999999999" customHeight="1">
      <c r="A8" s="2" t="s">
        <v>7</v>
      </c>
      <c r="B8" s="3">
        <f>Juillet!I1</f>
        <v>0</v>
      </c>
      <c r="C8" s="3">
        <f>Juillet!I2</f>
        <v>0</v>
      </c>
      <c r="D8" s="3">
        <f>Juillet!I3</f>
        <v>0</v>
      </c>
      <c r="E8" s="3">
        <f>Juillet!I4</f>
        <v>0</v>
      </c>
      <c r="F8" s="3">
        <f>Juillet!I5</f>
        <v>0</v>
      </c>
      <c r="G8" s="3">
        <f>Juillet!I6</f>
        <v>0</v>
      </c>
      <c r="H8" s="3"/>
      <c r="I8" s="3"/>
    </row>
    <row r="9" spans="1:9" ht="19.899999999999999" customHeight="1">
      <c r="A9" s="2" t="s">
        <v>8</v>
      </c>
      <c r="B9" s="3">
        <f>Août!I1</f>
        <v>0</v>
      </c>
      <c r="C9" s="3">
        <f>Août!I2</f>
        <v>0</v>
      </c>
      <c r="D9" s="3">
        <f>Août!I3</f>
        <v>0</v>
      </c>
      <c r="E9" s="3">
        <f>Août!I4</f>
        <v>0</v>
      </c>
      <c r="F9" s="3">
        <f>Août!I5</f>
        <v>0</v>
      </c>
      <c r="G9" s="3">
        <f>Août!I6</f>
        <v>0</v>
      </c>
      <c r="H9" s="3"/>
      <c r="I9" s="3"/>
    </row>
    <row r="10" spans="1:9" ht="19.899999999999999" customHeight="1">
      <c r="A10" s="2" t="s">
        <v>9</v>
      </c>
      <c r="B10" s="3">
        <f>Septembre!I1</f>
        <v>0</v>
      </c>
      <c r="C10" s="3">
        <f>Septembre!I2</f>
        <v>0</v>
      </c>
      <c r="D10" s="3">
        <f>Septembre!I3</f>
        <v>0</v>
      </c>
      <c r="E10" s="3">
        <f>Septembre!I4</f>
        <v>0</v>
      </c>
      <c r="F10" s="3">
        <f>Septembre!I5</f>
        <v>0</v>
      </c>
      <c r="G10" s="3">
        <f>Septembre!I6</f>
        <v>0</v>
      </c>
      <c r="H10" s="3"/>
      <c r="I10" s="3"/>
    </row>
    <row r="11" spans="1:9" ht="19.899999999999999" customHeight="1">
      <c r="A11" s="2" t="s">
        <v>10</v>
      </c>
      <c r="B11" s="3">
        <f>Octobre!I1</f>
        <v>0</v>
      </c>
      <c r="C11" s="3">
        <f>Octobre!I2</f>
        <v>0</v>
      </c>
      <c r="D11" s="3">
        <f>Octobre!I3</f>
        <v>0</v>
      </c>
      <c r="E11" s="3">
        <f>Octobre!I4</f>
        <v>0</v>
      </c>
      <c r="F11" s="3">
        <f>Octobre!I5</f>
        <v>0</v>
      </c>
      <c r="G11" s="3">
        <f>Octobre!I6</f>
        <v>0</v>
      </c>
      <c r="H11" s="3"/>
      <c r="I11" s="3"/>
    </row>
    <row r="12" spans="1:9" ht="19.899999999999999" customHeight="1">
      <c r="A12" s="2" t="s">
        <v>11</v>
      </c>
      <c r="B12" s="3">
        <f>Novembre!I1</f>
        <v>0</v>
      </c>
      <c r="C12" s="3">
        <f>Novembre!I2</f>
        <v>0</v>
      </c>
      <c r="D12" s="3">
        <f>Novembre!I3</f>
        <v>0</v>
      </c>
      <c r="E12" s="3">
        <f>Novembre!I4</f>
        <v>0</v>
      </c>
      <c r="F12" s="3">
        <f>Novembre!I5</f>
        <v>0</v>
      </c>
      <c r="G12" s="3">
        <f>Novembre!I6</f>
        <v>0</v>
      </c>
      <c r="H12" s="3"/>
      <c r="I12" s="3"/>
    </row>
    <row r="13" spans="1:9" ht="19.899999999999999" customHeight="1">
      <c r="A13" s="2" t="s">
        <v>12</v>
      </c>
      <c r="B13" s="3">
        <f>Décembre!I1</f>
        <v>0</v>
      </c>
      <c r="C13" s="3">
        <f>Décembre!I2</f>
        <v>0</v>
      </c>
      <c r="D13" s="3">
        <f>Décembre!I3</f>
        <v>0</v>
      </c>
      <c r="E13" s="3">
        <f>Décembre!I4</f>
        <v>0</v>
      </c>
      <c r="F13" s="3">
        <f>Décembre!I5</f>
        <v>0</v>
      </c>
      <c r="G13" s="3">
        <f>Décembre!I6</f>
        <v>0</v>
      </c>
      <c r="H13" s="3"/>
      <c r="I13" s="3"/>
    </row>
    <row r="14" spans="1:9" ht="19.899999999999999" customHeight="1">
      <c r="A14" s="7" t="s">
        <v>21</v>
      </c>
      <c r="B14" s="3" t="e">
        <f>SUM(B2:B13)</f>
        <v>#REF!</v>
      </c>
      <c r="C14" s="3" t="e">
        <f t="shared" ref="C14:G14" si="0">SUM(C2:C13)</f>
        <v>#REF!</v>
      </c>
      <c r="D14" s="3" t="e">
        <f t="shared" si="0"/>
        <v>#REF!</v>
      </c>
      <c r="E14" s="3" t="e">
        <f t="shared" si="0"/>
        <v>#REF!</v>
      </c>
      <c r="F14" s="3" t="e">
        <f t="shared" si="0"/>
        <v>#REF!</v>
      </c>
      <c r="G14" s="3" t="e">
        <f t="shared" si="0"/>
        <v>#REF!</v>
      </c>
      <c r="H14" s="3"/>
      <c r="I14" s="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O33"/>
  <sheetViews>
    <sheetView tabSelected="1" topLeftCell="B1" zoomScaleNormal="100" workbookViewId="0">
      <selection activeCell="G7" sqref="G7"/>
    </sheetView>
  </sheetViews>
  <sheetFormatPr baseColWidth="10" defaultColWidth="11.5703125" defaultRowHeight="30" customHeight="1"/>
  <cols>
    <col min="1" max="1" width="12.7109375" style="27" customWidth="1"/>
    <col min="2" max="2" width="31" style="6" bestFit="1" customWidth="1"/>
    <col min="3" max="3" width="12.7109375" style="4" customWidth="1"/>
    <col min="4" max="4" width="20.28515625" style="4" bestFit="1" customWidth="1"/>
    <col min="5" max="5" width="12.42578125" style="4" customWidth="1"/>
    <col min="6" max="6" width="11.5703125" style="4" customWidth="1"/>
    <col min="7" max="7" width="20.5703125" style="4" bestFit="1" customWidth="1"/>
    <col min="8" max="8" width="11.5703125" style="23" customWidth="1"/>
    <col min="9" max="9" width="16.7109375" style="23" customWidth="1"/>
    <col min="10" max="10" width="16.5703125" style="23" bestFit="1" customWidth="1"/>
    <col min="11" max="11" width="16" style="24" bestFit="1" customWidth="1"/>
    <col min="12" max="12" width="24.42578125" style="23" bestFit="1" customWidth="1"/>
    <col min="13" max="16384" width="11.5703125" style="4"/>
  </cols>
  <sheetData>
    <row r="1" spans="1:15" s="18" customFormat="1" ht="30" customHeight="1">
      <c r="A1" s="25"/>
      <c r="B1" s="15">
        <f>SUBTOTAL(102,Tabel1[Date])</f>
        <v>31</v>
      </c>
      <c r="C1" s="14"/>
      <c r="D1" s="15">
        <f>SUBTOTAL(102,Tabel1[Ouverture de poste])</f>
        <v>19</v>
      </c>
      <c r="E1" s="15"/>
      <c r="F1" s="15">
        <f>SUBTOTAL(102,Tabel1[Pause NUIT])</f>
        <v>9</v>
      </c>
      <c r="G1" s="15">
        <f>SUBTOTAL(102,Tabel1[Fermeture de poste])</f>
        <v>19</v>
      </c>
      <c r="H1" s="16">
        <f>SUBTOTAL(109,Tabel1[Total Heures])</f>
        <v>7.4999999999999973</v>
      </c>
      <c r="I1" s="16">
        <f>SUBTOTAL(109,Tabel1[Heures de jour])</f>
        <v>4.5416666666666661</v>
      </c>
      <c r="J1" s="28">
        <f>SUBTOTAL(109,Tabel1[Heures de nuit])</f>
        <v>2.9583333333333317</v>
      </c>
      <c r="K1" s="17">
        <f>SUBTOTAL(109,Tabel1[Total semaine])</f>
        <v>6.4062499999999991</v>
      </c>
      <c r="L1" s="17">
        <f>SUBTOTAL(109,Tabel1[Heures supplémentaires])</f>
        <v>0</v>
      </c>
      <c r="N1" s="34">
        <v>0.875</v>
      </c>
      <c r="O1" s="34">
        <v>0.25</v>
      </c>
    </row>
    <row r="2" spans="1:15" ht="30" customHeight="1">
      <c r="A2" s="26" t="s">
        <v>48</v>
      </c>
      <c r="B2" s="19" t="s">
        <v>13</v>
      </c>
      <c r="C2" s="19" t="s">
        <v>18</v>
      </c>
      <c r="D2" s="19" t="s">
        <v>26</v>
      </c>
      <c r="E2" s="19" t="s">
        <v>57</v>
      </c>
      <c r="F2" s="19" t="s">
        <v>58</v>
      </c>
      <c r="G2" s="19" t="s">
        <v>24</v>
      </c>
      <c r="H2" s="20" t="s">
        <v>56</v>
      </c>
      <c r="I2" s="20" t="s">
        <v>25</v>
      </c>
      <c r="J2" s="20" t="s">
        <v>22</v>
      </c>
      <c r="K2" s="21" t="s">
        <v>27</v>
      </c>
      <c r="L2" s="22" t="s">
        <v>0</v>
      </c>
    </row>
    <row r="3" spans="1:15" ht="30" customHeight="1">
      <c r="A3" s="29" t="str">
        <f t="shared" ref="A3:A33" si="0">""&amp;WEEKNUM(B3,2)</f>
        <v>1</v>
      </c>
      <c r="B3" s="30">
        <f>DATE(Détails!A1,1,1)</f>
        <v>45292</v>
      </c>
      <c r="C3" s="5"/>
      <c r="D3" s="31">
        <v>0.83333333333333337</v>
      </c>
      <c r="E3" s="36"/>
      <c r="F3" s="35">
        <v>4.1666666666666664E-2</v>
      </c>
      <c r="G3" s="31">
        <v>0.16666666666666666</v>
      </c>
      <c r="H3" s="32">
        <f t="shared" ref="H3:H33" si="1">IF(OR(D3&lt;&gt;"",G3&lt;&gt;""),MOD(G3-D3-F3-E3,1),"")</f>
        <v>0.29166666666666663</v>
      </c>
      <c r="I3" s="32">
        <f t="shared" ref="I3:I33" si="2">IF($G3&gt;$D3,MEDIAN($G3,$N$1,$O$1)-MEDIAN($D3,$N$1,$O$1),($G3&lt;$D3)*($N$1-$O$1)+MEDIAN($G3,$O$1,$N$1)-MEDIAN($D3,$O$1,$N$1))-$E3</f>
        <v>4.166666666666663E-2</v>
      </c>
      <c r="J3" s="12">
        <f t="shared" ref="J3:J33" si="3">MOD($G3-$D3,1)-($G3&lt;$D3)*($N$1-$O$1)-MEDIAN($G3,$O$1,$N$1)+MEDIAN($D3,$O$1,$N$1)-$F3</f>
        <v>0.24999999999999997</v>
      </c>
      <c r="K3" s="33">
        <f>IF(WEEKDAY(Tabel1[[#This Row],[Date]],2)=7, SUMIF([Semaine],Tabel1[[#This Row],[Semaine]],[Total Heures]),0)</f>
        <v>0</v>
      </c>
      <c r="L3" s="32"/>
    </row>
    <row r="4" spans="1:15" ht="30" customHeight="1">
      <c r="A4" s="29" t="str">
        <f t="shared" si="0"/>
        <v>1</v>
      </c>
      <c r="B4" s="30">
        <f>B3+1</f>
        <v>45293</v>
      </c>
      <c r="C4" s="5"/>
      <c r="D4" s="31">
        <v>0.61458333333333337</v>
      </c>
      <c r="E4" s="36">
        <v>4.1666666666666664E-2</v>
      </c>
      <c r="F4" s="35"/>
      <c r="G4" s="31">
        <v>1.0208333333333333</v>
      </c>
      <c r="H4" s="32">
        <f t="shared" si="1"/>
        <v>0.3645833333333332</v>
      </c>
      <c r="I4" s="32">
        <f t="shared" si="2"/>
        <v>0.21874999999999997</v>
      </c>
      <c r="J4" s="12">
        <f t="shared" si="3"/>
        <v>0.14583333333333326</v>
      </c>
      <c r="K4" s="33">
        <f>IF(WEEKDAY(Tabel1[[#This Row],[Date]],2)=7, SUMIF([Semaine],Tabel1[[#This Row],[Semaine]],[Total Heures]),0)</f>
        <v>0</v>
      </c>
      <c r="L4" s="32"/>
    </row>
    <row r="5" spans="1:15" ht="30" customHeight="1">
      <c r="A5" s="29" t="str">
        <f t="shared" si="0"/>
        <v>1</v>
      </c>
      <c r="B5" s="30">
        <f t="shared" ref="B5:B33" si="4">B4+1</f>
        <v>45294</v>
      </c>
      <c r="C5" s="5"/>
      <c r="D5" s="31">
        <v>0.91666666666666663</v>
      </c>
      <c r="E5" s="36"/>
      <c r="F5" s="35">
        <v>4.1666666666666664E-2</v>
      </c>
      <c r="G5" s="31">
        <v>1.25</v>
      </c>
      <c r="H5" s="32">
        <f t="shared" si="1"/>
        <v>0.29166666666666669</v>
      </c>
      <c r="I5" s="32">
        <f t="shared" si="2"/>
        <v>0</v>
      </c>
      <c r="J5" s="12">
        <f t="shared" si="3"/>
        <v>0.29166666666666669</v>
      </c>
      <c r="K5" s="33">
        <f>IF(WEEKDAY(Tabel1[[#This Row],[Date]],2)=7, SUMIF([Semaine],Tabel1[[#This Row],[Semaine]],[Total Heures]),0)</f>
        <v>0</v>
      </c>
      <c r="L5" s="32"/>
    </row>
    <row r="6" spans="1:15" ht="30" customHeight="1">
      <c r="A6" s="29" t="str">
        <f t="shared" si="0"/>
        <v>1</v>
      </c>
      <c r="B6" s="30">
        <f t="shared" si="4"/>
        <v>45295</v>
      </c>
      <c r="C6" s="5"/>
      <c r="D6" s="31">
        <v>0.5</v>
      </c>
      <c r="E6" s="36"/>
      <c r="F6" s="35"/>
      <c r="G6" s="31">
        <v>1.25</v>
      </c>
      <c r="H6" s="32">
        <f t="shared" si="1"/>
        <v>0.75</v>
      </c>
      <c r="I6" s="32">
        <f t="shared" si="2"/>
        <v>0.375</v>
      </c>
      <c r="J6" s="12">
        <f t="shared" si="3"/>
        <v>0.375</v>
      </c>
      <c r="K6" s="33">
        <f>IF(WEEKDAY(Tabel1[[#This Row],[Date]],2)=7, SUMIF([Semaine],Tabel1[[#This Row],[Semaine]],[Total Heures]),0)</f>
        <v>0</v>
      </c>
      <c r="L6" s="32"/>
    </row>
    <row r="7" spans="1:15" ht="30" customHeight="1">
      <c r="A7" s="29" t="str">
        <f t="shared" si="0"/>
        <v>1</v>
      </c>
      <c r="B7" s="30">
        <f t="shared" si="4"/>
        <v>45296</v>
      </c>
      <c r="C7" s="5"/>
      <c r="D7" s="31"/>
      <c r="E7" s="36"/>
      <c r="F7" s="35"/>
      <c r="G7" s="31"/>
      <c r="H7" s="32" t="str">
        <f t="shared" si="1"/>
        <v/>
      </c>
      <c r="I7" s="32">
        <f t="shared" si="2"/>
        <v>0</v>
      </c>
      <c r="J7" s="12">
        <f t="shared" si="3"/>
        <v>0</v>
      </c>
      <c r="K7" s="33">
        <f>IF(WEEKDAY(Tabel1[[#This Row],[Date]],2)=7, SUMIF([Semaine],Tabel1[[#This Row],[Semaine]],[Total Heures]),0)</f>
        <v>0</v>
      </c>
      <c r="L7" s="32"/>
    </row>
    <row r="8" spans="1:15" ht="30" customHeight="1">
      <c r="A8" s="29" t="str">
        <f t="shared" si="0"/>
        <v>1</v>
      </c>
      <c r="B8" s="30">
        <f t="shared" si="4"/>
        <v>45297</v>
      </c>
      <c r="C8" s="5"/>
      <c r="D8" s="31"/>
      <c r="E8" s="36"/>
      <c r="F8" s="35"/>
      <c r="G8" s="31"/>
      <c r="H8" s="32" t="str">
        <f t="shared" si="1"/>
        <v/>
      </c>
      <c r="I8" s="32">
        <f t="shared" si="2"/>
        <v>0</v>
      </c>
      <c r="J8" s="12">
        <f t="shared" si="3"/>
        <v>0</v>
      </c>
      <c r="K8" s="33">
        <f>IF(WEEKDAY(Tabel1[[#This Row],[Date]],2)=7, SUMIF([Semaine],Tabel1[[#This Row],[Semaine]],[Total Heures]),0)</f>
        <v>0</v>
      </c>
      <c r="L8" s="32"/>
    </row>
    <row r="9" spans="1:15" ht="30" customHeight="1">
      <c r="A9" s="29" t="str">
        <f t="shared" si="0"/>
        <v>1</v>
      </c>
      <c r="B9" s="30">
        <f t="shared" si="4"/>
        <v>45298</v>
      </c>
      <c r="C9" s="5"/>
      <c r="D9" s="31"/>
      <c r="E9" s="36"/>
      <c r="F9" s="35"/>
      <c r="G9" s="31"/>
      <c r="H9" s="32" t="str">
        <f t="shared" si="1"/>
        <v/>
      </c>
      <c r="I9" s="32">
        <f t="shared" si="2"/>
        <v>0</v>
      </c>
      <c r="J9" s="12">
        <f t="shared" si="3"/>
        <v>0</v>
      </c>
      <c r="K9" s="33">
        <f>IF(WEEKDAY(Tabel1[[#This Row],[Date]],2)=7, SUMIF([Semaine],Tabel1[[#This Row],[Semaine]],[Total Heures]),0)</f>
        <v>1.6979166666666665</v>
      </c>
      <c r="L9" s="32"/>
    </row>
    <row r="10" spans="1:15" ht="30" customHeight="1">
      <c r="A10" s="29" t="str">
        <f t="shared" si="0"/>
        <v>2</v>
      </c>
      <c r="B10" s="30">
        <f t="shared" si="4"/>
        <v>45299</v>
      </c>
      <c r="C10" s="5"/>
      <c r="D10" s="31">
        <v>0.61458333333333337</v>
      </c>
      <c r="E10" s="36"/>
      <c r="F10" s="35"/>
      <c r="G10" s="31">
        <v>1.0208333333333333</v>
      </c>
      <c r="H10" s="32">
        <f t="shared" si="1"/>
        <v>0.40624999999999989</v>
      </c>
      <c r="I10" s="32">
        <f t="shared" si="2"/>
        <v>0.26041666666666663</v>
      </c>
      <c r="J10" s="12">
        <f t="shared" si="3"/>
        <v>0.14583333333333326</v>
      </c>
      <c r="K10" s="33">
        <f>IF(WEEKDAY(Tabel1[[#This Row],[Date]],2)=7, SUMIF([Semaine],Tabel1[[#This Row],[Semaine]],[Total Heures]),0)</f>
        <v>0</v>
      </c>
      <c r="L10" s="32"/>
    </row>
    <row r="11" spans="1:15" ht="30" customHeight="1">
      <c r="A11" s="29" t="str">
        <f t="shared" si="0"/>
        <v>2</v>
      </c>
      <c r="B11" s="30">
        <f t="shared" si="4"/>
        <v>45300</v>
      </c>
      <c r="C11" s="5"/>
      <c r="D11" s="31">
        <v>0.61458333333333337</v>
      </c>
      <c r="E11" s="36"/>
      <c r="F11" s="35"/>
      <c r="G11" s="31">
        <v>1.0208333333333333</v>
      </c>
      <c r="H11" s="32">
        <f t="shared" si="1"/>
        <v>0.40624999999999989</v>
      </c>
      <c r="I11" s="32">
        <f t="shared" si="2"/>
        <v>0.26041666666666663</v>
      </c>
      <c r="J11" s="12">
        <f t="shared" si="3"/>
        <v>0.14583333333333326</v>
      </c>
      <c r="K11" s="33">
        <f>IF(WEEKDAY(Tabel1[[#This Row],[Date]],2)=7, SUMIF([Semaine],Tabel1[[#This Row],[Semaine]],[Total Heures]),0)</f>
        <v>0</v>
      </c>
      <c r="L11" s="32"/>
    </row>
    <row r="12" spans="1:15" ht="30" customHeight="1">
      <c r="A12" s="29" t="str">
        <f t="shared" si="0"/>
        <v>2</v>
      </c>
      <c r="B12" s="30">
        <f t="shared" si="4"/>
        <v>45301</v>
      </c>
      <c r="C12" s="5"/>
      <c r="D12" s="31">
        <v>0.61458333333333337</v>
      </c>
      <c r="E12" s="36"/>
      <c r="F12" s="35"/>
      <c r="G12" s="31">
        <v>1.0208333333333333</v>
      </c>
      <c r="H12" s="32">
        <f t="shared" si="1"/>
        <v>0.40624999999999989</v>
      </c>
      <c r="I12" s="32">
        <f t="shared" si="2"/>
        <v>0.26041666666666663</v>
      </c>
      <c r="J12" s="12">
        <f t="shared" si="3"/>
        <v>0.14583333333333326</v>
      </c>
      <c r="K12" s="33">
        <f>IF(WEEKDAY(Tabel1[[#This Row],[Date]],2)=7, SUMIF([Semaine],Tabel1[[#This Row],[Semaine]],[Total Heures]),0)</f>
        <v>0</v>
      </c>
      <c r="L12" s="32"/>
    </row>
    <row r="13" spans="1:15" ht="30" customHeight="1">
      <c r="A13" s="29" t="str">
        <f t="shared" si="0"/>
        <v>2</v>
      </c>
      <c r="B13" s="30">
        <f t="shared" si="4"/>
        <v>45302</v>
      </c>
      <c r="C13" s="5"/>
      <c r="D13" s="31">
        <v>0.61458333333333337</v>
      </c>
      <c r="E13" s="36"/>
      <c r="F13" s="35"/>
      <c r="G13" s="31">
        <v>1.0208333333333333</v>
      </c>
      <c r="H13" s="32">
        <f t="shared" si="1"/>
        <v>0.40624999999999989</v>
      </c>
      <c r="I13" s="32">
        <f t="shared" si="2"/>
        <v>0.26041666666666663</v>
      </c>
      <c r="J13" s="12">
        <f t="shared" si="3"/>
        <v>0.14583333333333326</v>
      </c>
      <c r="K13" s="33">
        <f>IF(WEEKDAY(Tabel1[[#This Row],[Date]],2)=7, SUMIF([Semaine],Tabel1[[#This Row],[Semaine]],[Total Heures]),0)</f>
        <v>0</v>
      </c>
      <c r="L13" s="32"/>
    </row>
    <row r="14" spans="1:15" ht="30" customHeight="1">
      <c r="A14" s="29" t="str">
        <f t="shared" si="0"/>
        <v>2</v>
      </c>
      <c r="B14" s="30">
        <f t="shared" si="4"/>
        <v>45303</v>
      </c>
      <c r="C14" s="5"/>
      <c r="D14" s="31"/>
      <c r="E14" s="36"/>
      <c r="F14" s="35"/>
      <c r="G14" s="31"/>
      <c r="H14" s="32" t="str">
        <f t="shared" si="1"/>
        <v/>
      </c>
      <c r="I14" s="32">
        <f t="shared" si="2"/>
        <v>0</v>
      </c>
      <c r="J14" s="12">
        <f t="shared" si="3"/>
        <v>0</v>
      </c>
      <c r="K14" s="33">
        <f>IF(WEEKDAY(Tabel1[[#This Row],[Date]],2)=7, SUMIF([Semaine],Tabel1[[#This Row],[Semaine]],[Total Heures]),0)</f>
        <v>0</v>
      </c>
      <c r="L14" s="32"/>
    </row>
    <row r="15" spans="1:15" ht="30" customHeight="1">
      <c r="A15" s="29" t="str">
        <f t="shared" si="0"/>
        <v>2</v>
      </c>
      <c r="B15" s="30">
        <f t="shared" si="4"/>
        <v>45304</v>
      </c>
      <c r="C15" s="5"/>
      <c r="D15" s="31"/>
      <c r="E15" s="36"/>
      <c r="F15" s="35"/>
      <c r="G15" s="31"/>
      <c r="H15" s="32" t="str">
        <f t="shared" si="1"/>
        <v/>
      </c>
      <c r="I15" s="32">
        <f t="shared" si="2"/>
        <v>0</v>
      </c>
      <c r="J15" s="12">
        <f t="shared" si="3"/>
        <v>0</v>
      </c>
      <c r="K15" s="33">
        <f>IF(WEEKDAY(Tabel1[[#This Row],[Date]],2)=7, SUMIF([Semaine],Tabel1[[#This Row],[Semaine]],[Total Heures]),0)</f>
        <v>0</v>
      </c>
      <c r="L15" s="32"/>
    </row>
    <row r="16" spans="1:15" ht="30" customHeight="1">
      <c r="A16" s="29" t="str">
        <f t="shared" si="0"/>
        <v>2</v>
      </c>
      <c r="B16" s="30">
        <f t="shared" si="4"/>
        <v>45305</v>
      </c>
      <c r="C16" s="5"/>
      <c r="D16" s="31"/>
      <c r="E16" s="36"/>
      <c r="F16" s="35"/>
      <c r="G16" s="31"/>
      <c r="H16" s="32" t="str">
        <f t="shared" si="1"/>
        <v/>
      </c>
      <c r="I16" s="32">
        <f t="shared" si="2"/>
        <v>0</v>
      </c>
      <c r="J16" s="12">
        <f t="shared" si="3"/>
        <v>0</v>
      </c>
      <c r="K16" s="33">
        <f>IF(WEEKDAY(Tabel1[[#This Row],[Date]],2)=7, SUMIF([Semaine],Tabel1[[#This Row],[Semaine]],[Total Heures]),0)</f>
        <v>1.6249999999999996</v>
      </c>
      <c r="L16" s="32"/>
    </row>
    <row r="17" spans="1:12" ht="30" customHeight="1">
      <c r="A17" s="29" t="str">
        <f t="shared" si="0"/>
        <v>3</v>
      </c>
      <c r="B17" s="30">
        <f t="shared" si="4"/>
        <v>45306</v>
      </c>
      <c r="C17" s="5"/>
      <c r="D17" s="31">
        <v>0.61458333333333337</v>
      </c>
      <c r="E17" s="36"/>
      <c r="F17" s="35"/>
      <c r="G17" s="31">
        <v>1.0208333333333333</v>
      </c>
      <c r="H17" s="32">
        <f t="shared" si="1"/>
        <v>0.40624999999999989</v>
      </c>
      <c r="I17" s="32">
        <f t="shared" si="2"/>
        <v>0.26041666666666663</v>
      </c>
      <c r="J17" s="12">
        <f t="shared" si="3"/>
        <v>0.14583333333333326</v>
      </c>
      <c r="K17" s="33">
        <f>IF(WEEKDAY(Tabel1[[#This Row],[Date]],2)=7, SUMIF([Semaine],Tabel1[[#This Row],[Semaine]],[Total Heures]),0)</f>
        <v>0</v>
      </c>
      <c r="L17" s="32"/>
    </row>
    <row r="18" spans="1:12" ht="30" customHeight="1">
      <c r="A18" s="29" t="str">
        <f t="shared" si="0"/>
        <v>3</v>
      </c>
      <c r="B18" s="30">
        <f t="shared" si="4"/>
        <v>45307</v>
      </c>
      <c r="C18" s="5"/>
      <c r="D18" s="31">
        <v>0.61458333333333337</v>
      </c>
      <c r="E18" s="36"/>
      <c r="F18" s="35"/>
      <c r="G18" s="31">
        <v>1.0208333333333333</v>
      </c>
      <c r="H18" s="32">
        <f t="shared" si="1"/>
        <v>0.40624999999999989</v>
      </c>
      <c r="I18" s="32">
        <f t="shared" si="2"/>
        <v>0.26041666666666663</v>
      </c>
      <c r="J18" s="12">
        <f t="shared" si="3"/>
        <v>0.14583333333333326</v>
      </c>
      <c r="K18" s="33">
        <f>IF(WEEKDAY(Tabel1[[#This Row],[Date]],2)=7, SUMIF([Semaine],Tabel1[[#This Row],[Semaine]],[Total Heures]),0)</f>
        <v>0</v>
      </c>
      <c r="L18" s="32"/>
    </row>
    <row r="19" spans="1:12" ht="30" customHeight="1">
      <c r="A19" s="29" t="str">
        <f t="shared" si="0"/>
        <v>3</v>
      </c>
      <c r="B19" s="30">
        <f t="shared" si="4"/>
        <v>45308</v>
      </c>
      <c r="C19" s="5"/>
      <c r="D19" s="31">
        <v>0.61458333333333337</v>
      </c>
      <c r="E19" s="36"/>
      <c r="F19" s="35"/>
      <c r="G19" s="31">
        <v>1.0208333333333333</v>
      </c>
      <c r="H19" s="32">
        <f t="shared" si="1"/>
        <v>0.40624999999999989</v>
      </c>
      <c r="I19" s="32">
        <f t="shared" si="2"/>
        <v>0.26041666666666663</v>
      </c>
      <c r="J19" s="12">
        <f t="shared" si="3"/>
        <v>0.14583333333333326</v>
      </c>
      <c r="K19" s="33">
        <f>IF(WEEKDAY(Tabel1[[#This Row],[Date]],2)=7, SUMIF([Semaine],Tabel1[[#This Row],[Semaine]],[Total Heures]),0)</f>
        <v>0</v>
      </c>
      <c r="L19" s="32"/>
    </row>
    <row r="20" spans="1:12" ht="30" customHeight="1">
      <c r="A20" s="29" t="str">
        <f t="shared" si="0"/>
        <v>3</v>
      </c>
      <c r="B20" s="30">
        <f t="shared" si="4"/>
        <v>45309</v>
      </c>
      <c r="C20" s="5"/>
      <c r="D20" s="31">
        <v>0.61458333333333337</v>
      </c>
      <c r="E20" s="36"/>
      <c r="F20" s="35"/>
      <c r="G20" s="31">
        <v>1.0208333333333333</v>
      </c>
      <c r="H20" s="32">
        <f t="shared" si="1"/>
        <v>0.40624999999999989</v>
      </c>
      <c r="I20" s="32">
        <f t="shared" si="2"/>
        <v>0.26041666666666663</v>
      </c>
      <c r="J20" s="12">
        <f t="shared" si="3"/>
        <v>0.14583333333333326</v>
      </c>
      <c r="K20" s="33">
        <f>IF(WEEKDAY(Tabel1[[#This Row],[Date]],2)=7, SUMIF([Semaine],Tabel1[[#This Row],[Semaine]],[Total Heures]),0)</f>
        <v>0</v>
      </c>
      <c r="L20" s="32"/>
    </row>
    <row r="21" spans="1:12" ht="30" customHeight="1">
      <c r="A21" s="29" t="str">
        <f t="shared" si="0"/>
        <v>3</v>
      </c>
      <c r="B21" s="30">
        <f t="shared" si="4"/>
        <v>45310</v>
      </c>
      <c r="C21" s="5"/>
      <c r="D21" s="31"/>
      <c r="E21" s="36"/>
      <c r="F21" s="35"/>
      <c r="G21" s="31"/>
      <c r="H21" s="32" t="str">
        <f t="shared" si="1"/>
        <v/>
      </c>
      <c r="I21" s="32">
        <f t="shared" si="2"/>
        <v>0</v>
      </c>
      <c r="J21" s="12">
        <f t="shared" si="3"/>
        <v>0</v>
      </c>
      <c r="K21" s="33">
        <f>IF(WEEKDAY(Tabel1[[#This Row],[Date]],2)=7, SUMIF([Semaine],Tabel1[[#This Row],[Semaine]],[Total Heures]),0)</f>
        <v>0</v>
      </c>
      <c r="L21" s="32"/>
    </row>
    <row r="22" spans="1:12" ht="30" customHeight="1">
      <c r="A22" s="29" t="str">
        <f t="shared" si="0"/>
        <v>3</v>
      </c>
      <c r="B22" s="30">
        <f t="shared" si="4"/>
        <v>45311</v>
      </c>
      <c r="C22" s="5"/>
      <c r="D22" s="31"/>
      <c r="E22" s="36"/>
      <c r="F22" s="35"/>
      <c r="G22" s="31"/>
      <c r="H22" s="32" t="str">
        <f t="shared" si="1"/>
        <v/>
      </c>
      <c r="I22" s="32">
        <f t="shared" si="2"/>
        <v>0</v>
      </c>
      <c r="J22" s="12">
        <f t="shared" si="3"/>
        <v>0</v>
      </c>
      <c r="K22" s="33">
        <f>IF(WEEKDAY(Tabel1[[#This Row],[Date]],2)=7, SUMIF([Semaine],Tabel1[[#This Row],[Semaine]],[Total Heures]),0)</f>
        <v>0</v>
      </c>
      <c r="L22" s="32"/>
    </row>
    <row r="23" spans="1:12" ht="30" customHeight="1">
      <c r="A23" s="29" t="str">
        <f t="shared" si="0"/>
        <v>3</v>
      </c>
      <c r="B23" s="30">
        <f t="shared" si="4"/>
        <v>45312</v>
      </c>
      <c r="C23" s="5"/>
      <c r="D23" s="31"/>
      <c r="E23" s="36"/>
      <c r="F23" s="35"/>
      <c r="G23" s="31"/>
      <c r="H23" s="32" t="str">
        <f t="shared" si="1"/>
        <v/>
      </c>
      <c r="I23" s="32">
        <f t="shared" si="2"/>
        <v>0</v>
      </c>
      <c r="J23" s="12">
        <f t="shared" si="3"/>
        <v>0</v>
      </c>
      <c r="K23" s="33">
        <f>IF(WEEKDAY(Tabel1[[#This Row],[Date]],2)=7, SUMIF([Semaine],Tabel1[[#This Row],[Semaine]],[Total Heures]),0)</f>
        <v>1.6249999999999996</v>
      </c>
      <c r="L23" s="32"/>
    </row>
    <row r="24" spans="1:12" ht="30" customHeight="1">
      <c r="A24" s="29" t="str">
        <f t="shared" si="0"/>
        <v>4</v>
      </c>
      <c r="B24" s="30">
        <f t="shared" si="4"/>
        <v>45313</v>
      </c>
      <c r="C24" s="5"/>
      <c r="D24" s="31">
        <v>0.61458333333333337</v>
      </c>
      <c r="E24" s="36"/>
      <c r="F24" s="35">
        <v>4.1666666666666664E-2</v>
      </c>
      <c r="G24" s="31">
        <v>1.0208333333333333</v>
      </c>
      <c r="H24" s="32">
        <f t="shared" si="1"/>
        <v>0.3645833333333332</v>
      </c>
      <c r="I24" s="32">
        <f t="shared" si="2"/>
        <v>0.26041666666666663</v>
      </c>
      <c r="J24" s="12">
        <f t="shared" si="3"/>
        <v>0.1041666666666666</v>
      </c>
      <c r="K24" s="33">
        <f>IF(WEEKDAY(Tabel1[[#This Row],[Date]],2)=7, SUMIF([Semaine],Tabel1[[#This Row],[Semaine]],[Total Heures]),0)</f>
        <v>0</v>
      </c>
      <c r="L24" s="32"/>
    </row>
    <row r="25" spans="1:12" ht="30" customHeight="1">
      <c r="A25" s="29" t="str">
        <f t="shared" si="0"/>
        <v>4</v>
      </c>
      <c r="B25" s="30">
        <f t="shared" si="4"/>
        <v>45314</v>
      </c>
      <c r="C25" s="5"/>
      <c r="D25" s="31">
        <v>0.61458333333333337</v>
      </c>
      <c r="E25" s="36"/>
      <c r="F25" s="35">
        <v>4.1666666666666664E-2</v>
      </c>
      <c r="G25" s="31">
        <v>1.0208333333333333</v>
      </c>
      <c r="H25" s="32">
        <f t="shared" si="1"/>
        <v>0.3645833333333332</v>
      </c>
      <c r="I25" s="32">
        <f t="shared" si="2"/>
        <v>0.26041666666666663</v>
      </c>
      <c r="J25" s="12">
        <f t="shared" si="3"/>
        <v>0.1041666666666666</v>
      </c>
      <c r="K25" s="33">
        <f>IF(WEEKDAY(Tabel1[[#This Row],[Date]],2)=7, SUMIF([Semaine],Tabel1[[#This Row],[Semaine]],[Total Heures]),0)</f>
        <v>0</v>
      </c>
      <c r="L25" s="32"/>
    </row>
    <row r="26" spans="1:12" ht="30" customHeight="1">
      <c r="A26" s="29" t="str">
        <f t="shared" si="0"/>
        <v>4</v>
      </c>
      <c r="B26" s="30">
        <f t="shared" si="4"/>
        <v>45315</v>
      </c>
      <c r="C26" s="5"/>
      <c r="D26" s="31">
        <v>0.61458333333333337</v>
      </c>
      <c r="E26" s="36"/>
      <c r="F26" s="35">
        <v>4.1666666666666664E-2</v>
      </c>
      <c r="G26" s="31">
        <v>1.0208333333333333</v>
      </c>
      <c r="H26" s="32">
        <f t="shared" si="1"/>
        <v>0.3645833333333332</v>
      </c>
      <c r="I26" s="32">
        <f t="shared" si="2"/>
        <v>0.26041666666666663</v>
      </c>
      <c r="J26" s="12">
        <f t="shared" si="3"/>
        <v>0.1041666666666666</v>
      </c>
      <c r="K26" s="33">
        <f>IF(WEEKDAY(Tabel1[[#This Row],[Date]],2)=7, SUMIF([Semaine],Tabel1[[#This Row],[Semaine]],[Total Heures]),0)</f>
        <v>0</v>
      </c>
      <c r="L26" s="32"/>
    </row>
    <row r="27" spans="1:12" ht="30" customHeight="1">
      <c r="A27" s="29" t="str">
        <f t="shared" si="0"/>
        <v>4</v>
      </c>
      <c r="B27" s="30">
        <f t="shared" si="4"/>
        <v>45316</v>
      </c>
      <c r="C27" s="5"/>
      <c r="D27" s="31">
        <v>0.61458333333333337</v>
      </c>
      <c r="E27" s="36"/>
      <c r="F27" s="35">
        <v>4.1666666666666664E-2</v>
      </c>
      <c r="G27" s="31">
        <v>1.0208333333333333</v>
      </c>
      <c r="H27" s="32">
        <f t="shared" si="1"/>
        <v>0.3645833333333332</v>
      </c>
      <c r="I27" s="32">
        <f t="shared" si="2"/>
        <v>0.26041666666666663</v>
      </c>
      <c r="J27" s="12">
        <f t="shared" si="3"/>
        <v>0.1041666666666666</v>
      </c>
      <c r="K27" s="33">
        <f>IF(WEEKDAY(Tabel1[[#This Row],[Date]],2)=7, SUMIF([Semaine],Tabel1[[#This Row],[Semaine]],[Total Heures]),0)</f>
        <v>0</v>
      </c>
      <c r="L27" s="32"/>
    </row>
    <row r="28" spans="1:12" ht="30" customHeight="1">
      <c r="A28" s="29" t="str">
        <f t="shared" si="0"/>
        <v>4</v>
      </c>
      <c r="B28" s="30">
        <f t="shared" si="4"/>
        <v>45317</v>
      </c>
      <c r="C28" s="5"/>
      <c r="D28" s="31"/>
      <c r="E28" s="36"/>
      <c r="F28" s="35"/>
      <c r="G28" s="31"/>
      <c r="H28" s="32" t="str">
        <f t="shared" si="1"/>
        <v/>
      </c>
      <c r="I28" s="32">
        <f t="shared" si="2"/>
        <v>0</v>
      </c>
      <c r="J28" s="12">
        <f t="shared" si="3"/>
        <v>0</v>
      </c>
      <c r="K28" s="33">
        <f>IF(WEEKDAY(Tabel1[[#This Row],[Date]],2)=7, SUMIF([Semaine],Tabel1[[#This Row],[Semaine]],[Total Heures]),0)</f>
        <v>0</v>
      </c>
      <c r="L28" s="32"/>
    </row>
    <row r="29" spans="1:12" ht="30" customHeight="1">
      <c r="A29" s="29" t="str">
        <f t="shared" si="0"/>
        <v>4</v>
      </c>
      <c r="B29" s="30">
        <f t="shared" si="4"/>
        <v>45318</v>
      </c>
      <c r="C29" s="5"/>
      <c r="D29" s="31"/>
      <c r="E29" s="36"/>
      <c r="F29" s="35"/>
      <c r="G29" s="31"/>
      <c r="H29" s="32" t="str">
        <f t="shared" si="1"/>
        <v/>
      </c>
      <c r="I29" s="32">
        <f t="shared" si="2"/>
        <v>0</v>
      </c>
      <c r="J29" s="12">
        <f t="shared" si="3"/>
        <v>0</v>
      </c>
      <c r="K29" s="33">
        <f>IF(WEEKDAY(Tabel1[[#This Row],[Date]],2)=7, SUMIF([Semaine],Tabel1[[#This Row],[Semaine]],[Total Heures]),0)</f>
        <v>0</v>
      </c>
      <c r="L29" s="32"/>
    </row>
    <row r="30" spans="1:12" ht="30" customHeight="1">
      <c r="A30" s="29" t="str">
        <f t="shared" si="0"/>
        <v>4</v>
      </c>
      <c r="B30" s="30">
        <f t="shared" si="4"/>
        <v>45319</v>
      </c>
      <c r="C30" s="5"/>
      <c r="D30" s="31"/>
      <c r="E30" s="36"/>
      <c r="F30" s="35"/>
      <c r="G30" s="31"/>
      <c r="H30" s="32" t="str">
        <f t="shared" si="1"/>
        <v/>
      </c>
      <c r="I30" s="32">
        <f t="shared" si="2"/>
        <v>0</v>
      </c>
      <c r="J30" s="12">
        <f t="shared" si="3"/>
        <v>0</v>
      </c>
      <c r="K30" s="33">
        <f>IF(WEEKDAY(Tabel1[[#This Row],[Date]],2)=7, SUMIF([Semaine],Tabel1[[#This Row],[Semaine]],[Total Heures]),0)</f>
        <v>1.4583333333333328</v>
      </c>
      <c r="L30" s="32"/>
    </row>
    <row r="31" spans="1:12" ht="30" customHeight="1">
      <c r="A31" s="29" t="str">
        <f t="shared" si="0"/>
        <v>5</v>
      </c>
      <c r="B31" s="30">
        <f t="shared" si="4"/>
        <v>45320</v>
      </c>
      <c r="C31" s="5"/>
      <c r="D31" s="31">
        <v>0.61458333333333337</v>
      </c>
      <c r="E31" s="36"/>
      <c r="F31" s="35">
        <v>4.1666666666666664E-2</v>
      </c>
      <c r="G31" s="31">
        <v>1.0208333333333333</v>
      </c>
      <c r="H31" s="32">
        <f t="shared" si="1"/>
        <v>0.3645833333333332</v>
      </c>
      <c r="I31" s="32">
        <f t="shared" si="2"/>
        <v>0.26041666666666663</v>
      </c>
      <c r="J31" s="12">
        <f t="shared" si="3"/>
        <v>0.1041666666666666</v>
      </c>
      <c r="K31" s="33">
        <f>IF(WEEKDAY(Tabel1[[#This Row],[Date]],2)=7, SUMIF([Semaine],Tabel1[[#This Row],[Semaine]],[Total Heures]),0)</f>
        <v>0</v>
      </c>
      <c r="L31" s="32"/>
    </row>
    <row r="32" spans="1:12" ht="30" customHeight="1">
      <c r="A32" s="29" t="str">
        <f t="shared" si="0"/>
        <v>5</v>
      </c>
      <c r="B32" s="30">
        <f t="shared" si="4"/>
        <v>45321</v>
      </c>
      <c r="C32" s="5"/>
      <c r="D32" s="31">
        <v>0.61458333333333337</v>
      </c>
      <c r="E32" s="36"/>
      <c r="F32" s="35">
        <v>4.1666666666666664E-2</v>
      </c>
      <c r="G32" s="31">
        <v>1.0208333333333333</v>
      </c>
      <c r="H32" s="32">
        <f t="shared" si="1"/>
        <v>0.3645833333333332</v>
      </c>
      <c r="I32" s="32">
        <f t="shared" si="2"/>
        <v>0.26041666666666663</v>
      </c>
      <c r="J32" s="12">
        <f t="shared" si="3"/>
        <v>0.1041666666666666</v>
      </c>
      <c r="K32" s="33">
        <f>IF(WEEKDAY(Tabel1[[#This Row],[Date]],2)=7, SUMIF([Semaine],Tabel1[[#This Row],[Semaine]],[Total Heures]),0)</f>
        <v>0</v>
      </c>
      <c r="L32" s="32"/>
    </row>
    <row r="33" spans="1:12" ht="30" customHeight="1">
      <c r="A33" s="29" t="str">
        <f t="shared" si="0"/>
        <v>5</v>
      </c>
      <c r="B33" s="30">
        <f t="shared" si="4"/>
        <v>45322</v>
      </c>
      <c r="C33" s="5"/>
      <c r="D33" s="31">
        <v>0.61458333333333337</v>
      </c>
      <c r="E33" s="36"/>
      <c r="F33" s="35">
        <v>4.1666666666666664E-2</v>
      </c>
      <c r="G33" s="31">
        <v>1.0208333333333333</v>
      </c>
      <c r="H33" s="32">
        <f t="shared" si="1"/>
        <v>0.3645833333333332</v>
      </c>
      <c r="I33" s="32">
        <f t="shared" si="2"/>
        <v>0.26041666666666663</v>
      </c>
      <c r="J33" s="12">
        <f t="shared" si="3"/>
        <v>0.1041666666666666</v>
      </c>
      <c r="K33" s="33">
        <f>IF(WEEKDAY(Tabel1[[#This Row],[Date]],2)=7, SUMIF([Semaine],Tabel1[[#This Row],[Semaine]],[Total Heures]),0)</f>
        <v>0</v>
      </c>
      <c r="L33" s="32"/>
    </row>
  </sheetData>
  <conditionalFormatting sqref="A3:L33">
    <cfRule type="expression" dxfId="14" priority="7">
      <formula>WEEKDAY($B3,2)&gt;5</formula>
    </cfRule>
  </conditionalFormatting>
  <pageMargins left="0.7" right="0.7" top="0.75" bottom="0.75" header="0.3" footer="0.3"/>
  <pageSetup paperSize="9" orientation="portrait" r:id="rId1"/>
  <ignoredErrors>
    <ignoredError sqref="B3:B33" calculatedColumn="1"/>
  </ignoredErrors>
  <tableParts count="1">
    <tablePart r:id="rId2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" id="{4DA6ADA2-7745-44DB-B05B-B41EC8257AEE}">
            <xm:f>NOT(ISNA(VLOOKUP($B3,Détails!$C$2:$C$16,1,0)))</xm:f>
            <x14:dxf>
              <fill>
                <patternFill>
                  <bgColor rgb="FF92D050"/>
                </patternFill>
              </fill>
            </x14:dxf>
          </x14:cfRule>
          <xm:sqref>A3:L33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E4" sqref="E4"/>
    </sheetView>
  </sheetViews>
  <sheetFormatPr baseColWidth="10" defaultColWidth="11.5703125" defaultRowHeight="14.25"/>
  <cols>
    <col min="1" max="1" width="11.5703125" style="6"/>
    <col min="2" max="16384" width="11.5703125" style="4"/>
  </cols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14</vt:i4>
      </vt:variant>
      <vt:variant>
        <vt:lpstr>Plages nommées</vt:lpstr>
      </vt:variant>
      <vt:variant>
        <vt:i4>2</vt:i4>
      </vt:variant>
    </vt:vector>
  </HeadingPairs>
  <TitlesOfParts>
    <vt:vector size="16" baseType="lpstr">
      <vt:lpstr>Détails</vt:lpstr>
      <vt:lpstr>Synthèse</vt:lpstr>
      <vt:lpstr>Janvier</vt:lpstr>
      <vt:lpstr>Février</vt:lpstr>
      <vt:lpstr>Mars</vt:lpstr>
      <vt:lpstr>Avril</vt:lpstr>
      <vt:lpstr>Mai</vt:lpstr>
      <vt:lpstr>Juin</vt:lpstr>
      <vt:lpstr>Juillet</vt:lpstr>
      <vt:lpstr>Août</vt:lpstr>
      <vt:lpstr>Septembre</vt:lpstr>
      <vt:lpstr>Octobre</vt:lpstr>
      <vt:lpstr>Novembre</vt:lpstr>
      <vt:lpstr>Décembre</vt:lpstr>
      <vt:lpstr>d</vt:lpstr>
      <vt:lpstr>f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Stessy Haxaire</dc:creator>
  <cp:lastModifiedBy>test</cp:lastModifiedBy>
  <dcterms:created xsi:type="dcterms:W3CDTF">2015-06-05T18:19:34Z</dcterms:created>
  <dcterms:modified xsi:type="dcterms:W3CDTF">2024-05-29T14:18:42Z</dcterms:modified>
</cp:coreProperties>
</file>