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05" yWindow="-105" windowWidth="23250" windowHeight="12450" activeTab="2"/>
  </bookViews>
  <sheets>
    <sheet name="Détails" sheetId="17" r:id="rId1"/>
    <sheet name="Synthèse" sheetId="13" r:id="rId2"/>
    <sheet name="Janvier" sheetId="14" r:id="rId3"/>
    <sheet name="Février" sheetId="2" r:id="rId4"/>
    <sheet name="Mars" sheetId="3" r:id="rId5"/>
    <sheet name="Avril" sheetId="4" r:id="rId6"/>
    <sheet name="Mai" sheetId="5" r:id="rId7"/>
    <sheet name="Juin" sheetId="6" r:id="rId8"/>
    <sheet name="Juillet" sheetId="7" r:id="rId9"/>
    <sheet name="Août" sheetId="8" r:id="rId10"/>
    <sheet name="Septembre" sheetId="9" r:id="rId11"/>
    <sheet name="Octobre" sheetId="10" r:id="rId12"/>
    <sheet name="Novembre" sheetId="11" r:id="rId13"/>
    <sheet name="Décembre" sheetId="12" r:id="rId14"/>
  </sheets>
  <externalReferences>
    <externalReference r:id="rId15"/>
  </externalReferences>
  <definedNames>
    <definedName name="d">Janvier!$M$1</definedName>
    <definedName name="f">Janvier!$N$1</definedName>
    <definedName name="Fériés">[1]Détails!$B$2:$L$16</definedName>
  </definedName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" i="14"/>
  <c r="B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"/>
  <c r="H3" l="1"/>
  <c r="B4"/>
  <c r="B5" s="1"/>
  <c r="B6" s="1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A3"/>
  <c r="J3" l="1"/>
  <c r="C15" i="17"/>
  <c r="C14"/>
  <c r="C13"/>
  <c r="C11"/>
  <c r="C7"/>
  <c r="C6"/>
  <c r="C4"/>
  <c r="C2"/>
  <c r="I4" i="14"/>
  <c r="H4" s="1"/>
  <c r="K1"/>
  <c r="F1"/>
  <c r="E1"/>
  <c r="D1"/>
  <c r="A4" l="1"/>
  <c r="J4"/>
  <c r="I5"/>
  <c r="H5" s="1"/>
  <c r="A5" l="1"/>
  <c r="J5"/>
  <c r="I6"/>
  <c r="H6" s="1"/>
  <c r="A6" l="1"/>
  <c r="J6"/>
  <c r="I7"/>
  <c r="H7" s="1"/>
  <c r="A7" l="1"/>
  <c r="J7"/>
  <c r="I8"/>
  <c r="H8" s="1"/>
  <c r="A8" l="1"/>
  <c r="J8"/>
  <c r="I9"/>
  <c r="H9" s="1"/>
  <c r="C12" i="17"/>
  <c r="A32"/>
  <c r="A33"/>
  <c r="A34" s="1"/>
  <c r="A35" s="1"/>
  <c r="A36" s="1"/>
  <c r="A37" s="1"/>
  <c r="A38" s="1"/>
  <c r="A9" i="14" l="1"/>
  <c r="I10"/>
  <c r="H10" s="1"/>
  <c r="F2" i="17"/>
  <c r="A10" i="14" l="1"/>
  <c r="I11"/>
  <c r="H11" s="1"/>
  <c r="F5" i="17"/>
  <c r="C2" i="13"/>
  <c r="C3"/>
  <c r="B2"/>
  <c r="B3"/>
  <c r="C8" i="17"/>
  <c r="C16"/>
  <c r="A11" i="14" l="1"/>
  <c r="J11"/>
  <c r="I12"/>
  <c r="H12" s="1"/>
  <c r="C9" i="17"/>
  <c r="C10" s="1"/>
  <c r="C5"/>
  <c r="C3"/>
  <c r="G2" i="13"/>
  <c r="F2"/>
  <c r="D2"/>
  <c r="E2"/>
  <c r="G13"/>
  <c r="F13"/>
  <c r="E13"/>
  <c r="D13"/>
  <c r="C13"/>
  <c r="B13"/>
  <c r="G12"/>
  <c r="F12"/>
  <c r="E12"/>
  <c r="D12"/>
  <c r="C12"/>
  <c r="B12"/>
  <c r="G11"/>
  <c r="F11"/>
  <c r="E11"/>
  <c r="D11"/>
  <c r="C11"/>
  <c r="B11"/>
  <c r="G10"/>
  <c r="F10"/>
  <c r="E10"/>
  <c r="D10"/>
  <c r="C10"/>
  <c r="B10"/>
  <c r="G9"/>
  <c r="F9"/>
  <c r="E9"/>
  <c r="D9"/>
  <c r="C9"/>
  <c r="B9"/>
  <c r="G8"/>
  <c r="F8"/>
  <c r="E8"/>
  <c r="D8"/>
  <c r="C8"/>
  <c r="B8"/>
  <c r="G7"/>
  <c r="F7"/>
  <c r="E7"/>
  <c r="D7"/>
  <c r="C7"/>
  <c r="B7"/>
  <c r="G6"/>
  <c r="F6"/>
  <c r="E6"/>
  <c r="D6"/>
  <c r="C6"/>
  <c r="B6"/>
  <c r="G5"/>
  <c r="F5"/>
  <c r="E5"/>
  <c r="D5"/>
  <c r="C5"/>
  <c r="B5"/>
  <c r="G4"/>
  <c r="F4"/>
  <c r="E4"/>
  <c r="D4"/>
  <c r="C4"/>
  <c r="B4"/>
  <c r="G3"/>
  <c r="F3"/>
  <c r="E3"/>
  <c r="D3"/>
  <c r="A12" i="14" l="1"/>
  <c r="J12"/>
  <c r="I13"/>
  <c r="H13" s="1"/>
  <c r="E14" i="13"/>
  <c r="F14"/>
  <c r="D14"/>
  <c r="G14"/>
  <c r="C14"/>
  <c r="B14"/>
  <c r="A13" i="14" l="1"/>
  <c r="J13"/>
  <c r="I14"/>
  <c r="H14" s="1"/>
  <c r="A14" l="1"/>
  <c r="J14"/>
  <c r="I15"/>
  <c r="H15" s="1"/>
  <c r="A15" l="1"/>
  <c r="J15"/>
  <c r="I16"/>
  <c r="H16" s="1"/>
  <c r="A16" l="1"/>
  <c r="I17"/>
  <c r="H17" s="1"/>
  <c r="A17" l="1"/>
  <c r="I18"/>
  <c r="H18" s="1"/>
  <c r="A18" l="1"/>
  <c r="J18"/>
  <c r="I19"/>
  <c r="H19" s="1"/>
  <c r="A19" l="1"/>
  <c r="J19"/>
  <c r="I20"/>
  <c r="H20" s="1"/>
  <c r="A20" l="1"/>
  <c r="J20"/>
  <c r="I21"/>
  <c r="H21" s="1"/>
  <c r="A21" l="1"/>
  <c r="J21"/>
  <c r="I22"/>
  <c r="H22" s="1"/>
  <c r="A22" l="1"/>
  <c r="J22"/>
  <c r="I23"/>
  <c r="H23" s="1"/>
  <c r="A23" l="1"/>
  <c r="I24"/>
  <c r="H24" s="1"/>
  <c r="A24" l="1"/>
  <c r="I25"/>
  <c r="H25" s="1"/>
  <c r="A25" l="1"/>
  <c r="J25"/>
  <c r="I26"/>
  <c r="H26" s="1"/>
  <c r="A26" l="1"/>
  <c r="J26"/>
  <c r="I27"/>
  <c r="H27" s="1"/>
  <c r="A27" l="1"/>
  <c r="J27"/>
  <c r="I28"/>
  <c r="H28" s="1"/>
  <c r="A28" l="1"/>
  <c r="J28"/>
  <c r="I29"/>
  <c r="H29" s="1"/>
  <c r="A29" l="1"/>
  <c r="J29"/>
  <c r="I30"/>
  <c r="H30" s="1"/>
  <c r="A30" l="1"/>
  <c r="I31" l="1"/>
  <c r="H31" s="1"/>
  <c r="A31"/>
  <c r="J32" l="1"/>
  <c r="I32"/>
  <c r="H32" s="1"/>
  <c r="A32"/>
  <c r="J31" l="1"/>
  <c r="J33"/>
  <c r="I33"/>
  <c r="H33" s="1"/>
  <c r="A33"/>
  <c r="B1"/>
  <c r="J10" l="1"/>
  <c r="J17"/>
  <c r="J24"/>
  <c r="I1" l="1"/>
  <c r="J30" l="1"/>
  <c r="J16"/>
  <c r="G1"/>
  <c r="J9"/>
  <c r="J23"/>
  <c r="H1"/>
  <c r="J1" l="1"/>
</calcChain>
</file>

<file path=xl/sharedStrings.xml><?xml version="1.0" encoding="utf-8"?>
<sst xmlns="http://schemas.openxmlformats.org/spreadsheetml/2006/main" count="59" uniqueCount="58">
  <si>
    <t>Pause</t>
  </si>
  <si>
    <t>Heures supplémentaires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</si>
  <si>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</si>
  <si>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</si>
  <si>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</si>
  <si>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</si>
  <si>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</si>
  <si>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</si>
  <si>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</si>
  <si>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</si>
  <si>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</si>
  <si>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</si>
  <si>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</si>
  <si>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</si>
  <si>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</si>
  <si>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Arrêt maladie</t>
  </si>
  <si>
    <t>En poste</t>
  </si>
  <si>
    <t>Congé</t>
  </si>
  <si>
    <t>Accident de travail</t>
  </si>
  <si>
    <t>Ordre</t>
  </si>
  <si>
    <t>Repos</t>
  </si>
  <si>
    <t>Férié</t>
  </si>
  <si>
    <t>Totaux</t>
  </si>
  <si>
    <t>Heures de nuit</t>
  </si>
  <si>
    <t>Heures en journée</t>
  </si>
  <si>
    <t>Fermeture de poste</t>
  </si>
  <si>
    <t>Heures de jour</t>
  </si>
  <si>
    <t>Ouverture de poste</t>
  </si>
  <si>
    <t>Total semaine</t>
  </si>
  <si>
    <t xml:space="preserve">Jours fériés </t>
  </si>
  <si>
    <t>Jour de l'an</t>
  </si>
  <si>
    <t>Vendredi saint</t>
  </si>
  <si>
    <t>Lundi de Pâques</t>
  </si>
  <si>
    <t>Fête du travail</t>
  </si>
  <si>
    <t xml:space="preserve">Ascension </t>
  </si>
  <si>
    <t>Lundi de Pentecôte</t>
  </si>
  <si>
    <t>Fête Nationale</t>
  </si>
  <si>
    <t>Assomption</t>
  </si>
  <si>
    <t>Toussaint</t>
  </si>
  <si>
    <t>Commémoration de la victoire de 1945</t>
  </si>
  <si>
    <t>Commémoration de la victoire de 1918</t>
  </si>
  <si>
    <t>Noël</t>
  </si>
  <si>
    <t>Saint-Étienne</t>
  </si>
  <si>
    <t>Pentecôte</t>
  </si>
  <si>
    <t>Pâques</t>
  </si>
  <si>
    <t>Contrat</t>
  </si>
  <si>
    <t>Journalier</t>
  </si>
  <si>
    <t>Hedomadaire</t>
  </si>
  <si>
    <t>Mensuel</t>
  </si>
  <si>
    <t>Semaine</t>
  </si>
  <si>
    <t>Nombre de jour travaillé</t>
  </si>
  <si>
    <t>Congés N-1</t>
  </si>
  <si>
    <t>Congés</t>
  </si>
  <si>
    <t>RTT N-1</t>
  </si>
  <si>
    <t>RTT</t>
  </si>
  <si>
    <t>RCN N-1</t>
  </si>
  <si>
    <t>RCN</t>
  </si>
  <si>
    <t>Total Heures</t>
  </si>
</sst>
</file>

<file path=xl/styles.xml><?xml version="1.0" encoding="utf-8"?>
<styleSheet xmlns="http://schemas.openxmlformats.org/spreadsheetml/2006/main">
  <numFmts count="4">
    <numFmt numFmtId="164" formatCode="[$-F800]dddd\,\ mmmm\ dd\,\ yyyy"/>
    <numFmt numFmtId="165" formatCode="h:mm;@"/>
    <numFmt numFmtId="166" formatCode="[hh]:mm"/>
    <numFmt numFmtId="167" formatCode="[hh]:mm;\-0.000;"/>
  </numFmts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Bahnschrift"/>
      <family val="2"/>
    </font>
    <font>
      <b/>
      <sz val="9"/>
      <color theme="1"/>
      <name val="Bahnschrift"/>
      <family val="2"/>
    </font>
    <font>
      <sz val="9"/>
      <color theme="1"/>
      <name val="Bahnschrift"/>
      <family val="2"/>
    </font>
    <font>
      <sz val="9"/>
      <color theme="0"/>
      <name val="Bahnschrift"/>
      <family val="2"/>
    </font>
    <font>
      <sz val="11"/>
      <color rgb="FFFF0000"/>
      <name val="Bahnschrift"/>
      <family val="2"/>
    </font>
    <font>
      <sz val="10"/>
      <color theme="1"/>
      <name val="Bahnschrift"/>
      <family val="2"/>
    </font>
    <font>
      <b/>
      <sz val="18"/>
      <color theme="1"/>
      <name val="Bahnschrift"/>
      <family val="2"/>
    </font>
    <font>
      <b/>
      <sz val="12"/>
      <color theme="1"/>
      <name val="Bahnschrift"/>
      <family val="2"/>
    </font>
    <font>
      <b/>
      <sz val="18"/>
      <name val="Bahnschrift"/>
      <family val="2"/>
    </font>
    <font>
      <b/>
      <sz val="18"/>
      <color theme="0"/>
      <name val="Bahnschrift"/>
      <family val="2"/>
    </font>
    <font>
      <b/>
      <sz val="14"/>
      <color rgb="FFFF0000"/>
      <name val="Bahnschrift"/>
      <family val="2"/>
    </font>
    <font>
      <b/>
      <sz val="10"/>
      <color theme="1"/>
      <name val="Bahnschrift"/>
      <family val="2"/>
    </font>
    <font>
      <b/>
      <sz val="10"/>
      <color theme="0"/>
      <name val="Bahnschrift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66" fontId="3" fillId="0" borderId="1" xfId="0" applyNumberFormat="1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 shrinkToFit="1"/>
    </xf>
    <xf numFmtId="0" fontId="12" fillId="0" borderId="0" xfId="0" applyFont="1" applyAlignment="1">
      <alignment horizontal="center" vertical="center" shrinkToFit="1"/>
    </xf>
    <xf numFmtId="167" fontId="12" fillId="0" borderId="0" xfId="0" applyNumberFormat="1" applyFont="1" applyAlignment="1">
      <alignment horizontal="center" vertical="center" shrinkToFit="1"/>
    </xf>
    <xf numFmtId="167" fontId="11" fillId="0" borderId="0" xfId="0" applyNumberFormat="1" applyFont="1" applyAlignment="1">
      <alignment horizontal="center" vertical="center" shrinkToFit="1"/>
    </xf>
    <xf numFmtId="0" fontId="13" fillId="0" borderId="0" xfId="0" applyFont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167" fontId="14" fillId="0" borderId="3" xfId="0" applyNumberFormat="1" applyFont="1" applyBorder="1" applyAlignment="1">
      <alignment horizontal="center" vertical="center"/>
    </xf>
    <xf numFmtId="167" fontId="15" fillId="0" borderId="3" xfId="0" applyNumberFormat="1" applyFont="1" applyBorder="1" applyAlignment="1">
      <alignment horizontal="center" vertical="center"/>
    </xf>
    <xf numFmtId="167" fontId="14" fillId="0" borderId="4" xfId="0" applyNumberFormat="1" applyFont="1" applyBorder="1" applyAlignment="1">
      <alignment horizontal="center" vertical="center"/>
    </xf>
    <xf numFmtId="167" fontId="3" fillId="0" borderId="0" xfId="0" applyNumberFormat="1" applyFont="1" applyAlignment="1">
      <alignment horizontal="center" vertical="center"/>
    </xf>
    <xf numFmtId="167" fontId="7" fillId="0" borderId="0" xfId="0" applyNumberFormat="1" applyFont="1" applyAlignment="1">
      <alignment horizontal="center" vertical="center"/>
    </xf>
    <xf numFmtId="1" fontId="11" fillId="0" borderId="0" xfId="0" applyNumberFormat="1" applyFont="1" applyAlignment="1">
      <alignment horizontal="center" vertical="center" shrinkToFit="1"/>
    </xf>
    <xf numFmtId="1" fontId="8" fillId="0" borderId="2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167" fontId="9" fillId="0" borderId="0" xfId="0" applyNumberFormat="1" applyFont="1" applyAlignment="1">
      <alignment horizontal="center" vertical="center" shrinkToFit="1"/>
    </xf>
    <xf numFmtId="1" fontId="3" fillId="0" borderId="1" xfId="0" applyNumberFormat="1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left" vertical="center"/>
    </xf>
    <xf numFmtId="165" fontId="3" fillId="0" borderId="1" xfId="0" applyNumberFormat="1" applyFont="1" applyBorder="1" applyAlignment="1">
      <alignment horizontal="center" vertical="center"/>
    </xf>
    <xf numFmtId="167" fontId="3" fillId="0" borderId="1" xfId="0" applyNumberFormat="1" applyFont="1" applyBorder="1" applyAlignment="1">
      <alignment horizontal="center" vertical="center"/>
    </xf>
    <xf numFmtId="167" fontId="7" fillId="0" borderId="1" xfId="0" applyNumberFormat="1" applyFont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/>
    </xf>
    <xf numFmtId="20" fontId="13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18"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scheme val="none"/>
      </font>
      <numFmt numFmtId="167" formatCode="[hh]:mm;\-0.000;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Bahnschrift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ointage%20test%20final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étails"/>
      <sheetName val="Synthèse"/>
      <sheetName val="Heures"/>
    </sheetNames>
    <sheetDataSet>
      <sheetData sheetId="0">
        <row r="2">
          <cell r="B2">
            <v>45292</v>
          </cell>
          <cell r="C2">
            <v>45658</v>
          </cell>
          <cell r="D2">
            <v>46023</v>
          </cell>
          <cell r="E2">
            <v>46388</v>
          </cell>
          <cell r="F2">
            <v>46753</v>
          </cell>
          <cell r="G2">
            <v>47119</v>
          </cell>
          <cell r="H2">
            <v>47484</v>
          </cell>
          <cell r="I2">
            <v>47849</v>
          </cell>
          <cell r="J2">
            <v>48214</v>
          </cell>
          <cell r="K2">
            <v>48580</v>
          </cell>
          <cell r="L2">
            <v>48945</v>
          </cell>
        </row>
        <row r="3">
          <cell r="B3">
            <v>45380</v>
          </cell>
          <cell r="C3">
            <v>45765</v>
          </cell>
          <cell r="D3">
            <v>46115</v>
          </cell>
          <cell r="E3">
            <v>46472</v>
          </cell>
          <cell r="F3">
            <v>46857</v>
          </cell>
          <cell r="G3">
            <v>47207</v>
          </cell>
          <cell r="H3">
            <v>47592</v>
          </cell>
          <cell r="I3">
            <v>47949</v>
          </cell>
          <cell r="J3">
            <v>48299</v>
          </cell>
          <cell r="K3">
            <v>48684</v>
          </cell>
          <cell r="L3">
            <v>49041</v>
          </cell>
        </row>
        <row r="4">
          <cell r="B4">
            <v>45382</v>
          </cell>
          <cell r="C4">
            <v>45767</v>
          </cell>
          <cell r="D4">
            <v>46117</v>
          </cell>
          <cell r="E4">
            <v>46474</v>
          </cell>
          <cell r="F4">
            <v>46859</v>
          </cell>
          <cell r="G4">
            <v>47209</v>
          </cell>
          <cell r="H4">
            <v>47594</v>
          </cell>
          <cell r="I4">
            <v>47951</v>
          </cell>
          <cell r="J4">
            <v>48301</v>
          </cell>
          <cell r="K4">
            <v>48686</v>
          </cell>
          <cell r="L4">
            <v>49043</v>
          </cell>
        </row>
        <row r="5">
          <cell r="B5">
            <v>45383</v>
          </cell>
          <cell r="C5">
            <v>45768</v>
          </cell>
          <cell r="D5">
            <v>46118</v>
          </cell>
          <cell r="E5">
            <v>46475</v>
          </cell>
          <cell r="F5">
            <v>46860</v>
          </cell>
          <cell r="G5">
            <v>47210</v>
          </cell>
          <cell r="H5">
            <v>47595</v>
          </cell>
          <cell r="I5">
            <v>47952</v>
          </cell>
          <cell r="J5">
            <v>48302</v>
          </cell>
          <cell r="K5">
            <v>48687</v>
          </cell>
          <cell r="L5">
            <v>49044</v>
          </cell>
        </row>
        <row r="6">
          <cell r="B6">
            <v>45413</v>
          </cell>
          <cell r="C6">
            <v>45778</v>
          </cell>
          <cell r="D6">
            <v>46143</v>
          </cell>
          <cell r="E6">
            <v>46508</v>
          </cell>
          <cell r="F6">
            <v>46874</v>
          </cell>
          <cell r="G6">
            <v>47239</v>
          </cell>
          <cell r="H6">
            <v>47604</v>
          </cell>
          <cell r="I6">
            <v>47969</v>
          </cell>
          <cell r="J6">
            <v>48335</v>
          </cell>
          <cell r="K6">
            <v>48700</v>
          </cell>
          <cell r="L6">
            <v>49065</v>
          </cell>
        </row>
        <row r="7">
          <cell r="B7">
            <v>45420</v>
          </cell>
          <cell r="C7">
            <v>45785</v>
          </cell>
          <cell r="D7">
            <v>46150</v>
          </cell>
          <cell r="E7">
            <v>46515</v>
          </cell>
          <cell r="F7">
            <v>46881</v>
          </cell>
          <cell r="G7">
            <v>47246</v>
          </cell>
          <cell r="H7">
            <v>47611</v>
          </cell>
          <cell r="I7">
            <v>47976</v>
          </cell>
          <cell r="J7">
            <v>48342</v>
          </cell>
          <cell r="K7">
            <v>48707</v>
          </cell>
          <cell r="L7">
            <v>49072</v>
          </cell>
        </row>
        <row r="8">
          <cell r="B8">
            <v>45421</v>
          </cell>
          <cell r="C8">
            <v>45806</v>
          </cell>
          <cell r="D8">
            <v>46156</v>
          </cell>
          <cell r="E8">
            <v>46513</v>
          </cell>
          <cell r="F8">
            <v>46898</v>
          </cell>
          <cell r="G8">
            <v>47248</v>
          </cell>
          <cell r="H8">
            <v>47633</v>
          </cell>
          <cell r="I8">
            <v>47990</v>
          </cell>
          <cell r="J8">
            <v>48340</v>
          </cell>
          <cell r="K8">
            <v>48725</v>
          </cell>
          <cell r="L8">
            <v>49082</v>
          </cell>
        </row>
        <row r="9">
          <cell r="B9">
            <v>45431</v>
          </cell>
          <cell r="C9">
            <v>45816</v>
          </cell>
          <cell r="D9">
            <v>46166</v>
          </cell>
          <cell r="E9">
            <v>46523</v>
          </cell>
          <cell r="F9">
            <v>46908</v>
          </cell>
          <cell r="G9">
            <v>47258</v>
          </cell>
          <cell r="H9">
            <v>47643</v>
          </cell>
          <cell r="I9">
            <v>48000</v>
          </cell>
          <cell r="J9">
            <v>48350</v>
          </cell>
          <cell r="K9">
            <v>48735</v>
          </cell>
          <cell r="L9">
            <v>49092</v>
          </cell>
        </row>
        <row r="10">
          <cell r="B10">
            <v>45432</v>
          </cell>
          <cell r="C10">
            <v>45817</v>
          </cell>
          <cell r="D10">
            <v>46167</v>
          </cell>
          <cell r="E10">
            <v>46524</v>
          </cell>
          <cell r="F10">
            <v>46909</v>
          </cell>
          <cell r="G10">
            <v>47259</v>
          </cell>
          <cell r="H10">
            <v>47644</v>
          </cell>
          <cell r="I10">
            <v>48001</v>
          </cell>
          <cell r="J10">
            <v>48351</v>
          </cell>
          <cell r="K10">
            <v>48736</v>
          </cell>
          <cell r="L10">
            <v>49093</v>
          </cell>
        </row>
        <row r="11">
          <cell r="B11">
            <v>45487</v>
          </cell>
          <cell r="C11">
            <v>45852</v>
          </cell>
          <cell r="D11">
            <v>46217</v>
          </cell>
          <cell r="E11">
            <v>46582</v>
          </cell>
          <cell r="F11">
            <v>46948</v>
          </cell>
          <cell r="G11">
            <v>47313</v>
          </cell>
          <cell r="H11">
            <v>47678</v>
          </cell>
          <cell r="I11">
            <v>48043</v>
          </cell>
          <cell r="J11">
            <v>48409</v>
          </cell>
          <cell r="K11">
            <v>48774</v>
          </cell>
          <cell r="L11">
            <v>49139</v>
          </cell>
        </row>
        <row r="12">
          <cell r="B12">
            <v>45519</v>
          </cell>
          <cell r="C12">
            <v>45884</v>
          </cell>
          <cell r="D12">
            <v>46249</v>
          </cell>
          <cell r="E12">
            <v>46614</v>
          </cell>
          <cell r="F12">
            <v>46980</v>
          </cell>
          <cell r="G12">
            <v>47345</v>
          </cell>
          <cell r="H12">
            <v>47710</v>
          </cell>
          <cell r="I12">
            <v>48075</v>
          </cell>
          <cell r="J12">
            <v>48441</v>
          </cell>
          <cell r="K12">
            <v>48806</v>
          </cell>
          <cell r="L12">
            <v>49171</v>
          </cell>
        </row>
        <row r="13">
          <cell r="B13">
            <v>45597</v>
          </cell>
          <cell r="C13">
            <v>45962</v>
          </cell>
          <cell r="D13">
            <v>46327</v>
          </cell>
          <cell r="E13">
            <v>46692</v>
          </cell>
          <cell r="F13">
            <v>47058</v>
          </cell>
          <cell r="G13">
            <v>47423</v>
          </cell>
          <cell r="H13">
            <v>47788</v>
          </cell>
          <cell r="I13">
            <v>48153</v>
          </cell>
          <cell r="J13">
            <v>48519</v>
          </cell>
          <cell r="K13">
            <v>48884</v>
          </cell>
          <cell r="L13">
            <v>49249</v>
          </cell>
        </row>
        <row r="14">
          <cell r="B14">
            <v>45607</v>
          </cell>
          <cell r="C14">
            <v>45972</v>
          </cell>
          <cell r="D14">
            <v>46337</v>
          </cell>
          <cell r="E14">
            <v>46702</v>
          </cell>
          <cell r="F14">
            <v>47068</v>
          </cell>
          <cell r="G14">
            <v>47433</v>
          </cell>
          <cell r="H14">
            <v>47798</v>
          </cell>
          <cell r="I14">
            <v>48163</v>
          </cell>
          <cell r="J14">
            <v>48529</v>
          </cell>
          <cell r="K14">
            <v>48894</v>
          </cell>
          <cell r="L14">
            <v>49259</v>
          </cell>
        </row>
        <row r="15">
          <cell r="B15">
            <v>45651</v>
          </cell>
          <cell r="C15">
            <v>46016</v>
          </cell>
          <cell r="D15">
            <v>46381</v>
          </cell>
          <cell r="E15">
            <v>46746</v>
          </cell>
          <cell r="F15">
            <v>47112</v>
          </cell>
          <cell r="G15">
            <v>47477</v>
          </cell>
          <cell r="H15">
            <v>47842</v>
          </cell>
          <cell r="I15">
            <v>48207</v>
          </cell>
          <cell r="J15">
            <v>48573</v>
          </cell>
          <cell r="K15">
            <v>48938</v>
          </cell>
          <cell r="L15">
            <v>49303</v>
          </cell>
        </row>
        <row r="16">
          <cell r="B16">
            <v>45652</v>
          </cell>
          <cell r="C16">
            <v>46017</v>
          </cell>
          <cell r="D16">
            <v>46382</v>
          </cell>
          <cell r="E16">
            <v>46747</v>
          </cell>
          <cell r="F16">
            <v>47113</v>
          </cell>
          <cell r="G16">
            <v>47478</v>
          </cell>
          <cell r="H16">
            <v>47843</v>
          </cell>
          <cell r="I16">
            <v>48208</v>
          </cell>
          <cell r="J16">
            <v>48574</v>
          </cell>
          <cell r="K16">
            <v>48939</v>
          </cell>
          <cell r="L16">
            <v>49304</v>
          </cell>
        </row>
      </sheetData>
      <sheetData sheetId="1" refreshError="1"/>
      <sheetData sheetId="2" refreshError="1"/>
    </sheetDataSet>
  </externalBook>
</externalLink>
</file>

<file path=xl/tables/table1.xml><?xml version="1.0" encoding="utf-8"?>
<table xmlns="http://schemas.openxmlformats.org/spreadsheetml/2006/main" id="1" name="Tabel1" displayName="Tabel1" ref="A2:K33" totalsRowShown="0" headerRowDxfId="17" dataDxfId="16">
  <autoFilter ref="A2:K33"/>
  <sortState ref="A3:K33">
    <sortCondition ref="B2:B33"/>
  </sortState>
  <tableColumns count="11">
    <tableColumn id="1" name="Semaine" dataDxfId="15">
      <calculatedColumnFormula>""&amp;WEEKNUM(B3,2)</calculatedColumnFormula>
    </tableColumn>
    <tableColumn id="2" name="Date" dataDxfId="14">
      <calculatedColumnFormula>DATE(Détails!$A$1,1,1)</calculatedColumnFormula>
    </tableColumn>
    <tableColumn id="3" name="Ordre" dataDxfId="13"/>
    <tableColumn id="4" name="Ouverture de poste" dataDxfId="12"/>
    <tableColumn id="5" name="Pause" dataDxfId="11"/>
    <tableColumn id="6" name="Fermeture de poste" dataDxfId="10"/>
    <tableColumn id="7" name="Total Heures" dataDxfId="5">
      <calculatedColumnFormula>IF(OR(D3&lt;&gt;"",F3&lt;&gt;""),MOD(F3-D3-E3,1),"")</calculatedColumnFormula>
    </tableColumn>
    <tableColumn id="8" name="Heures de jour" dataDxfId="9">
      <calculatedColumnFormula>MOD(F3-D3,1)-I3-IF(I3=0,SUM(E3))</calculatedColumnFormula>
    </tableColumn>
    <tableColumn id="9" name="Heures de nuit" dataDxfId="6">
      <calculatedColumnFormula>IF(B3="",0,IF(AND(D3&gt;=F3,D3&lt;=d,D3&lt;&gt;0,F3&lt;&gt;0),MOD(f-d,1)-IF(F3&lt;=f,f-F3)+IF(D3&lt;=f,f-D3),IF(AND(D3&gt;=F3,D3&gt;d,D3&lt;&gt;0,F3&lt;&gt;0),MOD(f-d,1)-(D3-d)+IF(F3&gt;=d,F3-d)-IF(F3&lt;f,f-F3),IF(AND(D3&lt;F3,ISNUMBER(D3),F3&lt;&gt;0),0+IF(AND(D3&lt;=f,F3&lt;=f),F3-D3)+IF(AND(D3&lt;=f,F3&gt;f),f-D3)+IF(F3&gt;=d,F3-D3-IF(D3&lt;=d,d-D3)),0))))</calculatedColumnFormula>
    </tableColumn>
    <tableColumn id="10" name="Total semaine" dataDxfId="8">
      <calculatedColumnFormula>IF(WEEKDAY(Tabel1[[#This Row],[Date]],2)=7, SUMIF([Semaine],Tabel1[[#This Row],[Semaine]],[Total Heures]),0)</calculatedColumnFormula>
    </tableColumn>
    <tableColumn id="11" name="Heures supplémentaires" dataDxfId="7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38"/>
  <sheetViews>
    <sheetView workbookViewId="0">
      <selection activeCell="H5" sqref="H5"/>
    </sheetView>
  </sheetViews>
  <sheetFormatPr baseColWidth="10" defaultColWidth="11.5703125" defaultRowHeight="14.25"/>
  <cols>
    <col min="1" max="1" width="20.7109375" style="10" customWidth="1"/>
    <col min="2" max="3" width="30.7109375" style="4" customWidth="1"/>
    <col min="4" max="4" width="11.5703125" style="4"/>
    <col min="5" max="6" width="30.7109375" style="4" customWidth="1"/>
    <col min="7" max="16384" width="11.5703125" style="4"/>
  </cols>
  <sheetData>
    <row r="1" spans="1:6" ht="19.899999999999999" customHeight="1">
      <c r="A1" s="13">
        <v>2024</v>
      </c>
      <c r="B1" s="34" t="s">
        <v>29</v>
      </c>
      <c r="C1" s="34"/>
      <c r="E1" s="35" t="s">
        <v>45</v>
      </c>
      <c r="F1" s="35"/>
    </row>
    <row r="2" spans="1:6" ht="19.899999999999999" customHeight="1">
      <c r="A2" s="11"/>
      <c r="B2" s="8" t="s">
        <v>30</v>
      </c>
      <c r="C2" s="9">
        <f>DATE(A1,1,1)</f>
        <v>45292</v>
      </c>
      <c r="E2" s="5" t="s">
        <v>46</v>
      </c>
      <c r="F2" s="12">
        <f>F4/F3</f>
        <v>0.32500000000000001</v>
      </c>
    </row>
    <row r="3" spans="1:6" ht="19.899999999999999" customHeight="1">
      <c r="A3" s="11"/>
      <c r="B3" s="8" t="s">
        <v>31</v>
      </c>
      <c r="C3" s="9">
        <f>C4-2</f>
        <v>45380</v>
      </c>
      <c r="E3" s="5" t="s">
        <v>50</v>
      </c>
      <c r="F3" s="5">
        <v>5</v>
      </c>
    </row>
    <row r="4" spans="1:6" ht="19.899999999999999" customHeight="1">
      <c r="A4" s="11"/>
      <c r="B4" s="8" t="s">
        <v>44</v>
      </c>
      <c r="C4" s="9">
        <f>ROUND(DATE(A1,4,MOD(234-11*MOD($A$1,19),30))/7,)*7-6</f>
        <v>45382</v>
      </c>
      <c r="E4" s="5" t="s">
        <v>47</v>
      </c>
      <c r="F4" s="12">
        <v>1.625</v>
      </c>
    </row>
    <row r="5" spans="1:6" ht="19.899999999999999" customHeight="1">
      <c r="A5" s="11"/>
      <c r="B5" s="8" t="s">
        <v>32</v>
      </c>
      <c r="C5" s="9">
        <f>C4+1</f>
        <v>45383</v>
      </c>
      <c r="E5" s="5" t="s">
        <v>48</v>
      </c>
      <c r="F5" s="12">
        <f>F4*4.33333</f>
        <v>7.0416612500000006</v>
      </c>
    </row>
    <row r="6" spans="1:6" ht="19.899999999999999" customHeight="1">
      <c r="A6" s="11"/>
      <c r="B6" s="8" t="s">
        <v>33</v>
      </c>
      <c r="C6" s="9">
        <f>DATE(A1,5,1)</f>
        <v>45413</v>
      </c>
    </row>
    <row r="7" spans="1:6" ht="19.899999999999999" customHeight="1">
      <c r="A7" s="11"/>
      <c r="B7" s="8" t="s">
        <v>39</v>
      </c>
      <c r="C7" s="9">
        <f>DATE(A1,5,8)</f>
        <v>45420</v>
      </c>
      <c r="E7" s="4" t="s">
        <v>51</v>
      </c>
    </row>
    <row r="8" spans="1:6" ht="19.899999999999999" customHeight="1">
      <c r="A8" s="11"/>
      <c r="B8" s="8" t="s">
        <v>34</v>
      </c>
      <c r="C8" s="9">
        <f>C4+39</f>
        <v>45421</v>
      </c>
      <c r="E8" s="4" t="s">
        <v>52</v>
      </c>
    </row>
    <row r="9" spans="1:6" ht="19.899999999999999" customHeight="1">
      <c r="A9" s="11"/>
      <c r="B9" s="8" t="s">
        <v>43</v>
      </c>
      <c r="C9" s="9">
        <f>C4+49</f>
        <v>45431</v>
      </c>
      <c r="E9" s="4" t="s">
        <v>53</v>
      </c>
    </row>
    <row r="10" spans="1:6" ht="19.899999999999999" customHeight="1">
      <c r="A10" s="11"/>
      <c r="B10" s="8" t="s">
        <v>35</v>
      </c>
      <c r="C10" s="9">
        <f>C9+1</f>
        <v>45432</v>
      </c>
      <c r="E10" s="4" t="s">
        <v>54</v>
      </c>
    </row>
    <row r="11" spans="1:6" ht="19.899999999999999" customHeight="1">
      <c r="A11" s="11"/>
      <c r="B11" s="8" t="s">
        <v>36</v>
      </c>
      <c r="C11" s="9">
        <f>DATE(A1,7,14)</f>
        <v>45487</v>
      </c>
      <c r="E11" s="4" t="s">
        <v>55</v>
      </c>
    </row>
    <row r="12" spans="1:6" ht="19.899999999999999" customHeight="1">
      <c r="A12" s="11"/>
      <c r="B12" s="8" t="s">
        <v>37</v>
      </c>
      <c r="C12" s="9">
        <f>DATE($A$1,8,15)</f>
        <v>45519</v>
      </c>
      <c r="E12" s="4" t="s">
        <v>56</v>
      </c>
    </row>
    <row r="13" spans="1:6" ht="19.899999999999999" customHeight="1">
      <c r="A13" s="11"/>
      <c r="B13" s="8" t="s">
        <v>38</v>
      </c>
      <c r="C13" s="9">
        <f>DATE(A1,11,1)</f>
        <v>45597</v>
      </c>
    </row>
    <row r="14" spans="1:6" ht="19.899999999999999" customHeight="1">
      <c r="A14" s="11"/>
      <c r="B14" s="8" t="s">
        <v>40</v>
      </c>
      <c r="C14" s="9">
        <f>DATE(A1,11,11)</f>
        <v>45607</v>
      </c>
    </row>
    <row r="15" spans="1:6" ht="19.899999999999999" customHeight="1">
      <c r="A15" s="11"/>
      <c r="B15" s="8" t="s">
        <v>41</v>
      </c>
      <c r="C15" s="9">
        <f>DATE(A1,12,25)</f>
        <v>45651</v>
      </c>
    </row>
    <row r="16" spans="1:6" ht="19.899999999999999" customHeight="1">
      <c r="A16" s="11"/>
      <c r="B16" s="8" t="s">
        <v>42</v>
      </c>
      <c r="C16" s="9">
        <f>C15+1</f>
        <v>45652</v>
      </c>
    </row>
    <row r="17" spans="1:3" ht="19.899999999999999" customHeight="1">
      <c r="A17" s="11"/>
      <c r="C17" s="10"/>
    </row>
    <row r="18" spans="1:3" ht="19.899999999999999" customHeight="1">
      <c r="A18" s="11"/>
    </row>
    <row r="19" spans="1:3" ht="19.899999999999999" customHeight="1">
      <c r="A19" s="11"/>
    </row>
    <row r="20" spans="1:3" ht="19.899999999999999" customHeight="1">
      <c r="A20" s="11"/>
    </row>
    <row r="21" spans="1:3" ht="19.899999999999999" customHeight="1">
      <c r="A21" s="11"/>
    </row>
    <row r="22" spans="1:3" ht="19.899999999999999" customHeight="1">
      <c r="A22" s="11"/>
    </row>
    <row r="23" spans="1:3" ht="19.899999999999999" customHeight="1">
      <c r="A23" s="11"/>
    </row>
    <row r="24" spans="1:3" ht="19.899999999999999" customHeight="1">
      <c r="A24" s="11"/>
    </row>
    <row r="25" spans="1:3" ht="19.899999999999999" customHeight="1">
      <c r="A25" s="11"/>
    </row>
    <row r="26" spans="1:3" ht="19.899999999999999" customHeight="1">
      <c r="A26" s="11"/>
    </row>
    <row r="27" spans="1:3" ht="19.899999999999999" customHeight="1">
      <c r="A27" s="11"/>
    </row>
    <row r="28" spans="1:3" ht="19.899999999999999" customHeight="1">
      <c r="A28" s="11"/>
    </row>
    <row r="29" spans="1:3" ht="19.899999999999999" customHeight="1">
      <c r="A29" s="11"/>
    </row>
    <row r="30" spans="1:3" ht="19.899999999999999" customHeight="1">
      <c r="A30" s="11"/>
    </row>
    <row r="31" spans="1:3" ht="19.899999999999999" customHeight="1">
      <c r="A31" s="11"/>
    </row>
    <row r="32" spans="1:3" ht="19.899999999999999" customHeight="1">
      <c r="A32" s="11">
        <f t="shared" ref="A32:A38" si="0">A31+1</f>
        <v>1</v>
      </c>
    </row>
    <row r="33" spans="1:1" ht="19.899999999999999" customHeight="1">
      <c r="A33" s="11">
        <f>A32+1</f>
        <v>2</v>
      </c>
    </row>
    <row r="34" spans="1:1" ht="19.899999999999999" customHeight="1">
      <c r="A34" s="11">
        <f t="shared" si="0"/>
        <v>3</v>
      </c>
    </row>
    <row r="35" spans="1:1" ht="19.899999999999999" customHeight="1">
      <c r="A35" s="11">
        <f t="shared" si="0"/>
        <v>4</v>
      </c>
    </row>
    <row r="36" spans="1:1" ht="19.899999999999999" customHeight="1">
      <c r="A36" s="11">
        <f t="shared" si="0"/>
        <v>5</v>
      </c>
    </row>
    <row r="37" spans="1:1" ht="19.899999999999999" customHeight="1">
      <c r="A37" s="11">
        <f t="shared" si="0"/>
        <v>6</v>
      </c>
    </row>
    <row r="38" spans="1:1" ht="19.899999999999999" customHeight="1">
      <c r="A38" s="11">
        <f t="shared" si="0"/>
        <v>7</v>
      </c>
    </row>
  </sheetData>
  <mergeCells count="2">
    <mergeCell ref="B1:C1"/>
    <mergeCell ref="E1:F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14"/>
  <sheetViews>
    <sheetView workbookViewId="0">
      <selection activeCell="B23" sqref="B23"/>
    </sheetView>
  </sheetViews>
  <sheetFormatPr baseColWidth="10" defaultColWidth="11.5703125" defaultRowHeight="15"/>
  <cols>
    <col min="1" max="11" width="20.7109375" style="1" customWidth="1"/>
    <col min="12" max="16384" width="11.5703125" style="1"/>
  </cols>
  <sheetData>
    <row r="1" spans="1:9" ht="19.899999999999999" customHeight="1">
      <c r="A1" s="2"/>
      <c r="B1" s="2" t="s">
        <v>18</v>
      </c>
      <c r="C1" s="2" t="s">
        <v>15</v>
      </c>
      <c r="D1" s="2" t="s">
        <v>17</v>
      </c>
      <c r="E1" s="2" t="s">
        <v>16</v>
      </c>
      <c r="F1" s="2" t="s">
        <v>21</v>
      </c>
      <c r="G1" s="2" t="s">
        <v>20</v>
      </c>
      <c r="H1" s="2" t="s">
        <v>24</v>
      </c>
      <c r="I1" s="2" t="s">
        <v>23</v>
      </c>
    </row>
    <row r="2" spans="1:9" ht="19.899999999999999" customHeight="1">
      <c r="A2" s="2" t="s">
        <v>2</v>
      </c>
      <c r="B2" s="3" t="e">
        <f>Janvier!#REF!</f>
        <v>#REF!</v>
      </c>
      <c r="C2" s="3" t="e">
        <f>Janvier!#REF!</f>
        <v>#REF!</v>
      </c>
      <c r="D2" s="3" t="e">
        <f>Janvier!#REF!</f>
        <v>#REF!</v>
      </c>
      <c r="E2" s="3" t="e">
        <f>Janvier!#REF!</f>
        <v>#REF!</v>
      </c>
      <c r="F2" s="3" t="e">
        <f>Janvier!#REF!</f>
        <v>#REF!</v>
      </c>
      <c r="G2" s="3" t="e">
        <f>Janvier!#REF!</f>
        <v>#REF!</v>
      </c>
      <c r="H2" s="3"/>
      <c r="I2" s="3"/>
    </row>
    <row r="3" spans="1:9" ht="19.899999999999999" customHeight="1">
      <c r="A3" s="2" t="s">
        <v>3</v>
      </c>
      <c r="B3" s="3">
        <f>Février!I1</f>
        <v>0</v>
      </c>
      <c r="C3" s="3">
        <f>Février!I2</f>
        <v>0</v>
      </c>
      <c r="D3" s="3" t="e">
        <f>Février!#REF!</f>
        <v>#REF!</v>
      </c>
      <c r="E3" s="3" t="e">
        <f>Février!#REF!</f>
        <v>#REF!</v>
      </c>
      <c r="F3" s="3" t="e">
        <f>Février!#REF!</f>
        <v>#REF!</v>
      </c>
      <c r="G3" s="3" t="e">
        <f>Février!#REF!</f>
        <v>#REF!</v>
      </c>
      <c r="H3" s="3"/>
      <c r="I3" s="3"/>
    </row>
    <row r="4" spans="1:9" ht="19.899999999999999" customHeight="1">
      <c r="A4" s="2" t="s">
        <v>4</v>
      </c>
      <c r="B4" s="3">
        <f>Mars!I1</f>
        <v>0</v>
      </c>
      <c r="C4" s="3">
        <f>Mars!I2</f>
        <v>0</v>
      </c>
      <c r="D4" s="3">
        <f>Mars!I3</f>
        <v>0</v>
      </c>
      <c r="E4" s="3">
        <f>Mars!I4</f>
        <v>0</v>
      </c>
      <c r="F4" s="3">
        <f>Mars!I5</f>
        <v>0</v>
      </c>
      <c r="G4" s="3">
        <f>Mars!I6</f>
        <v>0</v>
      </c>
      <c r="H4" s="3"/>
      <c r="I4" s="3"/>
    </row>
    <row r="5" spans="1:9" ht="19.899999999999999" customHeight="1">
      <c r="A5" s="2" t="s">
        <v>5</v>
      </c>
      <c r="B5" s="3">
        <f>Avril!I1</f>
        <v>0</v>
      </c>
      <c r="C5" s="3">
        <f>Avril!I2</f>
        <v>0</v>
      </c>
      <c r="D5" s="3">
        <f>Avril!I3</f>
        <v>0</v>
      </c>
      <c r="E5" s="3">
        <f>Avril!I4</f>
        <v>0</v>
      </c>
      <c r="F5" s="3">
        <f>Avril!I5</f>
        <v>0</v>
      </c>
      <c r="G5" s="3">
        <f>Avril!I6</f>
        <v>0</v>
      </c>
      <c r="H5" s="3"/>
      <c r="I5" s="3"/>
    </row>
    <row r="6" spans="1:9" ht="19.899999999999999" customHeight="1">
      <c r="A6" s="2" t="s">
        <v>6</v>
      </c>
      <c r="B6" s="3">
        <f>Mai!I1</f>
        <v>0</v>
      </c>
      <c r="C6" s="3">
        <f>Mai!I2</f>
        <v>0</v>
      </c>
      <c r="D6" s="3">
        <f>Mai!I3</f>
        <v>0</v>
      </c>
      <c r="E6" s="3">
        <f>Mai!I4</f>
        <v>0</v>
      </c>
      <c r="F6" s="3">
        <f>Mai!I5</f>
        <v>0</v>
      </c>
      <c r="G6" s="3">
        <f>Mai!I6</f>
        <v>0</v>
      </c>
      <c r="H6" s="3"/>
      <c r="I6" s="3"/>
    </row>
    <row r="7" spans="1:9" ht="19.899999999999999" customHeight="1">
      <c r="A7" s="2" t="s">
        <v>7</v>
      </c>
      <c r="B7" s="3">
        <f>Juin!I1</f>
        <v>0</v>
      </c>
      <c r="C7" s="3">
        <f>Juin!I2</f>
        <v>0</v>
      </c>
      <c r="D7" s="3">
        <f>Juin!I3</f>
        <v>0</v>
      </c>
      <c r="E7" s="3">
        <f>Juin!I4</f>
        <v>0</v>
      </c>
      <c r="F7" s="3">
        <f>Juin!I5</f>
        <v>0</v>
      </c>
      <c r="G7" s="3">
        <f>Juin!I6</f>
        <v>0</v>
      </c>
      <c r="H7" s="3"/>
      <c r="I7" s="3"/>
    </row>
    <row r="8" spans="1:9" ht="19.899999999999999" customHeight="1">
      <c r="A8" s="2" t="s">
        <v>8</v>
      </c>
      <c r="B8" s="3">
        <f>Juillet!I1</f>
        <v>0</v>
      </c>
      <c r="C8" s="3">
        <f>Juillet!I2</f>
        <v>0</v>
      </c>
      <c r="D8" s="3">
        <f>Juillet!I3</f>
        <v>0</v>
      </c>
      <c r="E8" s="3">
        <f>Juillet!I4</f>
        <v>0</v>
      </c>
      <c r="F8" s="3">
        <f>Juillet!I5</f>
        <v>0</v>
      </c>
      <c r="G8" s="3">
        <f>Juillet!I6</f>
        <v>0</v>
      </c>
      <c r="H8" s="3"/>
      <c r="I8" s="3"/>
    </row>
    <row r="9" spans="1:9" ht="19.899999999999999" customHeight="1">
      <c r="A9" s="2" t="s">
        <v>9</v>
      </c>
      <c r="B9" s="3">
        <f>Août!I1</f>
        <v>0</v>
      </c>
      <c r="C9" s="3">
        <f>Août!I2</f>
        <v>0</v>
      </c>
      <c r="D9" s="3">
        <f>Août!I3</f>
        <v>0</v>
      </c>
      <c r="E9" s="3">
        <f>Août!I4</f>
        <v>0</v>
      </c>
      <c r="F9" s="3">
        <f>Août!I5</f>
        <v>0</v>
      </c>
      <c r="G9" s="3">
        <f>Août!I6</f>
        <v>0</v>
      </c>
      <c r="H9" s="3"/>
      <c r="I9" s="3"/>
    </row>
    <row r="10" spans="1:9" ht="19.899999999999999" customHeight="1">
      <c r="A10" s="2" t="s">
        <v>10</v>
      </c>
      <c r="B10" s="3">
        <f>Septembre!I1</f>
        <v>0</v>
      </c>
      <c r="C10" s="3">
        <f>Septembre!I2</f>
        <v>0</v>
      </c>
      <c r="D10" s="3">
        <f>Septembre!I3</f>
        <v>0</v>
      </c>
      <c r="E10" s="3">
        <f>Septembre!I4</f>
        <v>0</v>
      </c>
      <c r="F10" s="3">
        <f>Septembre!I5</f>
        <v>0</v>
      </c>
      <c r="G10" s="3">
        <f>Septembre!I6</f>
        <v>0</v>
      </c>
      <c r="H10" s="3"/>
      <c r="I10" s="3"/>
    </row>
    <row r="11" spans="1:9" ht="19.899999999999999" customHeight="1">
      <c r="A11" s="2" t="s">
        <v>11</v>
      </c>
      <c r="B11" s="3">
        <f>Octobre!I1</f>
        <v>0</v>
      </c>
      <c r="C11" s="3">
        <f>Octobre!I2</f>
        <v>0</v>
      </c>
      <c r="D11" s="3">
        <f>Octobre!I3</f>
        <v>0</v>
      </c>
      <c r="E11" s="3">
        <f>Octobre!I4</f>
        <v>0</v>
      </c>
      <c r="F11" s="3">
        <f>Octobre!I5</f>
        <v>0</v>
      </c>
      <c r="G11" s="3">
        <f>Octobre!I6</f>
        <v>0</v>
      </c>
      <c r="H11" s="3"/>
      <c r="I11" s="3"/>
    </row>
    <row r="12" spans="1:9" ht="19.899999999999999" customHeight="1">
      <c r="A12" s="2" t="s">
        <v>12</v>
      </c>
      <c r="B12" s="3">
        <f>Novembre!I1</f>
        <v>0</v>
      </c>
      <c r="C12" s="3">
        <f>Novembre!I2</f>
        <v>0</v>
      </c>
      <c r="D12" s="3">
        <f>Novembre!I3</f>
        <v>0</v>
      </c>
      <c r="E12" s="3">
        <f>Novembre!I4</f>
        <v>0</v>
      </c>
      <c r="F12" s="3">
        <f>Novembre!I5</f>
        <v>0</v>
      </c>
      <c r="G12" s="3">
        <f>Novembre!I6</f>
        <v>0</v>
      </c>
      <c r="H12" s="3"/>
      <c r="I12" s="3"/>
    </row>
    <row r="13" spans="1:9" ht="19.899999999999999" customHeight="1">
      <c r="A13" s="2" t="s">
        <v>13</v>
      </c>
      <c r="B13" s="3">
        <f>Décembre!I1</f>
        <v>0</v>
      </c>
      <c r="C13" s="3">
        <f>Décembre!I2</f>
        <v>0</v>
      </c>
      <c r="D13" s="3">
        <f>Décembre!I3</f>
        <v>0</v>
      </c>
      <c r="E13" s="3">
        <f>Décembre!I4</f>
        <v>0</v>
      </c>
      <c r="F13" s="3">
        <f>Décembre!I5</f>
        <v>0</v>
      </c>
      <c r="G13" s="3">
        <f>Décembre!I6</f>
        <v>0</v>
      </c>
      <c r="H13" s="3"/>
      <c r="I13" s="3"/>
    </row>
    <row r="14" spans="1:9" ht="19.899999999999999" customHeight="1">
      <c r="A14" s="7" t="s">
        <v>22</v>
      </c>
      <c r="B14" s="3" t="e">
        <f>SUM(B2:B13)</f>
        <v>#REF!</v>
      </c>
      <c r="C14" s="3" t="e">
        <f t="shared" ref="C14:G14" si="0">SUM(C2:C13)</f>
        <v>#REF!</v>
      </c>
      <c r="D14" s="3" t="e">
        <f t="shared" si="0"/>
        <v>#REF!</v>
      </c>
      <c r="E14" s="3" t="e">
        <f t="shared" si="0"/>
        <v>#REF!</v>
      </c>
      <c r="F14" s="3" t="e">
        <f t="shared" si="0"/>
        <v>#REF!</v>
      </c>
      <c r="G14" s="3" t="e">
        <f t="shared" si="0"/>
        <v>#REF!</v>
      </c>
      <c r="H14" s="3"/>
      <c r="I14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N33"/>
  <sheetViews>
    <sheetView tabSelected="1" topLeftCell="B1" zoomScaleNormal="100" workbookViewId="0">
      <selection activeCell="L8" sqref="L8"/>
    </sheetView>
  </sheetViews>
  <sheetFormatPr baseColWidth="10" defaultColWidth="11.5703125" defaultRowHeight="30" customHeight="1"/>
  <cols>
    <col min="1" max="1" width="12.7109375" style="27" customWidth="1"/>
    <col min="2" max="2" width="31" style="6" bestFit="1" customWidth="1"/>
    <col min="3" max="3" width="12.7109375" style="4" customWidth="1"/>
    <col min="4" max="4" width="20.28515625" style="4" bestFit="1" customWidth="1"/>
    <col min="5" max="5" width="10.140625" style="4" bestFit="1" customWidth="1"/>
    <col min="6" max="6" width="20.5703125" style="4" bestFit="1" customWidth="1"/>
    <col min="7" max="7" width="11.5703125" style="23" customWidth="1"/>
    <col min="8" max="8" width="16.7109375" style="23" customWidth="1"/>
    <col min="9" max="9" width="16.5703125" style="23" bestFit="1" customWidth="1"/>
    <col min="10" max="10" width="16" style="24" bestFit="1" customWidth="1"/>
    <col min="11" max="11" width="24.42578125" style="23" bestFit="1" customWidth="1"/>
    <col min="12" max="16384" width="11.5703125" style="4"/>
  </cols>
  <sheetData>
    <row r="1" spans="1:14" s="18" customFormat="1" ht="30" customHeight="1">
      <c r="A1" s="25"/>
      <c r="B1" s="15">
        <f>SUBTOTAL(102,Tabel1[Date])</f>
        <v>31</v>
      </c>
      <c r="C1" s="14"/>
      <c r="D1" s="15">
        <f>SUBTOTAL(102,Tabel1[Ouverture de poste])</f>
        <v>19</v>
      </c>
      <c r="E1" s="15">
        <f>SUBTOTAL(102,Tabel1[Pause])</f>
        <v>19</v>
      </c>
      <c r="F1" s="15">
        <f>SUBTOTAL(102,Tabel1[Fermeture de poste])</f>
        <v>19</v>
      </c>
      <c r="G1" s="16">
        <f>SUBTOTAL(109,Tabel1[Total Heures])</f>
        <v>6.8124999999999956</v>
      </c>
      <c r="H1" s="16">
        <f>SUBTOTAL(109,Tabel1[Heures de jour])</f>
        <v>4.4583333333333321</v>
      </c>
      <c r="I1" s="28">
        <f>SUBTOTAL(109,Tabel1[Heures de nuit])</f>
        <v>3.1458333333333304</v>
      </c>
      <c r="J1" s="17">
        <f>SUBTOTAL(109,Tabel1[Total semaine])</f>
        <v>5.7187499999999982</v>
      </c>
      <c r="K1" s="17">
        <f>SUBTOTAL(109,Tabel1[Heures supplémentaires])</f>
        <v>0</v>
      </c>
      <c r="M1" s="36">
        <v>0.875</v>
      </c>
      <c r="N1" s="36">
        <v>0.25</v>
      </c>
    </row>
    <row r="2" spans="1:14" ht="30" customHeight="1">
      <c r="A2" s="26" t="s">
        <v>49</v>
      </c>
      <c r="B2" s="19" t="s">
        <v>14</v>
      </c>
      <c r="C2" s="19" t="s">
        <v>19</v>
      </c>
      <c r="D2" s="19" t="s">
        <v>27</v>
      </c>
      <c r="E2" s="19" t="s">
        <v>0</v>
      </c>
      <c r="F2" s="19" t="s">
        <v>25</v>
      </c>
      <c r="G2" s="20" t="s">
        <v>57</v>
      </c>
      <c r="H2" s="20" t="s">
        <v>26</v>
      </c>
      <c r="I2" s="20" t="s">
        <v>23</v>
      </c>
      <c r="J2" s="21" t="s">
        <v>28</v>
      </c>
      <c r="K2" s="22" t="s">
        <v>1</v>
      </c>
    </row>
    <row r="3" spans="1:14" ht="30" customHeight="1">
      <c r="A3" s="29" t="str">
        <f t="shared" ref="A3:A33" si="0">""&amp;WEEKNUM(B3,2)</f>
        <v>1</v>
      </c>
      <c r="B3" s="30">
        <f>DATE(Détails!A1,1,1)</f>
        <v>45292</v>
      </c>
      <c r="C3" s="5"/>
      <c r="D3" s="31">
        <v>0.58333333333333337</v>
      </c>
      <c r="E3" s="31">
        <v>4.1666666666666664E-2</v>
      </c>
      <c r="F3" s="31">
        <v>1.0208333333333333</v>
      </c>
      <c r="G3" s="32">
        <f t="shared" ref="G3:G33" si="1">IF(OR(D3&lt;&gt;"",F3&lt;&gt;""),MOD(F3-D3-E3,1),"")</f>
        <v>0.3958333333333332</v>
      </c>
      <c r="H3" s="32">
        <f>MOD(F3-D3,1)-I3-IF(I3=0,SUM(E3))</f>
        <v>0.29166666666666663</v>
      </c>
      <c r="I3" s="32">
        <f>IF(B3="",0,IF(AND(D3&gt;=F3,D3&lt;=d,D3&lt;&gt;0,F3&lt;&gt;0),MOD(f-d,1)-IF(F3&lt;=f,f-F3)+IF(D3&lt;=f,f-D3),IF(AND(D3&gt;=F3,D3&gt;d,D3&lt;&gt;0,F3&lt;&gt;0),MOD(f-d,1)-(D3-d)+IF(F3&gt;=d,F3-d)-IF(F3&lt;f,f-F3),IF(AND(D3&lt;F3,ISNUMBER(D3),F3&lt;&gt;0),0+IF(AND(D3&lt;=f,F3&lt;=f),F3-D3)+IF(AND(D3&lt;=f,F3&gt;f),f-D3)+IF(F3&gt;=d,F3-D3-IF(D3&lt;=d,d-D3)),0))))</f>
        <v>0.14583333333333326</v>
      </c>
      <c r="J3" s="33">
        <f>IF(WEEKDAY(Tabel1[[#This Row],[Date]],2)=7, SUMIF([Semaine],Tabel1[[#This Row],[Semaine]],[Total Heures]),0)</f>
        <v>0</v>
      </c>
      <c r="K3" s="32"/>
    </row>
    <row r="4" spans="1:14" ht="30" customHeight="1">
      <c r="A4" s="29" t="str">
        <f t="shared" si="0"/>
        <v>1</v>
      </c>
      <c r="B4" s="30">
        <f>B3+1</f>
        <v>45293</v>
      </c>
      <c r="C4" s="5"/>
      <c r="D4" s="31">
        <v>0.61458333333333337</v>
      </c>
      <c r="E4" s="31">
        <v>4.1666666666666664E-2</v>
      </c>
      <c r="F4" s="31">
        <v>1.0208333333333333</v>
      </c>
      <c r="G4" s="32">
        <f t="shared" si="1"/>
        <v>0.3645833333333332</v>
      </c>
      <c r="H4" s="32">
        <f t="shared" ref="H4:H33" si="2">MOD(F4-D4,1)-I4-IF(I4=0,SUM(E4))</f>
        <v>0.26041666666666663</v>
      </c>
      <c r="I4" s="32">
        <f>IF(B4="",0,IF(AND(D4&gt;=F4,D4&lt;=d,D4&lt;&gt;0,F4&lt;&gt;0),MOD(f-d,1)-IF(F4&lt;=f,f-F4)+IF(D4&lt;=f,f-D4),IF(AND(D4&gt;=F4,D4&gt;d,D4&lt;&gt;0,F4&lt;&gt;0),MOD(f-d,1)-(D4-d)+IF(F4&gt;=d,F4-d)-IF(F4&lt;f,f-F4),IF(AND(D4&lt;F4,ISNUMBER(D4),F4&lt;&gt;0),0+IF(AND(D4&lt;=f,F4&lt;=f),F4-D4)+IF(AND(D4&lt;=f,F4&gt;f),f-D4)+IF(F4&gt;=d,F4-D4-IF(D4&lt;=d,d-D4)),0))))</f>
        <v>0.14583333333333326</v>
      </c>
      <c r="J4" s="33">
        <f>IF(WEEKDAY(Tabel1[[#This Row],[Date]],2)=7, SUMIF([Semaine],Tabel1[[#This Row],[Semaine]],[Total Heures]),0)</f>
        <v>0</v>
      </c>
      <c r="K4" s="32"/>
    </row>
    <row r="5" spans="1:14" ht="30" customHeight="1">
      <c r="A5" s="29" t="str">
        <f t="shared" si="0"/>
        <v>1</v>
      </c>
      <c r="B5" s="30">
        <f t="shared" ref="B5:B33" si="3">B4+1</f>
        <v>45294</v>
      </c>
      <c r="C5" s="5"/>
      <c r="D5" s="31">
        <v>0.91666666666666663</v>
      </c>
      <c r="E5" s="31">
        <v>4.1666666666666664E-2</v>
      </c>
      <c r="F5" s="31">
        <v>1.25</v>
      </c>
      <c r="G5" s="32">
        <f t="shared" si="1"/>
        <v>0.29166666666666669</v>
      </c>
      <c r="H5" s="32">
        <f t="shared" si="2"/>
        <v>0</v>
      </c>
      <c r="I5" s="32">
        <f>IF(B5="",0,IF(AND(D5&gt;=F5,D5&lt;=d,D5&lt;&gt;0,F5&lt;&gt;0),MOD(f-d,1)-IF(F5&lt;=f,f-F5)+IF(D5&lt;=f,f-D5),IF(AND(D5&gt;=F5,D5&gt;d,D5&lt;&gt;0,F5&lt;&gt;0),MOD(f-d,1)-(D5-d)+IF(F5&gt;=d,F5-d)-IF(F5&lt;f,f-F5),IF(AND(D5&lt;F5,ISNUMBER(D5),F5&lt;&gt;0),0+IF(AND(D5&lt;=f,F5&lt;=f),F5-D5)+IF(AND(D5&lt;=f,F5&gt;f),f-D5)+IF(F5&gt;=d,F5-D5-IF(D5&lt;=d,d-D5)),0))))</f>
        <v>0.33333333333333337</v>
      </c>
      <c r="J5" s="33">
        <f>IF(WEEKDAY(Tabel1[[#This Row],[Date]],2)=7, SUMIF([Semaine],Tabel1[[#This Row],[Semaine]],[Total Heures]),0)</f>
        <v>0</v>
      </c>
      <c r="K5" s="32"/>
    </row>
    <row r="6" spans="1:14" ht="30" customHeight="1">
      <c r="A6" s="29" t="str">
        <f t="shared" si="0"/>
        <v>1</v>
      </c>
      <c r="B6" s="30">
        <f t="shared" si="3"/>
        <v>45295</v>
      </c>
      <c r="C6" s="5"/>
      <c r="D6" s="31">
        <v>0.91666666666666663</v>
      </c>
      <c r="E6" s="31">
        <v>4.1666666666666664E-2</v>
      </c>
      <c r="F6" s="31">
        <v>1.25</v>
      </c>
      <c r="G6" s="32">
        <f t="shared" si="1"/>
        <v>0.29166666666666669</v>
      </c>
      <c r="H6" s="32">
        <f t="shared" si="2"/>
        <v>0</v>
      </c>
      <c r="I6" s="32">
        <f>IF(B6="",0,IF(AND(D6&gt;=F6,D6&lt;=d,D6&lt;&gt;0,F6&lt;&gt;0),MOD(f-d,1)-IF(F6&lt;=f,f-F6)+IF(D6&lt;=f,f-D6),IF(AND(D6&gt;=F6,D6&gt;d,D6&lt;&gt;0,F6&lt;&gt;0),MOD(f-d,1)-(D6-d)+IF(F6&gt;=d,F6-d)-IF(F6&lt;f,f-F6),IF(AND(D6&lt;F6,ISNUMBER(D6),F6&lt;&gt;0),0+IF(AND(D6&lt;=f,F6&lt;=f),F6-D6)+IF(AND(D6&lt;=f,F6&gt;f),f-D6)+IF(F6&gt;=d,F6-D6-IF(D6&lt;=d,d-D6)),0))))</f>
        <v>0.33333333333333337</v>
      </c>
      <c r="J6" s="33">
        <f>IF(WEEKDAY(Tabel1[[#This Row],[Date]],2)=7, SUMIF([Semaine],Tabel1[[#This Row],[Semaine]],[Total Heures]),0)</f>
        <v>0</v>
      </c>
      <c r="K6" s="32"/>
    </row>
    <row r="7" spans="1:14" ht="30" customHeight="1">
      <c r="A7" s="29" t="str">
        <f t="shared" si="0"/>
        <v>1</v>
      </c>
      <c r="B7" s="30">
        <f t="shared" si="3"/>
        <v>45296</v>
      </c>
      <c r="C7" s="5"/>
      <c r="D7" s="31"/>
      <c r="E7" s="31"/>
      <c r="F7" s="31"/>
      <c r="G7" s="32" t="str">
        <f t="shared" si="1"/>
        <v/>
      </c>
      <c r="H7" s="32">
        <f t="shared" si="2"/>
        <v>0</v>
      </c>
      <c r="I7" s="32">
        <f>IF(B7="",0,IF(AND(D7&gt;=F7,D7&lt;=d,D7&lt;&gt;0,F7&lt;&gt;0),MOD(f-d,1)-IF(F7&lt;=f,f-F7)+IF(D7&lt;=f,f-D7),IF(AND(D7&gt;=F7,D7&gt;d,D7&lt;&gt;0,F7&lt;&gt;0),MOD(f-d,1)-(D7-d)+IF(F7&gt;=d,F7-d)-IF(F7&lt;f,f-F7),IF(AND(D7&lt;F7,ISNUMBER(D7),F7&lt;&gt;0),0+IF(AND(D7&lt;=f,F7&lt;=f),F7-D7)+IF(AND(D7&lt;=f,F7&gt;f),f-D7)+IF(F7&gt;=d,F7-D7-IF(D7&lt;=d,d-D7)),0))))</f>
        <v>0</v>
      </c>
      <c r="J7" s="33">
        <f>IF(WEEKDAY(Tabel1[[#This Row],[Date]],2)=7, SUMIF([Semaine],Tabel1[[#This Row],[Semaine]],[Total Heures]),0)</f>
        <v>0</v>
      </c>
      <c r="K7" s="32"/>
    </row>
    <row r="8" spans="1:14" ht="30" customHeight="1">
      <c r="A8" s="29" t="str">
        <f t="shared" si="0"/>
        <v>1</v>
      </c>
      <c r="B8" s="30">
        <f t="shared" si="3"/>
        <v>45297</v>
      </c>
      <c r="C8" s="5"/>
      <c r="D8" s="31"/>
      <c r="E8" s="31"/>
      <c r="F8" s="31"/>
      <c r="G8" s="32" t="str">
        <f t="shared" si="1"/>
        <v/>
      </c>
      <c r="H8" s="32">
        <f t="shared" si="2"/>
        <v>0</v>
      </c>
      <c r="I8" s="32">
        <f>IF(B8="",0,IF(AND(D8&gt;=F8,D8&lt;=d,D8&lt;&gt;0,F8&lt;&gt;0),MOD(f-d,1)-IF(F8&lt;=f,f-F8)+IF(D8&lt;=f,f-D8),IF(AND(D8&gt;=F8,D8&gt;d,D8&lt;&gt;0,F8&lt;&gt;0),MOD(f-d,1)-(D8-d)+IF(F8&gt;=d,F8-d)-IF(F8&lt;f,f-F8),IF(AND(D8&lt;F8,ISNUMBER(D8),F8&lt;&gt;0),0+IF(AND(D8&lt;=f,F8&lt;=f),F8-D8)+IF(AND(D8&lt;=f,F8&gt;f),f-D8)+IF(F8&gt;=d,F8-D8-IF(D8&lt;=d,d-D8)),0))))</f>
        <v>0</v>
      </c>
      <c r="J8" s="33">
        <f>IF(WEEKDAY(Tabel1[[#This Row],[Date]],2)=7, SUMIF([Semaine],Tabel1[[#This Row],[Semaine]],[Total Heures]),0)</f>
        <v>0</v>
      </c>
      <c r="K8" s="32"/>
    </row>
    <row r="9" spans="1:14" ht="30" customHeight="1">
      <c r="A9" s="29" t="str">
        <f t="shared" si="0"/>
        <v>1</v>
      </c>
      <c r="B9" s="30">
        <f t="shared" si="3"/>
        <v>45298</v>
      </c>
      <c r="C9" s="5"/>
      <c r="D9" s="31"/>
      <c r="E9" s="31"/>
      <c r="F9" s="31"/>
      <c r="G9" s="32" t="str">
        <f t="shared" si="1"/>
        <v/>
      </c>
      <c r="H9" s="32">
        <f t="shared" si="2"/>
        <v>0</v>
      </c>
      <c r="I9" s="32">
        <f>IF(B9="",0,IF(AND(D9&gt;=F9,D9&lt;=d,D9&lt;&gt;0,F9&lt;&gt;0),MOD(f-d,1)-IF(F9&lt;=f,f-F9)+IF(D9&lt;=f,f-D9),IF(AND(D9&gt;=F9,D9&gt;d,D9&lt;&gt;0,F9&lt;&gt;0),MOD(f-d,1)-(D9-d)+IF(F9&gt;=d,F9-d)-IF(F9&lt;f,f-F9),IF(AND(D9&lt;F9,ISNUMBER(D9),F9&lt;&gt;0),0+IF(AND(D9&lt;=f,F9&lt;=f),F9-D9)+IF(AND(D9&lt;=f,F9&gt;f),f-D9)+IF(F9&gt;=d,F9-D9-IF(D9&lt;=d,d-D9)),0))))</f>
        <v>0</v>
      </c>
      <c r="J9" s="33">
        <f>IF(WEEKDAY(Tabel1[[#This Row],[Date]],2)=7, SUMIF([Semaine],Tabel1[[#This Row],[Semaine]],[Total Heures]),0)</f>
        <v>1.3437499999999998</v>
      </c>
      <c r="K9" s="32"/>
    </row>
    <row r="10" spans="1:14" ht="30" customHeight="1">
      <c r="A10" s="29" t="str">
        <f t="shared" si="0"/>
        <v>2</v>
      </c>
      <c r="B10" s="30">
        <f t="shared" si="3"/>
        <v>45299</v>
      </c>
      <c r="C10" s="5"/>
      <c r="D10" s="31">
        <v>0.61458333333333337</v>
      </c>
      <c r="E10" s="31">
        <v>4.1666666666666664E-2</v>
      </c>
      <c r="F10" s="31">
        <v>1.0208333333333333</v>
      </c>
      <c r="G10" s="32">
        <f t="shared" si="1"/>
        <v>0.3645833333333332</v>
      </c>
      <c r="H10" s="32">
        <f t="shared" si="2"/>
        <v>0.26041666666666663</v>
      </c>
      <c r="I10" s="32">
        <f>IF(B10="",0,IF(AND(D10&gt;=F10,D10&lt;=d,D10&lt;&gt;0,F10&lt;&gt;0),MOD(f-d,1)-IF(F10&lt;=f,f-F10)+IF(D10&lt;=f,f-D10),IF(AND(D10&gt;=F10,D10&gt;d,D10&lt;&gt;0,F10&lt;&gt;0),MOD(f-d,1)-(D10-d)+IF(F10&gt;=d,F10-d)-IF(F10&lt;f,f-F10),IF(AND(D10&lt;F10,ISNUMBER(D10),F10&lt;&gt;0),0+IF(AND(D10&lt;=f,F10&lt;=f),F10-D10)+IF(AND(D10&lt;=f,F10&gt;f),f-D10)+IF(F10&gt;=d,F10-D10-IF(D10&lt;=d,d-D10)),0))))</f>
        <v>0.14583333333333326</v>
      </c>
      <c r="J10" s="33">
        <f>IF(WEEKDAY(Tabel1[[#This Row],[Date]],2)=7, SUMIF([Semaine],Tabel1[[#This Row],[Semaine]],[Total Heures]),0)</f>
        <v>0</v>
      </c>
      <c r="K10" s="32"/>
    </row>
    <row r="11" spans="1:14" ht="30" customHeight="1">
      <c r="A11" s="29" t="str">
        <f t="shared" si="0"/>
        <v>2</v>
      </c>
      <c r="B11" s="30">
        <f t="shared" si="3"/>
        <v>45300</v>
      </c>
      <c r="C11" s="5"/>
      <c r="D11" s="31">
        <v>0.61458333333333337</v>
      </c>
      <c r="E11" s="31">
        <v>4.1666666666666664E-2</v>
      </c>
      <c r="F11" s="31">
        <v>1.0208333333333333</v>
      </c>
      <c r="G11" s="32">
        <f t="shared" si="1"/>
        <v>0.3645833333333332</v>
      </c>
      <c r="H11" s="32">
        <f t="shared" si="2"/>
        <v>0.26041666666666663</v>
      </c>
      <c r="I11" s="32">
        <f>IF(B11="",0,IF(AND(D11&gt;=F11,D11&lt;=d,D11&lt;&gt;0,F11&lt;&gt;0),MOD(f-d,1)-IF(F11&lt;=f,f-F11)+IF(D11&lt;=f,f-D11),IF(AND(D11&gt;=F11,D11&gt;d,D11&lt;&gt;0,F11&lt;&gt;0),MOD(f-d,1)-(D11-d)+IF(F11&gt;=d,F11-d)-IF(F11&lt;f,f-F11),IF(AND(D11&lt;F11,ISNUMBER(D11),F11&lt;&gt;0),0+IF(AND(D11&lt;=f,F11&lt;=f),F11-D11)+IF(AND(D11&lt;=f,F11&gt;f),f-D11)+IF(F11&gt;=d,F11-D11-IF(D11&lt;=d,d-D11)),0))))</f>
        <v>0.14583333333333326</v>
      </c>
      <c r="J11" s="33">
        <f>IF(WEEKDAY(Tabel1[[#This Row],[Date]],2)=7, SUMIF([Semaine],Tabel1[[#This Row],[Semaine]],[Total Heures]),0)</f>
        <v>0</v>
      </c>
      <c r="K11" s="32"/>
    </row>
    <row r="12" spans="1:14" ht="30" customHeight="1">
      <c r="A12" s="29" t="str">
        <f t="shared" si="0"/>
        <v>2</v>
      </c>
      <c r="B12" s="30">
        <f t="shared" si="3"/>
        <v>45301</v>
      </c>
      <c r="C12" s="5"/>
      <c r="D12" s="31">
        <v>0.61458333333333337</v>
      </c>
      <c r="E12" s="31">
        <v>4.1666666666666664E-2</v>
      </c>
      <c r="F12" s="31">
        <v>1.0208333333333333</v>
      </c>
      <c r="G12" s="32">
        <f t="shared" si="1"/>
        <v>0.3645833333333332</v>
      </c>
      <c r="H12" s="32">
        <f t="shared" si="2"/>
        <v>0.26041666666666663</v>
      </c>
      <c r="I12" s="32">
        <f>IF(B12="",0,IF(AND(D12&gt;=F12,D12&lt;=d,D12&lt;&gt;0,F12&lt;&gt;0),MOD(f-d,1)-IF(F12&lt;=f,f-F12)+IF(D12&lt;=f,f-D12),IF(AND(D12&gt;=F12,D12&gt;d,D12&lt;&gt;0,F12&lt;&gt;0),MOD(f-d,1)-(D12-d)+IF(F12&gt;=d,F12-d)-IF(F12&lt;f,f-F12),IF(AND(D12&lt;F12,ISNUMBER(D12),F12&lt;&gt;0),0+IF(AND(D12&lt;=f,F12&lt;=f),F12-D12)+IF(AND(D12&lt;=f,F12&gt;f),f-D12)+IF(F12&gt;=d,F12-D12-IF(D12&lt;=d,d-D12)),0))))</f>
        <v>0.14583333333333326</v>
      </c>
      <c r="J12" s="33">
        <f>IF(WEEKDAY(Tabel1[[#This Row],[Date]],2)=7, SUMIF([Semaine],Tabel1[[#This Row],[Semaine]],[Total Heures]),0)</f>
        <v>0</v>
      </c>
      <c r="K12" s="32"/>
    </row>
    <row r="13" spans="1:14" ht="30" customHeight="1">
      <c r="A13" s="29" t="str">
        <f t="shared" si="0"/>
        <v>2</v>
      </c>
      <c r="B13" s="30">
        <f t="shared" si="3"/>
        <v>45302</v>
      </c>
      <c r="C13" s="5"/>
      <c r="D13" s="31">
        <v>0.61458333333333337</v>
      </c>
      <c r="E13" s="31">
        <v>4.1666666666666664E-2</v>
      </c>
      <c r="F13" s="31">
        <v>1.0208333333333333</v>
      </c>
      <c r="G13" s="32">
        <f t="shared" si="1"/>
        <v>0.3645833333333332</v>
      </c>
      <c r="H13" s="32">
        <f t="shared" si="2"/>
        <v>0.26041666666666663</v>
      </c>
      <c r="I13" s="32">
        <f>IF(B13="",0,IF(AND(D13&gt;=F13,D13&lt;=d,D13&lt;&gt;0,F13&lt;&gt;0),MOD(f-d,1)-IF(F13&lt;=f,f-F13)+IF(D13&lt;=f,f-D13),IF(AND(D13&gt;=F13,D13&gt;d,D13&lt;&gt;0,F13&lt;&gt;0),MOD(f-d,1)-(D13-d)+IF(F13&gt;=d,F13-d)-IF(F13&lt;f,f-F13),IF(AND(D13&lt;F13,ISNUMBER(D13),F13&lt;&gt;0),0+IF(AND(D13&lt;=f,F13&lt;=f),F13-D13)+IF(AND(D13&lt;=f,F13&gt;f),f-D13)+IF(F13&gt;=d,F13-D13-IF(D13&lt;=d,d-D13)),0))))</f>
        <v>0.14583333333333326</v>
      </c>
      <c r="J13" s="33">
        <f>IF(WEEKDAY(Tabel1[[#This Row],[Date]],2)=7, SUMIF([Semaine],Tabel1[[#This Row],[Semaine]],[Total Heures]),0)</f>
        <v>0</v>
      </c>
      <c r="K13" s="32"/>
    </row>
    <row r="14" spans="1:14" ht="30" customHeight="1">
      <c r="A14" s="29" t="str">
        <f t="shared" si="0"/>
        <v>2</v>
      </c>
      <c r="B14" s="30">
        <f t="shared" si="3"/>
        <v>45303</v>
      </c>
      <c r="C14" s="5"/>
      <c r="D14" s="31"/>
      <c r="E14" s="31"/>
      <c r="F14" s="31"/>
      <c r="G14" s="32" t="str">
        <f t="shared" si="1"/>
        <v/>
      </c>
      <c r="H14" s="32">
        <f t="shared" si="2"/>
        <v>0</v>
      </c>
      <c r="I14" s="32">
        <f>IF(B14="",0,IF(AND(D14&gt;=F14,D14&lt;=d,D14&lt;&gt;0,F14&lt;&gt;0),MOD(f-d,1)-IF(F14&lt;=f,f-F14)+IF(D14&lt;=f,f-D14),IF(AND(D14&gt;=F14,D14&gt;d,D14&lt;&gt;0,F14&lt;&gt;0),MOD(f-d,1)-(D14-d)+IF(F14&gt;=d,F14-d)-IF(F14&lt;f,f-F14),IF(AND(D14&lt;F14,ISNUMBER(D14),F14&lt;&gt;0),0+IF(AND(D14&lt;=f,F14&lt;=f),F14-D14)+IF(AND(D14&lt;=f,F14&gt;f),f-D14)+IF(F14&gt;=d,F14-D14-IF(D14&lt;=d,d-D14)),0))))</f>
        <v>0</v>
      </c>
      <c r="J14" s="33">
        <f>IF(WEEKDAY(Tabel1[[#This Row],[Date]],2)=7, SUMIF([Semaine],Tabel1[[#This Row],[Semaine]],[Total Heures]),0)</f>
        <v>0</v>
      </c>
      <c r="K14" s="32"/>
    </row>
    <row r="15" spans="1:14" ht="30" customHeight="1">
      <c r="A15" s="29" t="str">
        <f t="shared" si="0"/>
        <v>2</v>
      </c>
      <c r="B15" s="30">
        <f t="shared" si="3"/>
        <v>45304</v>
      </c>
      <c r="C15" s="5"/>
      <c r="D15" s="31"/>
      <c r="E15" s="31"/>
      <c r="F15" s="31"/>
      <c r="G15" s="32" t="str">
        <f t="shared" si="1"/>
        <v/>
      </c>
      <c r="H15" s="32">
        <f t="shared" si="2"/>
        <v>0</v>
      </c>
      <c r="I15" s="32">
        <f>IF(B15="",0,IF(AND(D15&gt;=F15,D15&lt;=d,D15&lt;&gt;0,F15&lt;&gt;0),MOD(f-d,1)-IF(F15&lt;=f,f-F15)+IF(D15&lt;=f,f-D15),IF(AND(D15&gt;=F15,D15&gt;d,D15&lt;&gt;0,F15&lt;&gt;0),MOD(f-d,1)-(D15-d)+IF(F15&gt;=d,F15-d)-IF(F15&lt;f,f-F15),IF(AND(D15&lt;F15,ISNUMBER(D15),F15&lt;&gt;0),0+IF(AND(D15&lt;=f,F15&lt;=f),F15-D15)+IF(AND(D15&lt;=f,F15&gt;f),f-D15)+IF(F15&gt;=d,F15-D15-IF(D15&lt;=d,d-D15)),0))))</f>
        <v>0</v>
      </c>
      <c r="J15" s="33">
        <f>IF(WEEKDAY(Tabel1[[#This Row],[Date]],2)=7, SUMIF([Semaine],Tabel1[[#This Row],[Semaine]],[Total Heures]),0)</f>
        <v>0</v>
      </c>
      <c r="K15" s="32"/>
    </row>
    <row r="16" spans="1:14" ht="30" customHeight="1">
      <c r="A16" s="29" t="str">
        <f t="shared" si="0"/>
        <v>2</v>
      </c>
      <c r="B16" s="30">
        <f t="shared" si="3"/>
        <v>45305</v>
      </c>
      <c r="C16" s="5"/>
      <c r="D16" s="31"/>
      <c r="E16" s="31"/>
      <c r="F16" s="31"/>
      <c r="G16" s="32" t="str">
        <f t="shared" si="1"/>
        <v/>
      </c>
      <c r="H16" s="32">
        <f t="shared" si="2"/>
        <v>0</v>
      </c>
      <c r="I16" s="32">
        <f>IF(B16="",0,IF(AND(D16&gt;=F16,D16&lt;=d,D16&lt;&gt;0,F16&lt;&gt;0),MOD(f-d,1)-IF(F16&lt;=f,f-F16)+IF(D16&lt;=f,f-D16),IF(AND(D16&gt;=F16,D16&gt;d,D16&lt;&gt;0,F16&lt;&gt;0),MOD(f-d,1)-(D16-d)+IF(F16&gt;=d,F16-d)-IF(F16&lt;f,f-F16),IF(AND(D16&lt;F16,ISNUMBER(D16),F16&lt;&gt;0),0+IF(AND(D16&lt;=f,F16&lt;=f),F16-D16)+IF(AND(D16&lt;=f,F16&gt;f),f-D16)+IF(F16&gt;=d,F16-D16-IF(D16&lt;=d,d-D16)),0))))</f>
        <v>0</v>
      </c>
      <c r="J16" s="33">
        <f>IF(WEEKDAY(Tabel1[[#This Row],[Date]],2)=7, SUMIF([Semaine],Tabel1[[#This Row],[Semaine]],[Total Heures]),0)</f>
        <v>1.4583333333333328</v>
      </c>
      <c r="K16" s="32"/>
    </row>
    <row r="17" spans="1:11" ht="30" customHeight="1">
      <c r="A17" s="29" t="str">
        <f t="shared" si="0"/>
        <v>3</v>
      </c>
      <c r="B17" s="30">
        <f t="shared" si="3"/>
        <v>45306</v>
      </c>
      <c r="C17" s="5"/>
      <c r="D17" s="31">
        <v>0.61458333333333337</v>
      </c>
      <c r="E17" s="31">
        <v>4.1666666666666664E-2</v>
      </c>
      <c r="F17" s="31">
        <v>1.0208333333333333</v>
      </c>
      <c r="G17" s="32">
        <f t="shared" si="1"/>
        <v>0.3645833333333332</v>
      </c>
      <c r="H17" s="32">
        <f t="shared" si="2"/>
        <v>0.26041666666666663</v>
      </c>
      <c r="I17" s="32">
        <f>IF(B17="",0,IF(AND(D17&gt;=F17,D17&lt;=d,D17&lt;&gt;0,F17&lt;&gt;0),MOD(f-d,1)-IF(F17&lt;=f,f-F17)+IF(D17&lt;=f,f-D17),IF(AND(D17&gt;=F17,D17&gt;d,D17&lt;&gt;0,F17&lt;&gt;0),MOD(f-d,1)-(D17-d)+IF(F17&gt;=d,F17-d)-IF(F17&lt;f,f-F17),IF(AND(D17&lt;F17,ISNUMBER(D17),F17&lt;&gt;0),0+IF(AND(D17&lt;=f,F17&lt;=f),F17-D17)+IF(AND(D17&lt;=f,F17&gt;f),f-D17)+IF(F17&gt;=d,F17-D17-IF(D17&lt;=d,d-D17)),0))))</f>
        <v>0.14583333333333326</v>
      </c>
      <c r="J17" s="33">
        <f>IF(WEEKDAY(Tabel1[[#This Row],[Date]],2)=7, SUMIF([Semaine],Tabel1[[#This Row],[Semaine]],[Total Heures]),0)</f>
        <v>0</v>
      </c>
      <c r="K17" s="32"/>
    </row>
    <row r="18" spans="1:11" ht="30" customHeight="1">
      <c r="A18" s="29" t="str">
        <f t="shared" si="0"/>
        <v>3</v>
      </c>
      <c r="B18" s="30">
        <f t="shared" si="3"/>
        <v>45307</v>
      </c>
      <c r="C18" s="5"/>
      <c r="D18" s="31">
        <v>0.61458333333333337</v>
      </c>
      <c r="E18" s="31">
        <v>4.1666666666666664E-2</v>
      </c>
      <c r="F18" s="31">
        <v>1.0208333333333333</v>
      </c>
      <c r="G18" s="32">
        <f t="shared" si="1"/>
        <v>0.3645833333333332</v>
      </c>
      <c r="H18" s="32">
        <f t="shared" si="2"/>
        <v>0.26041666666666663</v>
      </c>
      <c r="I18" s="32">
        <f>IF(B18="",0,IF(AND(D18&gt;=F18,D18&lt;=d,D18&lt;&gt;0,F18&lt;&gt;0),MOD(f-d,1)-IF(F18&lt;=f,f-F18)+IF(D18&lt;=f,f-D18),IF(AND(D18&gt;=F18,D18&gt;d,D18&lt;&gt;0,F18&lt;&gt;0),MOD(f-d,1)-(D18-d)+IF(F18&gt;=d,F18-d)-IF(F18&lt;f,f-F18),IF(AND(D18&lt;F18,ISNUMBER(D18),F18&lt;&gt;0),0+IF(AND(D18&lt;=f,F18&lt;=f),F18-D18)+IF(AND(D18&lt;=f,F18&gt;f),f-D18)+IF(F18&gt;=d,F18-D18-IF(D18&lt;=d,d-D18)),0))))</f>
        <v>0.14583333333333326</v>
      </c>
      <c r="J18" s="33">
        <f>IF(WEEKDAY(Tabel1[[#This Row],[Date]],2)=7, SUMIF([Semaine],Tabel1[[#This Row],[Semaine]],[Total Heures]),0)</f>
        <v>0</v>
      </c>
      <c r="K18" s="32"/>
    </row>
    <row r="19" spans="1:11" ht="30" customHeight="1">
      <c r="A19" s="29" t="str">
        <f t="shared" si="0"/>
        <v>3</v>
      </c>
      <c r="B19" s="30">
        <f t="shared" si="3"/>
        <v>45308</v>
      </c>
      <c r="C19" s="5"/>
      <c r="D19" s="31">
        <v>0.61458333333333337</v>
      </c>
      <c r="E19" s="31">
        <v>4.1666666666666664E-2</v>
      </c>
      <c r="F19" s="31">
        <v>1.0208333333333333</v>
      </c>
      <c r="G19" s="32">
        <f t="shared" si="1"/>
        <v>0.3645833333333332</v>
      </c>
      <c r="H19" s="32">
        <f t="shared" si="2"/>
        <v>0.26041666666666663</v>
      </c>
      <c r="I19" s="32">
        <f>IF(B19="",0,IF(AND(D19&gt;=F19,D19&lt;=d,D19&lt;&gt;0,F19&lt;&gt;0),MOD(f-d,1)-IF(F19&lt;=f,f-F19)+IF(D19&lt;=f,f-D19),IF(AND(D19&gt;=F19,D19&gt;d,D19&lt;&gt;0,F19&lt;&gt;0),MOD(f-d,1)-(D19-d)+IF(F19&gt;=d,F19-d)-IF(F19&lt;f,f-F19),IF(AND(D19&lt;F19,ISNUMBER(D19),F19&lt;&gt;0),0+IF(AND(D19&lt;=f,F19&lt;=f),F19-D19)+IF(AND(D19&lt;=f,F19&gt;f),f-D19)+IF(F19&gt;=d,F19-D19-IF(D19&lt;=d,d-D19)),0))))</f>
        <v>0.14583333333333326</v>
      </c>
      <c r="J19" s="33">
        <f>IF(WEEKDAY(Tabel1[[#This Row],[Date]],2)=7, SUMIF([Semaine],Tabel1[[#This Row],[Semaine]],[Total Heures]),0)</f>
        <v>0</v>
      </c>
      <c r="K19" s="32"/>
    </row>
    <row r="20" spans="1:11" ht="30" customHeight="1">
      <c r="A20" s="29" t="str">
        <f t="shared" si="0"/>
        <v>3</v>
      </c>
      <c r="B20" s="30">
        <f t="shared" si="3"/>
        <v>45309</v>
      </c>
      <c r="C20" s="5"/>
      <c r="D20" s="31">
        <v>0.61458333333333337</v>
      </c>
      <c r="E20" s="31">
        <v>4.1666666666666664E-2</v>
      </c>
      <c r="F20" s="31">
        <v>1.0208333333333333</v>
      </c>
      <c r="G20" s="32">
        <f t="shared" si="1"/>
        <v>0.3645833333333332</v>
      </c>
      <c r="H20" s="32">
        <f t="shared" si="2"/>
        <v>0.26041666666666663</v>
      </c>
      <c r="I20" s="32">
        <f>IF(B20="",0,IF(AND(D20&gt;=F20,D20&lt;=d,D20&lt;&gt;0,F20&lt;&gt;0),MOD(f-d,1)-IF(F20&lt;=f,f-F20)+IF(D20&lt;=f,f-D20),IF(AND(D20&gt;=F20,D20&gt;d,D20&lt;&gt;0,F20&lt;&gt;0),MOD(f-d,1)-(D20-d)+IF(F20&gt;=d,F20-d)-IF(F20&lt;f,f-F20),IF(AND(D20&lt;F20,ISNUMBER(D20),F20&lt;&gt;0),0+IF(AND(D20&lt;=f,F20&lt;=f),F20-D20)+IF(AND(D20&lt;=f,F20&gt;f),f-D20)+IF(F20&gt;=d,F20-D20-IF(D20&lt;=d,d-D20)),0))))</f>
        <v>0.14583333333333326</v>
      </c>
      <c r="J20" s="33">
        <f>IF(WEEKDAY(Tabel1[[#This Row],[Date]],2)=7, SUMIF([Semaine],Tabel1[[#This Row],[Semaine]],[Total Heures]),0)</f>
        <v>0</v>
      </c>
      <c r="K20" s="32"/>
    </row>
    <row r="21" spans="1:11" ht="30" customHeight="1">
      <c r="A21" s="29" t="str">
        <f t="shared" si="0"/>
        <v>3</v>
      </c>
      <c r="B21" s="30">
        <f t="shared" si="3"/>
        <v>45310</v>
      </c>
      <c r="C21" s="5"/>
      <c r="D21" s="31"/>
      <c r="E21" s="31"/>
      <c r="F21" s="31"/>
      <c r="G21" s="32" t="str">
        <f t="shared" si="1"/>
        <v/>
      </c>
      <c r="H21" s="32">
        <f t="shared" si="2"/>
        <v>0</v>
      </c>
      <c r="I21" s="32">
        <f>IF(B21="",0,IF(AND(D21&gt;=F21,D21&lt;=d,D21&lt;&gt;0,F21&lt;&gt;0),MOD(f-d,1)-IF(F21&lt;=f,f-F21)+IF(D21&lt;=f,f-D21),IF(AND(D21&gt;=F21,D21&gt;d,D21&lt;&gt;0,F21&lt;&gt;0),MOD(f-d,1)-(D21-d)+IF(F21&gt;=d,F21-d)-IF(F21&lt;f,f-F21),IF(AND(D21&lt;F21,ISNUMBER(D21),F21&lt;&gt;0),0+IF(AND(D21&lt;=f,F21&lt;=f),F21-D21)+IF(AND(D21&lt;=f,F21&gt;f),f-D21)+IF(F21&gt;=d,F21-D21-IF(D21&lt;=d,d-D21)),0))))</f>
        <v>0</v>
      </c>
      <c r="J21" s="33">
        <f>IF(WEEKDAY(Tabel1[[#This Row],[Date]],2)=7, SUMIF([Semaine],Tabel1[[#This Row],[Semaine]],[Total Heures]),0)</f>
        <v>0</v>
      </c>
      <c r="K21" s="32"/>
    </row>
    <row r="22" spans="1:11" ht="30" customHeight="1">
      <c r="A22" s="29" t="str">
        <f t="shared" si="0"/>
        <v>3</v>
      </c>
      <c r="B22" s="30">
        <f t="shared" si="3"/>
        <v>45311</v>
      </c>
      <c r="C22" s="5"/>
      <c r="D22" s="31"/>
      <c r="E22" s="31"/>
      <c r="F22" s="31"/>
      <c r="G22" s="32" t="str">
        <f t="shared" si="1"/>
        <v/>
      </c>
      <c r="H22" s="32">
        <f t="shared" si="2"/>
        <v>0</v>
      </c>
      <c r="I22" s="32">
        <f>IF(B22="",0,IF(AND(D22&gt;=F22,D22&lt;=d,D22&lt;&gt;0,F22&lt;&gt;0),MOD(f-d,1)-IF(F22&lt;=f,f-F22)+IF(D22&lt;=f,f-D22),IF(AND(D22&gt;=F22,D22&gt;d,D22&lt;&gt;0,F22&lt;&gt;0),MOD(f-d,1)-(D22-d)+IF(F22&gt;=d,F22-d)-IF(F22&lt;f,f-F22),IF(AND(D22&lt;F22,ISNUMBER(D22),F22&lt;&gt;0),0+IF(AND(D22&lt;=f,F22&lt;=f),F22-D22)+IF(AND(D22&lt;=f,F22&gt;f),f-D22)+IF(F22&gt;=d,F22-D22-IF(D22&lt;=d,d-D22)),0))))</f>
        <v>0</v>
      </c>
      <c r="J22" s="33">
        <f>IF(WEEKDAY(Tabel1[[#This Row],[Date]],2)=7, SUMIF([Semaine],Tabel1[[#This Row],[Semaine]],[Total Heures]),0)</f>
        <v>0</v>
      </c>
      <c r="K22" s="32"/>
    </row>
    <row r="23" spans="1:11" ht="30" customHeight="1">
      <c r="A23" s="29" t="str">
        <f t="shared" si="0"/>
        <v>3</v>
      </c>
      <c r="B23" s="30">
        <f t="shared" si="3"/>
        <v>45312</v>
      </c>
      <c r="C23" s="5"/>
      <c r="D23" s="31"/>
      <c r="E23" s="31"/>
      <c r="F23" s="31"/>
      <c r="G23" s="32" t="str">
        <f t="shared" si="1"/>
        <v/>
      </c>
      <c r="H23" s="32">
        <f t="shared" si="2"/>
        <v>0</v>
      </c>
      <c r="I23" s="32">
        <f>IF(B23="",0,IF(AND(D23&gt;=F23,D23&lt;=d,D23&lt;&gt;0,F23&lt;&gt;0),MOD(f-d,1)-IF(F23&lt;=f,f-F23)+IF(D23&lt;=f,f-D23),IF(AND(D23&gt;=F23,D23&gt;d,D23&lt;&gt;0,F23&lt;&gt;0),MOD(f-d,1)-(D23-d)+IF(F23&gt;=d,F23-d)-IF(F23&lt;f,f-F23),IF(AND(D23&lt;F23,ISNUMBER(D23),F23&lt;&gt;0),0+IF(AND(D23&lt;=f,F23&lt;=f),F23-D23)+IF(AND(D23&lt;=f,F23&gt;f),f-D23)+IF(F23&gt;=d,F23-D23-IF(D23&lt;=d,d-D23)),0))))</f>
        <v>0</v>
      </c>
      <c r="J23" s="33">
        <f>IF(WEEKDAY(Tabel1[[#This Row],[Date]],2)=7, SUMIF([Semaine],Tabel1[[#This Row],[Semaine]],[Total Heures]),0)</f>
        <v>1.4583333333333328</v>
      </c>
      <c r="K23" s="32"/>
    </row>
    <row r="24" spans="1:11" ht="30" customHeight="1">
      <c r="A24" s="29" t="str">
        <f t="shared" si="0"/>
        <v>4</v>
      </c>
      <c r="B24" s="30">
        <f t="shared" si="3"/>
        <v>45313</v>
      </c>
      <c r="C24" s="5"/>
      <c r="D24" s="31">
        <v>0.61458333333333337</v>
      </c>
      <c r="E24" s="31">
        <v>4.1666666666666664E-2</v>
      </c>
      <c r="F24" s="31">
        <v>1.0208333333333333</v>
      </c>
      <c r="G24" s="32">
        <f t="shared" si="1"/>
        <v>0.3645833333333332</v>
      </c>
      <c r="H24" s="32">
        <f t="shared" si="2"/>
        <v>0.26041666666666663</v>
      </c>
      <c r="I24" s="32">
        <f>IF(B24="",0,IF(AND(D24&gt;=F24,D24&lt;=d,D24&lt;&gt;0,F24&lt;&gt;0),MOD(f-d,1)-IF(F24&lt;=f,f-F24)+IF(D24&lt;=f,f-D24),IF(AND(D24&gt;=F24,D24&gt;d,D24&lt;&gt;0,F24&lt;&gt;0),MOD(f-d,1)-(D24-d)+IF(F24&gt;=d,F24-d)-IF(F24&lt;f,f-F24),IF(AND(D24&lt;F24,ISNUMBER(D24),F24&lt;&gt;0),0+IF(AND(D24&lt;=f,F24&lt;=f),F24-D24)+IF(AND(D24&lt;=f,F24&gt;f),f-D24)+IF(F24&gt;=d,F24-D24-IF(D24&lt;=d,d-D24)),0))))</f>
        <v>0.14583333333333326</v>
      </c>
      <c r="J24" s="33">
        <f>IF(WEEKDAY(Tabel1[[#This Row],[Date]],2)=7, SUMIF([Semaine],Tabel1[[#This Row],[Semaine]],[Total Heures]),0)</f>
        <v>0</v>
      </c>
      <c r="K24" s="32"/>
    </row>
    <row r="25" spans="1:11" ht="30" customHeight="1">
      <c r="A25" s="29" t="str">
        <f t="shared" si="0"/>
        <v>4</v>
      </c>
      <c r="B25" s="30">
        <f t="shared" si="3"/>
        <v>45314</v>
      </c>
      <c r="C25" s="5"/>
      <c r="D25" s="31">
        <v>0.61458333333333337</v>
      </c>
      <c r="E25" s="31">
        <v>4.1666666666666664E-2</v>
      </c>
      <c r="F25" s="31">
        <v>1.0208333333333333</v>
      </c>
      <c r="G25" s="32">
        <f t="shared" si="1"/>
        <v>0.3645833333333332</v>
      </c>
      <c r="H25" s="32">
        <f t="shared" si="2"/>
        <v>0.26041666666666663</v>
      </c>
      <c r="I25" s="32">
        <f>IF(B25="",0,IF(AND(D25&gt;=F25,D25&lt;=d,D25&lt;&gt;0,F25&lt;&gt;0),MOD(f-d,1)-IF(F25&lt;=f,f-F25)+IF(D25&lt;=f,f-D25),IF(AND(D25&gt;=F25,D25&gt;d,D25&lt;&gt;0,F25&lt;&gt;0),MOD(f-d,1)-(D25-d)+IF(F25&gt;=d,F25-d)-IF(F25&lt;f,f-F25),IF(AND(D25&lt;F25,ISNUMBER(D25),F25&lt;&gt;0),0+IF(AND(D25&lt;=f,F25&lt;=f),F25-D25)+IF(AND(D25&lt;=f,F25&gt;f),f-D25)+IF(F25&gt;=d,F25-D25-IF(D25&lt;=d,d-D25)),0))))</f>
        <v>0.14583333333333326</v>
      </c>
      <c r="J25" s="33">
        <f>IF(WEEKDAY(Tabel1[[#This Row],[Date]],2)=7, SUMIF([Semaine],Tabel1[[#This Row],[Semaine]],[Total Heures]),0)</f>
        <v>0</v>
      </c>
      <c r="K25" s="32"/>
    </row>
    <row r="26" spans="1:11" ht="30" customHeight="1">
      <c r="A26" s="29" t="str">
        <f t="shared" si="0"/>
        <v>4</v>
      </c>
      <c r="B26" s="30">
        <f t="shared" si="3"/>
        <v>45315</v>
      </c>
      <c r="C26" s="5"/>
      <c r="D26" s="31">
        <v>0.61458333333333337</v>
      </c>
      <c r="E26" s="31">
        <v>4.1666666666666664E-2</v>
      </c>
      <c r="F26" s="31">
        <v>1.0208333333333333</v>
      </c>
      <c r="G26" s="32">
        <f t="shared" si="1"/>
        <v>0.3645833333333332</v>
      </c>
      <c r="H26" s="32">
        <f t="shared" si="2"/>
        <v>0.26041666666666663</v>
      </c>
      <c r="I26" s="32">
        <f>IF(B26="",0,IF(AND(D26&gt;=F26,D26&lt;=d,D26&lt;&gt;0,F26&lt;&gt;0),MOD(f-d,1)-IF(F26&lt;=f,f-F26)+IF(D26&lt;=f,f-D26),IF(AND(D26&gt;=F26,D26&gt;d,D26&lt;&gt;0,F26&lt;&gt;0),MOD(f-d,1)-(D26-d)+IF(F26&gt;=d,F26-d)-IF(F26&lt;f,f-F26),IF(AND(D26&lt;F26,ISNUMBER(D26),F26&lt;&gt;0),0+IF(AND(D26&lt;=f,F26&lt;=f),F26-D26)+IF(AND(D26&lt;=f,F26&gt;f),f-D26)+IF(F26&gt;=d,F26-D26-IF(D26&lt;=d,d-D26)),0))))</f>
        <v>0.14583333333333326</v>
      </c>
      <c r="J26" s="33">
        <f>IF(WEEKDAY(Tabel1[[#This Row],[Date]],2)=7, SUMIF([Semaine],Tabel1[[#This Row],[Semaine]],[Total Heures]),0)</f>
        <v>0</v>
      </c>
      <c r="K26" s="32"/>
    </row>
    <row r="27" spans="1:11" ht="30" customHeight="1">
      <c r="A27" s="29" t="str">
        <f t="shared" si="0"/>
        <v>4</v>
      </c>
      <c r="B27" s="30">
        <f t="shared" si="3"/>
        <v>45316</v>
      </c>
      <c r="C27" s="5"/>
      <c r="D27" s="31">
        <v>0.61458333333333337</v>
      </c>
      <c r="E27" s="31">
        <v>4.1666666666666664E-2</v>
      </c>
      <c r="F27" s="31">
        <v>1.0208333333333333</v>
      </c>
      <c r="G27" s="32">
        <f t="shared" si="1"/>
        <v>0.3645833333333332</v>
      </c>
      <c r="H27" s="32">
        <f t="shared" si="2"/>
        <v>0.26041666666666663</v>
      </c>
      <c r="I27" s="32">
        <f>IF(B27="",0,IF(AND(D27&gt;=F27,D27&lt;=d,D27&lt;&gt;0,F27&lt;&gt;0),MOD(f-d,1)-IF(F27&lt;=f,f-F27)+IF(D27&lt;=f,f-D27),IF(AND(D27&gt;=F27,D27&gt;d,D27&lt;&gt;0,F27&lt;&gt;0),MOD(f-d,1)-(D27-d)+IF(F27&gt;=d,F27-d)-IF(F27&lt;f,f-F27),IF(AND(D27&lt;F27,ISNUMBER(D27),F27&lt;&gt;0),0+IF(AND(D27&lt;=f,F27&lt;=f),F27-D27)+IF(AND(D27&lt;=f,F27&gt;f),f-D27)+IF(F27&gt;=d,F27-D27-IF(D27&lt;=d,d-D27)),0))))</f>
        <v>0.14583333333333326</v>
      </c>
      <c r="J27" s="33">
        <f>IF(WEEKDAY(Tabel1[[#This Row],[Date]],2)=7, SUMIF([Semaine],Tabel1[[#This Row],[Semaine]],[Total Heures]),0)</f>
        <v>0</v>
      </c>
      <c r="K27" s="32"/>
    </row>
    <row r="28" spans="1:11" ht="30" customHeight="1">
      <c r="A28" s="29" t="str">
        <f t="shared" si="0"/>
        <v>4</v>
      </c>
      <c r="B28" s="30">
        <f t="shared" si="3"/>
        <v>45317</v>
      </c>
      <c r="C28" s="5"/>
      <c r="D28" s="31"/>
      <c r="E28" s="31"/>
      <c r="F28" s="31"/>
      <c r="G28" s="32" t="str">
        <f t="shared" si="1"/>
        <v/>
      </c>
      <c r="H28" s="32">
        <f t="shared" si="2"/>
        <v>0</v>
      </c>
      <c r="I28" s="32">
        <f>IF(B28="",0,IF(AND(D28&gt;=F28,D28&lt;=d,D28&lt;&gt;0,F28&lt;&gt;0),MOD(f-d,1)-IF(F28&lt;=f,f-F28)+IF(D28&lt;=f,f-D28),IF(AND(D28&gt;=F28,D28&gt;d,D28&lt;&gt;0,F28&lt;&gt;0),MOD(f-d,1)-(D28-d)+IF(F28&gt;=d,F28-d)-IF(F28&lt;f,f-F28),IF(AND(D28&lt;F28,ISNUMBER(D28),F28&lt;&gt;0),0+IF(AND(D28&lt;=f,F28&lt;=f),F28-D28)+IF(AND(D28&lt;=f,F28&gt;f),f-D28)+IF(F28&gt;=d,F28-D28-IF(D28&lt;=d,d-D28)),0))))</f>
        <v>0</v>
      </c>
      <c r="J28" s="33">
        <f>IF(WEEKDAY(Tabel1[[#This Row],[Date]],2)=7, SUMIF([Semaine],Tabel1[[#This Row],[Semaine]],[Total Heures]),0)</f>
        <v>0</v>
      </c>
      <c r="K28" s="32"/>
    </row>
    <row r="29" spans="1:11" ht="30" customHeight="1">
      <c r="A29" s="29" t="str">
        <f t="shared" si="0"/>
        <v>4</v>
      </c>
      <c r="B29" s="30">
        <f t="shared" si="3"/>
        <v>45318</v>
      </c>
      <c r="C29" s="5"/>
      <c r="D29" s="31"/>
      <c r="E29" s="31"/>
      <c r="F29" s="31"/>
      <c r="G29" s="32" t="str">
        <f t="shared" si="1"/>
        <v/>
      </c>
      <c r="H29" s="32">
        <f t="shared" si="2"/>
        <v>0</v>
      </c>
      <c r="I29" s="32">
        <f>IF(B29="",0,IF(AND(D29&gt;=F29,D29&lt;=d,D29&lt;&gt;0,F29&lt;&gt;0),MOD(f-d,1)-IF(F29&lt;=f,f-F29)+IF(D29&lt;=f,f-D29),IF(AND(D29&gt;=F29,D29&gt;d,D29&lt;&gt;0,F29&lt;&gt;0),MOD(f-d,1)-(D29-d)+IF(F29&gt;=d,F29-d)-IF(F29&lt;f,f-F29),IF(AND(D29&lt;F29,ISNUMBER(D29),F29&lt;&gt;0),0+IF(AND(D29&lt;=f,F29&lt;=f),F29-D29)+IF(AND(D29&lt;=f,F29&gt;f),f-D29)+IF(F29&gt;=d,F29-D29-IF(D29&lt;=d,d-D29)),0))))</f>
        <v>0</v>
      </c>
      <c r="J29" s="33">
        <f>IF(WEEKDAY(Tabel1[[#This Row],[Date]],2)=7, SUMIF([Semaine],Tabel1[[#This Row],[Semaine]],[Total Heures]),0)</f>
        <v>0</v>
      </c>
      <c r="K29" s="32"/>
    </row>
    <row r="30" spans="1:11" ht="30" customHeight="1">
      <c r="A30" s="29" t="str">
        <f t="shared" si="0"/>
        <v>4</v>
      </c>
      <c r="B30" s="30">
        <f t="shared" si="3"/>
        <v>45319</v>
      </c>
      <c r="C30" s="5"/>
      <c r="D30" s="31"/>
      <c r="E30" s="31"/>
      <c r="F30" s="31"/>
      <c r="G30" s="32" t="str">
        <f t="shared" si="1"/>
        <v/>
      </c>
      <c r="H30" s="32">
        <f t="shared" si="2"/>
        <v>0</v>
      </c>
      <c r="I30" s="32">
        <f>IF(B30="",0,IF(AND(D30&gt;=F30,D30&lt;=d,D30&lt;&gt;0,F30&lt;&gt;0),MOD(f-d,1)-IF(F30&lt;=f,f-F30)+IF(D30&lt;=f,f-D30),IF(AND(D30&gt;=F30,D30&gt;d,D30&lt;&gt;0,F30&lt;&gt;0),MOD(f-d,1)-(D30-d)+IF(F30&gt;=d,F30-d)-IF(F30&lt;f,f-F30),IF(AND(D30&lt;F30,ISNUMBER(D30),F30&lt;&gt;0),0+IF(AND(D30&lt;=f,F30&lt;=f),F30-D30)+IF(AND(D30&lt;=f,F30&gt;f),f-D30)+IF(F30&gt;=d,F30-D30-IF(D30&lt;=d,d-D30)),0))))</f>
        <v>0</v>
      </c>
      <c r="J30" s="33">
        <f>IF(WEEKDAY(Tabel1[[#This Row],[Date]],2)=7, SUMIF([Semaine],Tabel1[[#This Row],[Semaine]],[Total Heures]),0)</f>
        <v>1.4583333333333328</v>
      </c>
      <c r="K30" s="32"/>
    </row>
    <row r="31" spans="1:11" ht="30" customHeight="1">
      <c r="A31" s="29" t="str">
        <f t="shared" si="0"/>
        <v>5</v>
      </c>
      <c r="B31" s="30">
        <f t="shared" si="3"/>
        <v>45320</v>
      </c>
      <c r="C31" s="5"/>
      <c r="D31" s="31">
        <v>0.61458333333333337</v>
      </c>
      <c r="E31" s="31">
        <v>4.1666666666666664E-2</v>
      </c>
      <c r="F31" s="31">
        <v>1.0208333333333333</v>
      </c>
      <c r="G31" s="32">
        <f t="shared" si="1"/>
        <v>0.3645833333333332</v>
      </c>
      <c r="H31" s="32">
        <f t="shared" si="2"/>
        <v>0.26041666666666663</v>
      </c>
      <c r="I31" s="32">
        <f>IF(B31="",0,IF(AND(D31&gt;=F31,D31&lt;=d,D31&lt;&gt;0,F31&lt;&gt;0),MOD(f-d,1)-IF(F31&lt;=f,f-F31)+IF(D31&lt;=f,f-D31),IF(AND(D31&gt;=F31,D31&gt;d,D31&lt;&gt;0,F31&lt;&gt;0),MOD(f-d,1)-(D31-d)+IF(F31&gt;=d,F31-d)-IF(F31&lt;f,f-F31),IF(AND(D31&lt;F31,ISNUMBER(D31),F31&lt;&gt;0),0+IF(AND(D31&lt;=f,F31&lt;=f),F31-D31)+IF(AND(D31&lt;=f,F31&gt;f),f-D31)+IF(F31&gt;=d,F31-D31-IF(D31&lt;=d,d-D31)),0))))</f>
        <v>0.14583333333333326</v>
      </c>
      <c r="J31" s="33">
        <f>IF(WEEKDAY(Tabel1[[#This Row],[Date]],2)=7, SUMIF([Semaine],Tabel1[[#This Row],[Semaine]],[Total Heures]),0)</f>
        <v>0</v>
      </c>
      <c r="K31" s="32"/>
    </row>
    <row r="32" spans="1:11" ht="30" customHeight="1">
      <c r="A32" s="29" t="str">
        <f t="shared" si="0"/>
        <v>5</v>
      </c>
      <c r="B32" s="30">
        <f t="shared" si="3"/>
        <v>45321</v>
      </c>
      <c r="C32" s="5"/>
      <c r="D32" s="31">
        <v>0.61458333333333337</v>
      </c>
      <c r="E32" s="31">
        <v>4.1666666666666664E-2</v>
      </c>
      <c r="F32" s="31">
        <v>1.0208333333333333</v>
      </c>
      <c r="G32" s="32">
        <f t="shared" si="1"/>
        <v>0.3645833333333332</v>
      </c>
      <c r="H32" s="32">
        <f t="shared" si="2"/>
        <v>0.26041666666666663</v>
      </c>
      <c r="I32" s="32">
        <f>IF(B32="",0,IF(AND(D32&gt;=F32,D32&lt;=d,D32&lt;&gt;0,F32&lt;&gt;0),MOD(f-d,1)-IF(F32&lt;=f,f-F32)+IF(D32&lt;=f,f-D32),IF(AND(D32&gt;=F32,D32&gt;d,D32&lt;&gt;0,F32&lt;&gt;0),MOD(f-d,1)-(D32-d)+IF(F32&gt;=d,F32-d)-IF(F32&lt;f,f-F32),IF(AND(D32&lt;F32,ISNUMBER(D32),F32&lt;&gt;0),0+IF(AND(D32&lt;=f,F32&lt;=f),F32-D32)+IF(AND(D32&lt;=f,F32&gt;f),f-D32)+IF(F32&gt;=d,F32-D32-IF(D32&lt;=d,d-D32)),0))))</f>
        <v>0.14583333333333326</v>
      </c>
      <c r="J32" s="33">
        <f>IF(WEEKDAY(Tabel1[[#This Row],[Date]],2)=7, SUMIF([Semaine],Tabel1[[#This Row],[Semaine]],[Total Heures]),0)</f>
        <v>0</v>
      </c>
      <c r="K32" s="32"/>
    </row>
    <row r="33" spans="1:11" ht="30" customHeight="1">
      <c r="A33" s="29" t="str">
        <f t="shared" si="0"/>
        <v>5</v>
      </c>
      <c r="B33" s="30">
        <f t="shared" si="3"/>
        <v>45322</v>
      </c>
      <c r="C33" s="5"/>
      <c r="D33" s="31">
        <v>0.61458333333333337</v>
      </c>
      <c r="E33" s="31">
        <v>4.1666666666666664E-2</v>
      </c>
      <c r="F33" s="31">
        <v>1.0208333333333333</v>
      </c>
      <c r="G33" s="32">
        <f t="shared" si="1"/>
        <v>0.3645833333333332</v>
      </c>
      <c r="H33" s="32">
        <f t="shared" si="2"/>
        <v>0.26041666666666663</v>
      </c>
      <c r="I33" s="32">
        <f>IF(B33="",0,IF(AND(D33&gt;=F33,D33&lt;=d,D33&lt;&gt;0,F33&lt;&gt;0),MOD(f-d,1)-IF(F33&lt;=f,f-F33)+IF(D33&lt;=f,f-D33),IF(AND(D33&gt;=F33,D33&gt;d,D33&lt;&gt;0,F33&lt;&gt;0),MOD(f-d,1)-(D33-d)+IF(F33&gt;=d,F33-d)-IF(F33&lt;f,f-F33),IF(AND(D33&lt;F33,ISNUMBER(D33),F33&lt;&gt;0),0+IF(AND(D33&lt;=f,F33&lt;=f),F33-D33)+IF(AND(D33&lt;=f,F33&gt;f),f-D33)+IF(F33&gt;=d,F33-D33-IF(D33&lt;=d,d-D33)),0))))</f>
        <v>0.14583333333333326</v>
      </c>
      <c r="J33" s="33">
        <f>IF(WEEKDAY(Tabel1[[#This Row],[Date]],2)=7, SUMIF([Semaine],Tabel1[[#This Row],[Semaine]],[Total Heures]),0)</f>
        <v>0</v>
      </c>
      <c r="K33" s="32"/>
    </row>
  </sheetData>
  <conditionalFormatting sqref="A3:K33">
    <cfRule type="expression" dxfId="0" priority="7">
      <formula>WEEKDAY($B3,2)&gt;5</formula>
    </cfRule>
  </conditionalFormatting>
  <pageMargins left="0.7" right="0.7" top="0.75" bottom="0.75" header="0.3" footer="0.3"/>
  <pageSetup paperSize="9" orientation="portrait" verticalDpi="0" r:id="rId1"/>
  <ignoredErrors>
    <ignoredError sqref="B3:B33" calculatedColumn="1"/>
  </ignoredErrors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4DA6ADA2-7745-44DB-B05B-B41EC8257AEE}">
            <xm:f>NOT(ISNA(VLOOKUP($B3,Détails!$C$2:$C$16,1,0)))</xm:f>
            <x14:dxf>
              <fill>
                <patternFill>
                  <bgColor rgb="FF92D050"/>
                </patternFill>
              </fill>
            </x14:dxf>
          </x14:cfRule>
          <xm:sqref>A3:K33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E4" sqref="E4"/>
    </sheetView>
  </sheetViews>
  <sheetFormatPr baseColWidth="10" defaultColWidth="11.5703125" defaultRowHeight="14.25"/>
  <cols>
    <col min="1" max="1" width="11.5703125" style="6"/>
    <col min="2" max="16384" width="11.5703125" style="4"/>
  </cols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</vt:i4>
      </vt:variant>
    </vt:vector>
  </HeadingPairs>
  <TitlesOfParts>
    <vt:vector size="16" baseType="lpstr">
      <vt:lpstr>Détails</vt:lpstr>
      <vt:lpstr>Synthèse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d</vt:lpstr>
      <vt:lpstr>f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cp:lastModifiedBy>test</cp:lastModifiedBy>
  <dcterms:created xsi:type="dcterms:W3CDTF">2015-06-05T18:19:34Z</dcterms:created>
  <dcterms:modified xsi:type="dcterms:W3CDTF">2024-05-28T20:08:58Z</dcterms:modified>
</cp:coreProperties>
</file>