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ate1904="1" codeName="ThisWorkbook"/>
  <bookViews>
    <workbookView xWindow="-120" yWindow="-120" windowWidth="29040" windowHeight="15990"/>
  </bookViews>
  <sheets>
    <sheet name="planning " sheetId="1" r:id="rId1"/>
    <sheet name="résultat " sheetId="4" r:id="rId2"/>
    <sheet name="ref" sheetId="3" r:id="rId3"/>
  </sheets>
  <definedNames>
    <definedName name="_xlnm._FilterDatabase" localSheetId="0" hidden="1">'planning '!$B$5:$D$12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6" i="1"/>
  <c r="AG7"/>
  <c r="AG8"/>
  <c r="AG9"/>
  <c r="AG10"/>
  <c r="AG11"/>
  <c r="AG5"/>
  <c r="AF6"/>
  <c r="AF7"/>
  <c r="AF8"/>
  <c r="AF9"/>
  <c r="AF10"/>
  <c r="AF11"/>
  <c r="AF5"/>
  <c r="AE5"/>
  <c r="AE7"/>
  <c r="AE8"/>
  <c r="AE9"/>
  <c r="AE10"/>
  <c r="AE11"/>
  <c r="AE6"/>
  <c r="U5" l="1"/>
  <c r="Q5"/>
  <c r="G5" l="1"/>
  <c r="G10" i="4"/>
  <c r="H10" s="1"/>
  <c r="G8"/>
  <c r="H8" s="1"/>
  <c r="G6" i="1" l="1"/>
  <c r="G7" l="1"/>
  <c r="G8"/>
  <c r="G9"/>
  <c r="G10"/>
  <c r="G11"/>
  <c r="J5"/>
  <c r="K5" s="1"/>
  <c r="R5"/>
  <c r="V6"/>
  <c r="V7"/>
  <c r="V8"/>
  <c r="V9"/>
  <c r="V10"/>
  <c r="V11"/>
  <c r="R6"/>
  <c r="R7"/>
  <c r="R8"/>
  <c r="R9"/>
  <c r="R10"/>
  <c r="R11"/>
  <c r="V5"/>
  <c r="E37" i="3" l="1"/>
  <c r="E36"/>
  <c r="E35"/>
  <c r="E33"/>
  <c r="E30"/>
  <c r="E29"/>
  <c r="E28"/>
  <c r="E25"/>
  <c r="E24"/>
  <c r="AB11" i="1"/>
  <c r="Z11"/>
  <c r="X11"/>
  <c r="L11"/>
  <c r="M11" s="1"/>
  <c r="J11"/>
  <c r="AB10"/>
  <c r="Z10"/>
  <c r="X10"/>
  <c r="W10"/>
  <c r="L10"/>
  <c r="M10" s="1"/>
  <c r="J10"/>
  <c r="AB9"/>
  <c r="Z9"/>
  <c r="X9"/>
  <c r="L9"/>
  <c r="M9" s="1"/>
  <c r="J9"/>
  <c r="AB8"/>
  <c r="Z8"/>
  <c r="X8"/>
  <c r="L8"/>
  <c r="M8" s="1"/>
  <c r="J8"/>
  <c r="AB7"/>
  <c r="Z7"/>
  <c r="X7"/>
  <c r="L7"/>
  <c r="M7" s="1"/>
  <c r="J7"/>
  <c r="AB6"/>
  <c r="Z6"/>
  <c r="X6"/>
  <c r="L6"/>
  <c r="M6" s="1"/>
  <c r="J6"/>
  <c r="AB5"/>
  <c r="Z5"/>
  <c r="X5"/>
  <c r="L5"/>
  <c r="M5" s="1"/>
  <c r="C5"/>
  <c r="C6" s="1"/>
  <c r="H40" i="4" l="1"/>
  <c r="I6" i="1"/>
  <c r="C7"/>
  <c r="AA7" s="1"/>
  <c r="E6"/>
  <c r="I5"/>
  <c r="E5"/>
  <c r="AA6"/>
  <c r="W5"/>
  <c r="W6" s="1"/>
  <c r="K11"/>
  <c r="N5"/>
  <c r="N6" s="1"/>
  <c r="AC6" s="1"/>
  <c r="K8"/>
  <c r="AD6"/>
  <c r="K6"/>
  <c r="K9"/>
  <c r="AA5"/>
  <c r="K7"/>
  <c r="AD5"/>
  <c r="K10"/>
  <c r="H39" i="4" l="1"/>
  <c r="AD7" i="1"/>
  <c r="H41" i="4"/>
  <c r="I7" i="1"/>
  <c r="C8"/>
  <c r="E7"/>
  <c r="N7"/>
  <c r="AC7" s="1"/>
  <c r="N8" l="1"/>
  <c r="AC8" s="1"/>
  <c r="E8"/>
  <c r="C9"/>
  <c r="I8"/>
  <c r="AA8"/>
  <c r="AD8"/>
  <c r="N9" l="1"/>
  <c r="N10" s="1"/>
  <c r="I9"/>
  <c r="C10"/>
  <c r="E9"/>
  <c r="AD9"/>
  <c r="AA9"/>
  <c r="I10" l="1"/>
  <c r="E10"/>
  <c r="C6" i="4"/>
  <c r="C4"/>
  <c r="G26"/>
  <c r="G24"/>
  <c r="C9"/>
  <c r="G4"/>
  <c r="H4" s="1"/>
  <c r="AC9" i="1"/>
  <c r="C8" i="4"/>
  <c r="G5"/>
  <c r="H5" s="1"/>
  <c r="G3"/>
  <c r="H3" s="1"/>
  <c r="C11" i="1"/>
  <c r="AA10"/>
  <c r="AD10"/>
  <c r="N11"/>
  <c r="G25" i="4" l="1"/>
  <c r="C10"/>
  <c r="C5"/>
  <c r="D35" s="1"/>
  <c r="C7"/>
  <c r="AC10" i="1"/>
  <c r="AC11" s="1"/>
  <c r="H6" i="4"/>
  <c r="C13" s="1"/>
  <c r="I11" i="1"/>
  <c r="E11"/>
  <c r="AA11"/>
  <c r="AD11"/>
  <c r="W11"/>
  <c r="W8"/>
  <c r="H38" i="4" l="1"/>
  <c r="H37"/>
  <c r="C27"/>
  <c r="D28" s="1"/>
  <c r="L32"/>
  <c r="M32" s="1"/>
  <c r="C26" l="1"/>
  <c r="H42"/>
  <c r="L31"/>
  <c r="M31" s="1"/>
  <c r="L29"/>
  <c r="M29" s="1"/>
  <c r="L38"/>
  <c r="M38" s="1"/>
  <c r="L36"/>
  <c r="M36" s="1"/>
  <c r="L39"/>
  <c r="M39" s="1"/>
  <c r="L35"/>
  <c r="M35" s="1"/>
  <c r="L33"/>
  <c r="M33" s="1"/>
  <c r="L30"/>
  <c r="M30" s="1"/>
  <c r="L28"/>
  <c r="L37"/>
  <c r="M37" s="1"/>
  <c r="L34"/>
  <c r="M34" s="1"/>
  <c r="C28" l="1"/>
  <c r="D29" s="1"/>
  <c r="C29"/>
  <c r="D30" s="1"/>
  <c r="M41"/>
  <c r="M28"/>
  <c r="M42" s="1"/>
  <c r="C30"/>
  <c r="D31" s="1"/>
  <c r="D27" l="1"/>
  <c r="D33" s="1"/>
  <c r="D36" s="1"/>
  <c r="C32"/>
</calcChain>
</file>

<file path=xl/sharedStrings.xml><?xml version="1.0" encoding="utf-8"?>
<sst xmlns="http://schemas.openxmlformats.org/spreadsheetml/2006/main" count="138" uniqueCount="105">
  <si>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</si>
  <si>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</si>
  <si>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</si>
  <si>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</si>
  <si>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</si>
  <si>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</si>
  <si>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</si>
  <si>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</si>
  <si>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</si>
  <si>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</si>
  <si>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</si>
  <si>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</si>
  <si>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</si>
  <si>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</si>
  <si>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</si>
  <si>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</si>
  <si>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</si>
  <si>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</si>
  <si>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</si>
  <si>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</si>
  <si>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</si>
  <si>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</si>
  <si>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</si>
  <si>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</si>
  <si>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</si>
  <si>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</si>
  <si>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</si>
  <si>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</si>
  <si>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dimanche</t>
  </si>
  <si>
    <t>H nuit</t>
  </si>
  <si>
    <t>H Jour</t>
  </si>
  <si>
    <t>H amp</t>
  </si>
  <si>
    <t>H férié travaillé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</si>
  <si>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</si>
  <si>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</si>
  <si>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</si>
  <si>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</si>
  <si>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</si>
  <si>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</si>
  <si>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</si>
  <si>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</si>
  <si>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</si>
  <si>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</si>
  <si>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</si>
  <si>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</si>
  <si>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</si>
  <si>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</si>
  <si>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</si>
  <si>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</si>
  <si>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Heures suplémentaires réels</t>
  </si>
  <si>
    <t>hs  semaine</t>
  </si>
  <si>
    <t xml:space="preserve">H férié travaillé </t>
  </si>
  <si>
    <t xml:space="preserve">j semaine </t>
  </si>
  <si>
    <t>jour semaine maximun</t>
  </si>
  <si>
    <t>H semaine hc de</t>
  </si>
  <si>
    <t>amplitude jour +12 h</t>
  </si>
  <si>
    <t>jour +10 h</t>
  </si>
  <si>
    <t>heures majoré</t>
  </si>
  <si>
    <t xml:space="preserve">mois </t>
  </si>
  <si>
    <t>congé de naissance</t>
  </si>
  <si>
    <t>congé parentale</t>
  </si>
  <si>
    <t>congé parentale week end</t>
  </si>
  <si>
    <t>résultat</t>
  </si>
  <si>
    <t>congé parentale 11 jours - naissance 3 jours</t>
  </si>
  <si>
    <t>résultat sur l'année en heures</t>
  </si>
  <si>
    <t xml:space="preserve">résutat </t>
  </si>
  <si>
    <t>heures semaine + 48h</t>
  </si>
  <si>
    <t>jours hedbomadaire + 6 jours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</si>
  <si>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</si>
  <si>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</si>
  <si>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</si>
  <si>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</si>
  <si>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</si>
  <si>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</si>
  <si>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</si>
  <si>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congé 4h</t>
  </si>
  <si>
    <t>congé = 185 h</t>
  </si>
  <si>
    <t>H samedi</t>
  </si>
  <si>
    <t>type de journée</t>
  </si>
  <si>
    <t>asa</t>
  </si>
  <si>
    <t>télétravail</t>
  </si>
  <si>
    <t xml:space="preserve"> jours sur l'année 2022</t>
  </si>
  <si>
    <t>heures réels</t>
  </si>
  <si>
    <t>résultat récupération sur l'année 2022</t>
  </si>
  <si>
    <t>h sup +37 / hc 2022</t>
  </si>
  <si>
    <t xml:space="preserve">repos journalier </t>
  </si>
  <si>
    <t xml:space="preserve">heure de pause repas </t>
  </si>
  <si>
    <t>récupation pris en 2023</t>
  </si>
  <si>
    <t>récuperation 2023</t>
  </si>
  <si>
    <t>Heures supplémenatires  2022</t>
  </si>
  <si>
    <t xml:space="preserve">h sup +37 2023 + 25h </t>
  </si>
  <si>
    <t>résultat des heures hors cadre pour 2023</t>
  </si>
  <si>
    <t>hs +35 / 25h par mois</t>
  </si>
  <si>
    <t>HS + 35</t>
  </si>
  <si>
    <t xml:space="preserve">début P midi </t>
  </si>
  <si>
    <t>fin p midi</t>
  </si>
  <si>
    <t>début P soir</t>
  </si>
  <si>
    <t xml:space="preserve"> fin P Soir</t>
  </si>
  <si>
    <t>travail annuel -1067</t>
  </si>
  <si>
    <t>travail annuel +1067</t>
  </si>
  <si>
    <t>H sup + 18:30</t>
  </si>
  <si>
    <t xml:space="preserve"> </t>
  </si>
  <si>
    <t>18:30-22:00</t>
  </si>
  <si>
    <t>22:00:24:00</t>
  </si>
  <si>
    <t>00:00-06:00</t>
  </si>
</sst>
</file>

<file path=xl/styles.xml><?xml version="1.0" encoding="utf-8"?>
<styleSheet xmlns="http://schemas.openxmlformats.org/spreadsheetml/2006/main">
  <numFmts count="5">
    <numFmt numFmtId="164" formatCode="[h]:mm"/>
    <numFmt numFmtId="165" formatCode="[$-40C]d\-mmm;@"/>
    <numFmt numFmtId="166" formatCode="dddd\ d\ mmm"/>
    <numFmt numFmtId="167" formatCode="d\ &quot;j.&quot;dd/mm/yy\ hh:mm"/>
    <numFmt numFmtId="168" formatCode="[hh]:mm:ss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0" xfId="0" applyFont="1" applyFill="1" applyBorder="1"/>
    <xf numFmtId="0" fontId="3" fillId="2" borderId="7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1" fillId="0" borderId="12" xfId="0" applyFont="1" applyBorder="1"/>
    <xf numFmtId="0" fontId="4" fillId="0" borderId="3" xfId="0" applyFont="1" applyBorder="1" applyAlignment="1">
      <alignment horizontal="left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1" fillId="0" borderId="2" xfId="0" applyFont="1" applyBorder="1"/>
    <xf numFmtId="164" fontId="0" fillId="4" borderId="3" xfId="0" applyNumberForma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12" xfId="0" applyFill="1" applyBorder="1"/>
    <xf numFmtId="0" fontId="0" fillId="6" borderId="1" xfId="0" applyFill="1" applyBorder="1" applyAlignment="1">
      <alignment horizontal="right"/>
    </xf>
    <xf numFmtId="0" fontId="0" fillId="10" borderId="3" xfId="0" applyFill="1" applyBorder="1"/>
    <xf numFmtId="0" fontId="0" fillId="10" borderId="1" xfId="0" applyFill="1" applyBorder="1" applyAlignment="1">
      <alignment horizontal="right" vertical="center"/>
    </xf>
    <xf numFmtId="1" fontId="1" fillId="10" borderId="1" xfId="0" applyNumberFormat="1" applyFon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 vertical="center"/>
    </xf>
    <xf numFmtId="0" fontId="0" fillId="10" borderId="7" xfId="0" applyFill="1" applyBorder="1"/>
    <xf numFmtId="164" fontId="1" fillId="3" borderId="11" xfId="0" applyNumberFormat="1" applyFont="1" applyFill="1" applyBorder="1" applyAlignment="1">
      <alignment horizontal="center"/>
    </xf>
    <xf numFmtId="0" fontId="0" fillId="7" borderId="3" xfId="0" applyFill="1" applyBorder="1"/>
    <xf numFmtId="0" fontId="0" fillId="7" borderId="2" xfId="0" applyFill="1" applyBorder="1" applyAlignment="1">
      <alignment horizontal="right"/>
    </xf>
    <xf numFmtId="0" fontId="1" fillId="7" borderId="3" xfId="0" applyFont="1" applyFill="1" applyBorder="1"/>
    <xf numFmtId="0" fontId="1" fillId="7" borderId="7" xfId="0" applyFont="1" applyFill="1" applyBorder="1"/>
    <xf numFmtId="0" fontId="0" fillId="7" borderId="8" xfId="0" applyFill="1" applyBorder="1" applyAlignment="1">
      <alignment horizontal="right"/>
    </xf>
    <xf numFmtId="0" fontId="3" fillId="7" borderId="3" xfId="0" applyFont="1" applyFill="1" applyBorder="1"/>
    <xf numFmtId="0" fontId="0" fillId="7" borderId="12" xfId="0" applyFill="1" applyBorder="1"/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5" borderId="2" xfId="0" applyFill="1" applyBorder="1"/>
    <xf numFmtId="164" fontId="0" fillId="6" borderId="0" xfId="0" applyNumberFormat="1" applyFill="1" applyAlignment="1">
      <alignment horizontal="center"/>
    </xf>
    <xf numFmtId="0" fontId="0" fillId="6" borderId="1" xfId="0" applyFill="1" applyBorder="1"/>
    <xf numFmtId="0" fontId="0" fillId="5" borderId="9" xfId="0" applyFill="1" applyBorder="1" applyAlignment="1">
      <alignment horizontal="center"/>
    </xf>
    <xf numFmtId="0" fontId="0" fillId="6" borderId="6" xfId="0" applyFill="1" applyBorder="1"/>
    <xf numFmtId="0" fontId="0" fillId="5" borderId="2" xfId="0" applyFill="1" applyBorder="1" applyAlignment="1">
      <alignment horizontal="right"/>
    </xf>
    <xf numFmtId="0" fontId="0" fillId="5" borderId="7" xfId="0" applyFill="1" applyBorder="1" applyAlignment="1">
      <alignment horizontal="center"/>
    </xf>
    <xf numFmtId="0" fontId="2" fillId="10" borderId="1" xfId="0" applyFont="1" applyFill="1" applyBorder="1" applyAlignment="1">
      <alignment horizontal="right"/>
    </xf>
    <xf numFmtId="0" fontId="0" fillId="10" borderId="12" xfId="0" applyFill="1" applyBorder="1"/>
    <xf numFmtId="0" fontId="0" fillId="10" borderId="2" xfId="0" applyFill="1" applyBorder="1"/>
    <xf numFmtId="0" fontId="0" fillId="10" borderId="11" xfId="0" applyFill="1" applyBorder="1" applyAlignment="1">
      <alignment horizontal="right"/>
    </xf>
    <xf numFmtId="0" fontId="0" fillId="10" borderId="1" xfId="0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4" borderId="3" xfId="0" applyNumberFormat="1" applyFill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7" borderId="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1" fontId="3" fillId="0" borderId="0" xfId="0" applyNumberFormat="1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 vertical="center"/>
    </xf>
    <xf numFmtId="1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6" borderId="9" xfId="0" applyFill="1" applyBorder="1"/>
    <xf numFmtId="0" fontId="0" fillId="6" borderId="1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46" fontId="0" fillId="0" borderId="0" xfId="0" applyNumberFormat="1"/>
    <xf numFmtId="0" fontId="0" fillId="9" borderId="2" xfId="0" applyFill="1" applyBorder="1" applyAlignment="1">
      <alignment horizontal="right"/>
    </xf>
    <xf numFmtId="0" fontId="0" fillId="9" borderId="3" xfId="0" applyFill="1" applyBorder="1"/>
    <xf numFmtId="0" fontId="2" fillId="7" borderId="3" xfId="0" applyFon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164" fontId="1" fillId="3" borderId="6" xfId="0" applyNumberFormat="1" applyFont="1" applyFill="1" applyBorder="1" applyAlignment="1">
      <alignment horizontal="center"/>
    </xf>
    <xf numFmtId="0" fontId="0" fillId="10" borderId="2" xfId="0" applyFill="1" applyBorder="1" applyAlignment="1">
      <alignment horizontal="right"/>
    </xf>
    <xf numFmtId="167" fontId="0" fillId="12" borderId="1" xfId="0" applyNumberForma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5" fillId="0" borderId="0" xfId="0" applyFont="1" applyAlignment="1">
      <alignment horizontal="right"/>
    </xf>
    <xf numFmtId="164" fontId="3" fillId="0" borderId="0" xfId="0" applyNumberFormat="1" applyFont="1"/>
    <xf numFmtId="0" fontId="2" fillId="7" borderId="3" xfId="0" applyFont="1" applyFill="1" applyBorder="1"/>
    <xf numFmtId="0" fontId="2" fillId="7" borderId="2" xfId="0" applyFont="1" applyFill="1" applyBorder="1" applyAlignment="1">
      <alignment horizontal="right"/>
    </xf>
    <xf numFmtId="0" fontId="0" fillId="3" borderId="1" xfId="0" applyFill="1" applyBorder="1"/>
    <xf numFmtId="0" fontId="0" fillId="0" borderId="0" xfId="0" applyAlignment="1">
      <alignment vertical="center"/>
    </xf>
    <xf numFmtId="0" fontId="0" fillId="7" borderId="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1" fillId="10" borderId="1" xfId="0" applyNumberFormat="1" applyFont="1" applyFill="1" applyBorder="1" applyAlignment="1">
      <alignment horizontal="center" vertical="center"/>
    </xf>
    <xf numFmtId="164" fontId="3" fillId="10" borderId="1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right"/>
    </xf>
    <xf numFmtId="164" fontId="0" fillId="8" borderId="3" xfId="0" applyNumberFormat="1" applyFill="1" applyBorder="1" applyAlignment="1">
      <alignment horizontal="center"/>
    </xf>
    <xf numFmtId="164" fontId="0" fillId="8" borderId="3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20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0" fillId="7" borderId="5" xfId="0" applyFont="1" applyFill="1" applyBorder="1" applyAlignment="1">
      <alignment horizontal="center"/>
    </xf>
    <xf numFmtId="20" fontId="1" fillId="0" borderId="0" xfId="0" applyNumberFormat="1" applyFont="1"/>
    <xf numFmtId="46" fontId="0" fillId="0" borderId="0" xfId="0" applyNumberFormat="1" applyAlignment="1">
      <alignment horizontal="center"/>
    </xf>
    <xf numFmtId="168" fontId="0" fillId="9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AG537"/>
  <sheetViews>
    <sheetView tabSelected="1" topLeftCell="E1" zoomScale="75" zoomScaleNormal="75" workbookViewId="0">
      <selection activeCell="AG28" sqref="AG28"/>
    </sheetView>
  </sheetViews>
  <sheetFormatPr baseColWidth="10" defaultColWidth="11.5703125" defaultRowHeight="15"/>
  <cols>
    <col min="1" max="1" width="2.42578125" style="2" customWidth="1"/>
    <col min="2" max="2" width="9.28515625" style="2" customWidth="1"/>
    <col min="3" max="3" width="19.7109375" style="2" customWidth="1"/>
    <col min="4" max="4" width="22.140625" style="2" customWidth="1"/>
    <col min="5" max="5" width="19.42578125" style="2" customWidth="1"/>
    <col min="6" max="8" width="7.7109375" style="2" customWidth="1"/>
    <col min="9" max="9" width="21.7109375" style="2" customWidth="1"/>
    <col min="10" max="10" width="7.7109375" style="2" customWidth="1"/>
    <col min="11" max="11" width="6.85546875" style="2" customWidth="1"/>
    <col min="12" max="12" width="7.5703125" style="2" customWidth="1"/>
    <col min="13" max="13" width="6.7109375" style="2" customWidth="1"/>
    <col min="14" max="14" width="14.140625" style="2" customWidth="1"/>
    <col min="15" max="15" width="13.7109375" style="2" customWidth="1"/>
    <col min="16" max="16" width="11.140625" style="2" customWidth="1"/>
    <col min="17" max="17" width="9.42578125" style="2" customWidth="1"/>
    <col min="18" max="18" width="8.7109375" style="2" customWidth="1"/>
    <col min="19" max="20" width="13.7109375" style="2" customWidth="1"/>
    <col min="21" max="21" width="9.42578125" style="2" customWidth="1"/>
    <col min="22" max="22" width="8.7109375" style="2" customWidth="1"/>
    <col min="23" max="23" width="17.140625" style="2" customWidth="1"/>
    <col min="24" max="24" width="12" style="2" customWidth="1"/>
    <col min="25" max="25" width="3.5703125" style="2" customWidth="1"/>
    <col min="26" max="26" width="9.85546875" customWidth="1"/>
    <col min="27" max="27" width="14" style="2" customWidth="1"/>
    <col min="28" max="28" width="16.85546875" style="2" customWidth="1"/>
    <col min="29" max="29" width="14.5703125" customWidth="1"/>
    <col min="31" max="31" width="18" style="1" customWidth="1"/>
    <col min="32" max="32" width="11.5703125" style="1"/>
    <col min="33" max="16384" width="11.5703125" style="2"/>
  </cols>
  <sheetData>
    <row r="1" spans="2:33">
      <c r="AE1" s="160">
        <v>0.77083333333333337</v>
      </c>
      <c r="AF1" s="160">
        <v>0.91666666666666663</v>
      </c>
      <c r="AG1" s="163">
        <v>0</v>
      </c>
    </row>
    <row r="2" spans="2:33" ht="15.75">
      <c r="Z2" s="23" t="s">
        <v>49</v>
      </c>
      <c r="AA2" s="22"/>
      <c r="AB2" s="103"/>
      <c r="AC2" s="22"/>
      <c r="AD2" s="36"/>
      <c r="AE2" s="147">
        <v>0.91666666666666663</v>
      </c>
      <c r="AF2" s="160">
        <v>1</v>
      </c>
      <c r="AG2" s="163">
        <v>0.25</v>
      </c>
    </row>
    <row r="3" spans="2:33">
      <c r="C3" s="11" t="s">
        <v>2</v>
      </c>
      <c r="D3" s="12" t="s">
        <v>78</v>
      </c>
      <c r="E3" s="79"/>
      <c r="F3" s="9" t="s">
        <v>17</v>
      </c>
      <c r="G3" s="139" t="s">
        <v>0</v>
      </c>
      <c r="H3" s="10" t="s">
        <v>16</v>
      </c>
      <c r="I3" s="126"/>
      <c r="J3" s="140" t="s">
        <v>30</v>
      </c>
      <c r="K3" s="121" t="s">
        <v>34</v>
      </c>
      <c r="L3" s="10" t="s">
        <v>31</v>
      </c>
      <c r="M3" s="159" t="s">
        <v>34</v>
      </c>
      <c r="N3" s="12" t="s">
        <v>50</v>
      </c>
      <c r="O3" s="152" t="s">
        <v>94</v>
      </c>
      <c r="P3" s="152" t="s">
        <v>95</v>
      </c>
      <c r="Q3" s="152" t="s">
        <v>62</v>
      </c>
      <c r="R3" s="135" t="s">
        <v>34</v>
      </c>
      <c r="S3" s="11" t="s">
        <v>96</v>
      </c>
      <c r="T3" s="11" t="s">
        <v>97</v>
      </c>
      <c r="U3" s="11" t="s">
        <v>62</v>
      </c>
      <c r="V3" s="134" t="s">
        <v>34</v>
      </c>
      <c r="W3" s="136"/>
      <c r="X3" s="9" t="s">
        <v>52</v>
      </c>
      <c r="Z3" s="100" t="s">
        <v>29</v>
      </c>
      <c r="AA3" s="101" t="s">
        <v>28</v>
      </c>
      <c r="AB3" s="102" t="s">
        <v>32</v>
      </c>
      <c r="AC3" s="102" t="s">
        <v>100</v>
      </c>
      <c r="AD3" s="104" t="s">
        <v>77</v>
      </c>
      <c r="AE3" s="162" t="s">
        <v>102</v>
      </c>
      <c r="AF3" s="162" t="s">
        <v>103</v>
      </c>
      <c r="AG3" s="162" t="s">
        <v>104</v>
      </c>
    </row>
    <row r="4" spans="2:33">
      <c r="B4"/>
      <c r="W4" s="25"/>
      <c r="X4" s="42"/>
      <c r="Z4" s="2"/>
      <c r="AC4" s="2"/>
      <c r="AD4" s="2"/>
      <c r="AE4" s="16"/>
    </row>
    <row r="5" spans="2:33">
      <c r="B5" s="80" t="s">
        <v>1</v>
      </c>
      <c r="C5" s="84">
        <f>DATE(ref!E$2,B$9,B$7)</f>
        <v>43830</v>
      </c>
      <c r="D5" s="83" t="s">
        <v>20</v>
      </c>
      <c r="E5" s="125">
        <f t="shared" ref="E5:E9" si="0">IF(AND(H5="",F5=""),"",C5+F5)</f>
        <v>43830.583333333336</v>
      </c>
      <c r="F5" s="77">
        <v>0.58333333333333337</v>
      </c>
      <c r="G5" s="27">
        <f>SUM(Q5+U5)</f>
        <v>0</v>
      </c>
      <c r="H5" s="77">
        <v>8.3333333333333329E-2</v>
      </c>
      <c r="I5" s="125">
        <f t="shared" ref="I5:I9" si="1">IF(AND(F5="",H5=""),"",C5+H5+(F5&gt;H5))</f>
        <v>43831.083333333336</v>
      </c>
      <c r="J5" s="24">
        <f>IF(OR(D5="télétravail",D5="férié travaillé",D5="travail"),(H5-F5+IF(F5&gt;H5,1)-G5),INDEX(ref!$E$22:'ref'!$E$37,MATCH(D5,gerald3,0)))</f>
        <v>0.5</v>
      </c>
      <c r="K5" s="13">
        <f>IF(SUM(J5-ref!E$8)&lt;0,0,SUM(J5-ref!E$8))</f>
        <v>8.3333333333333315E-2</v>
      </c>
      <c r="L5" s="8">
        <f>IF(OR(D5="férié travaillé",D5="travail",D5="asa",D5="rtt"),H5-F5+IF(F5&gt;H5,1),INDEX(ref!$E$22:'ref'!$E$37,MATCH(D5,gerald2,0)))</f>
        <v>0.5</v>
      </c>
      <c r="M5" s="14">
        <f>IF(SUM(L5-ref!E$4)&lt;0,0,SUM(L5-ref!E$4))</f>
        <v>0</v>
      </c>
      <c r="N5" s="37">
        <f>J5</f>
        <v>0.5</v>
      </c>
      <c r="O5" s="77"/>
      <c r="P5" s="77"/>
      <c r="Q5" s="26">
        <f>SUM(P5-O5)</f>
        <v>0</v>
      </c>
      <c r="R5" s="20" t="str">
        <f>IF(O5="","",ABS(IF(SUM(O5-ref!E$38)&gt;0,0,SUM(O5-ref!E$38))))</f>
        <v/>
      </c>
      <c r="S5" s="77"/>
      <c r="T5" s="150"/>
      <c r="U5" s="156">
        <f>SUM(T5-S5)</f>
        <v>0</v>
      </c>
      <c r="V5" s="138" t="str">
        <f>IF(S5="","",ABS(IF(SUM(S5-ref!E$38)&gt;0,0,SUM(S5-ref!E$38))))</f>
        <v/>
      </c>
      <c r="W5" s="40">
        <f>SUM(X5:X11)</f>
        <v>2</v>
      </c>
      <c r="X5" s="38">
        <f t="shared" ref="X5:X9" si="2">IF(AND(F5&lt;&gt;"",H5&lt;&gt;""),1,0+OR(N(H4)&lt;N(F4),D5="récupération",D5="asa",D5="congé 1 jour",D5="congé 1/2 jour ",D5="congé 5h24",D5="arrêt maladie",D5="arrêt travail",D5="férié ",D5="congé parentale",D5="congé de naissance"))</f>
        <v>1</v>
      </c>
      <c r="Z5" s="31">
        <f>IF(SUM(MOD(H5-F5,1)-IF(H5&gt;F5,MAX(0,MIN(H5,ref!E$17/24)-MAX('planning '!F5,7/24)),MAX(0,ref!E$17/24-MAX('planning '!F5,7/24))+MAX(0,MIN('planning '!H5,ref!E$17/24)-7/24)))&lt;0,0,SUM(MOD('planning '!H5-'planning '!F5,1)-IF('planning '!H5&gt;'planning '!F5,MAX(0,MIN('planning '!H5,ref!E$17/24)-MAX('planning '!F5,7/24)),MAX(0,ref!E$17/24-MAX('planning '!F5,7/24))+MAX(0,MIN('planning '!H5,ref!E$17/24)-7/24))))</f>
        <v>0.16666666666666674</v>
      </c>
      <c r="AA5" s="31">
        <f t="shared" ref="AA5:AA9" si="3">IF(AND(J5&lt;&gt;0,WEEKDAY(C5,2)=7),J5,0)</f>
        <v>0</v>
      </c>
      <c r="AB5" s="31" t="str">
        <f t="shared" ref="AB5:AB9" si="4">IF(D5&lt;&gt;"travail",IF(D5="férié travaillé",MOD(H5-F5,1)-G5,"00:00"),"00:00")</f>
        <v>00:00</v>
      </c>
      <c r="AC5" s="32"/>
      <c r="AD5" s="62">
        <f t="shared" ref="AD5:AD9" si="5">IF(AND(J5&lt;&gt;0,WEEKDAY(C5,2)=6),J5,0)</f>
        <v>0</v>
      </c>
      <c r="AE5" s="165">
        <f>IF(OR($F5="",$H5=""),0,IF($H5&gt;$F5,MEDIAN($H5,AE$2,AE$1)-MEDIAN($F5,AE$2,AE$1),+($H5&lt;$F5)*(AE$2-AE$1)+MEDIAN($H5,AE$1,AE$2)-MEDIAN($F5,AE$1,AE$2)))</f>
        <v>0.14583333333333326</v>
      </c>
      <c r="AF5" s="165">
        <f>IF(OR($F5="",$H5=""),0,IF($H5&gt;$F5,MEDIAN($H5,AF$2,AF$1)-MEDIAN($F5,AF$2,AF$1),+($H5&lt;$F5)*(AF$2-AF$1)+MEDIAN($H5,AF$1,AF$2)-MEDIAN($F5,AF$1,AF$2)))</f>
        <v>8.333333333333337E-2</v>
      </c>
      <c r="AG5" s="165">
        <f>IF(OR($F5="",$H5=""),0,IF($H5&gt;$F5,MEDIAN($H5,AG$2,AG$1)-MEDIAN($F5,AG$2,AG$1),+($H5&lt;$F5)*(AG$2-AG$1)+MEDIAN($H5,AG$1,AG$2)-MEDIAN($F5,AG$1,AG$2)))</f>
        <v>8.3333333333333315E-2</v>
      </c>
    </row>
    <row r="6" spans="2:33">
      <c r="B6" s="81" t="s">
        <v>1</v>
      </c>
      <c r="C6" s="84">
        <f t="shared" ref="C6:C9" si="6">C5+1</f>
        <v>43831</v>
      </c>
      <c r="D6" s="83" t="s">
        <v>19</v>
      </c>
      <c r="E6" s="125" t="str">
        <f t="shared" si="0"/>
        <v/>
      </c>
      <c r="F6" s="77"/>
      <c r="G6" s="27">
        <f t="shared" ref="G6:G9" si="7">SUM(O6+S6)</f>
        <v>0</v>
      </c>
      <c r="H6" s="77"/>
      <c r="I6" s="125" t="str">
        <f t="shared" si="1"/>
        <v/>
      </c>
      <c r="J6" s="24">
        <f>IF(OR(D6="télétravail",D6="férié travaillé",D6="travail"),(H6-F6+IF(F6&gt;H6,1)-G6),INDEX(ref!$E$22:'ref'!$E$37,MATCH(D6,gerald3,0)))</f>
        <v>0</v>
      </c>
      <c r="K6" s="13">
        <f>IF(SUM(J6-ref!E$8)&lt;0,0,SUM(J6-ref!E$8))</f>
        <v>0</v>
      </c>
      <c r="L6" s="8">
        <f>IF(OR(D6="férié travaillé",D6="travail",D6="asa",D6="rtt"),H6-F6+IF(F6&gt;H6,1),INDEX(ref!$E$22:'ref'!$E$37,MATCH(D6,gerald2,0)))</f>
        <v>0</v>
      </c>
      <c r="M6" s="14">
        <f>IF(SUM(L6-ref!E$4)&lt;0,0,SUM(L6-ref!E$4))</f>
        <v>0</v>
      </c>
      <c r="N6" s="34">
        <f t="shared" ref="N6:N9" si="8">N5+J6</f>
        <v>0.5</v>
      </c>
      <c r="O6" s="77"/>
      <c r="P6" s="77"/>
      <c r="Q6" s="26"/>
      <c r="R6" s="20" t="str">
        <f>IF(O6="","",ABS(IF(SUM(O6-ref!E$38)&gt;0,0,SUM(O6-ref!E$38))))</f>
        <v/>
      </c>
      <c r="S6" s="137"/>
      <c r="T6" s="151"/>
      <c r="U6" s="157"/>
      <c r="V6" s="138" t="str">
        <f>IF(S6="","",ABS(IF(SUM(S6-ref!E$38)&gt;0,0,SUM(S6-ref!E$38))))</f>
        <v/>
      </c>
      <c r="W6" s="39">
        <f>IF(SUM(W5-ref!E$7)&lt;0,0,SUM(W5-ref!E$7))</f>
        <v>0</v>
      </c>
      <c r="X6" s="38">
        <f t="shared" si="2"/>
        <v>1</v>
      </c>
      <c r="Z6" s="31">
        <f>IF(SUM(MOD(H6-F6,1)-IF(H6&gt;F6,MAX(0,MIN(H6,ref!E$17/24)-MAX('planning '!F6,7/24)),MAX(0,ref!E$17/24-MAX('planning '!F6,7/24))+MAX(0,MIN('planning '!H6,ref!E$17/24)-7/24)))&lt;0,0,SUM(MOD('planning '!H6-'planning '!F6,1)-IF('planning '!H6&gt;'planning '!F6,MAX(0,MIN('planning '!H6,ref!E$17/24)-MAX('planning '!F6,7/24)),MAX(0,ref!E$17/24-MAX('planning '!F6,7/24))+MAX(0,MIN('planning '!H6,ref!E$17/24)-7/24))))</f>
        <v>0</v>
      </c>
      <c r="AA6" s="31">
        <f t="shared" si="3"/>
        <v>0</v>
      </c>
      <c r="AB6" s="31" t="str">
        <f t="shared" si="4"/>
        <v>00:00</v>
      </c>
      <c r="AC6" s="32">
        <f>IF(SUM(IF(N6&gt;(ref!E$10*1),N6-(ref!E$10*1),0)-AC5)&lt;0,0,SUM(IF(N6&gt;(ref!E$10*1),N6-(ref!E$10*1),0)-AC5))</f>
        <v>0</v>
      </c>
      <c r="AD6" s="62">
        <f t="shared" si="5"/>
        <v>0</v>
      </c>
      <c r="AE6" s="165">
        <f>IF(OR($F6="",$H6=""),0,IF($H6&gt;$F6,MEDIAN($H6,AE$2,AE$1)-MEDIAN($F6,AE$2,AE$1),+($H6&lt;$F6)*(AE$2-AE$1)+MEDIAN($H6,AE$1,AE$2)-MEDIAN($F6,AE$1,AE$2)))</f>
        <v>0</v>
      </c>
      <c r="AF6" s="165">
        <f t="shared" ref="AF6:AG11" si="9">IF(OR($F6="",$H6=""),0,IF($H6&gt;$F6,MEDIAN($H6,AF$2,AF$1)-MEDIAN($F6,AF$2,AF$1),+($H6&lt;$F6)*(AF$2-AF$1)+MEDIAN($H6,AF$1,AF$2)-MEDIAN($F6,AF$1,AF$2)))</f>
        <v>0</v>
      </c>
      <c r="AG6" s="165">
        <f t="shared" si="9"/>
        <v>0</v>
      </c>
    </row>
    <row r="7" spans="2:33">
      <c r="B7" s="82">
        <v>1</v>
      </c>
      <c r="C7" s="84">
        <f t="shared" si="6"/>
        <v>43832</v>
      </c>
      <c r="D7" s="83" t="s">
        <v>19</v>
      </c>
      <c r="E7" s="125" t="str">
        <f t="shared" si="0"/>
        <v/>
      </c>
      <c r="F7" s="77"/>
      <c r="G7" s="27">
        <f t="shared" si="7"/>
        <v>0</v>
      </c>
      <c r="H7" s="77"/>
      <c r="I7" s="125" t="str">
        <f t="shared" si="1"/>
        <v/>
      </c>
      <c r="J7" s="24">
        <f>IF(OR(D7="télétravail",D7="férié travaillé",D7="travail"),(H7-F7+IF(F7&gt;H7,1)-G7),INDEX(ref!$E$22:'ref'!$E$37,MATCH(D7,gerald3,0)))</f>
        <v>0</v>
      </c>
      <c r="K7" s="13">
        <f>IF(SUM(J7-ref!E$8)&lt;0,0,SUM(J7-ref!E$8))</f>
        <v>0</v>
      </c>
      <c r="L7" s="8">
        <f>IF(OR(D7="férié travaillé",D7="travail",D7="asa",D7="rtt"),H7-F7+IF(F7&gt;H7,1),INDEX(ref!$E$22:'ref'!$E$37,MATCH(D7,gerald2,0)))</f>
        <v>0</v>
      </c>
      <c r="M7" s="14">
        <f>IF(SUM(L7-ref!E$4)&lt;0,0,SUM(L7-ref!E$4))</f>
        <v>0</v>
      </c>
      <c r="N7" s="30">
        <f t="shared" si="8"/>
        <v>0.5</v>
      </c>
      <c r="O7" s="77"/>
      <c r="P7" s="77"/>
      <c r="Q7" s="26"/>
      <c r="R7" s="20" t="str">
        <f>IF(O7="","",ABS(IF(SUM(O7-ref!E$38)&gt;0,0,SUM(O7-ref!E$38))))</f>
        <v/>
      </c>
      <c r="S7" s="137"/>
      <c r="T7" s="151"/>
      <c r="U7" s="157"/>
      <c r="V7" s="138" t="str">
        <f>IF(S7="","",ABS(IF(SUM(S7-ref!E$38)&gt;0,0,SUM(S7-ref!E$38))))</f>
        <v/>
      </c>
      <c r="W7" s="41" t="s">
        <v>33</v>
      </c>
      <c r="X7" s="38">
        <f t="shared" si="2"/>
        <v>0</v>
      </c>
      <c r="Z7" s="31">
        <f>IF(SUM(MOD(H7-F7,1)-IF(H7&gt;F7,MAX(0,MIN(H7,ref!E$17/24)-MAX('planning '!F7,7/24)),MAX(0,ref!E$17/24-MAX('planning '!F7,7/24))+MAX(0,MIN('planning '!H7,ref!E$17/24)-7/24)))&lt;0,0,SUM(MOD('planning '!H7-'planning '!F7,1)-IF('planning '!H7&gt;'planning '!F7,MAX(0,MIN('planning '!H7,ref!E$17/24)-MAX('planning '!F7,7/24)),MAX(0,ref!E$17/24-MAX('planning '!F7,7/24))+MAX(0,MIN('planning '!H7,ref!E$17/24)-7/24))))</f>
        <v>0</v>
      </c>
      <c r="AA7" s="31">
        <f t="shared" si="3"/>
        <v>0</v>
      </c>
      <c r="AB7" s="31" t="str">
        <f t="shared" si="4"/>
        <v>00:00</v>
      </c>
      <c r="AC7" s="32">
        <f>IF(SUM(IF(N7&gt;(ref!E$10*1),N7-(ref!E$10*1),0)-AC6)&lt;0,0,SUM(IF(N7&gt;(ref!E$10*1),N7-(ref!E$10*1),0)-AC5-AC6))</f>
        <v>0</v>
      </c>
      <c r="AD7" s="62">
        <f t="shared" si="5"/>
        <v>0</v>
      </c>
      <c r="AE7" s="165">
        <f t="shared" ref="AE7:AE11" si="10">IF(OR($F7="",$H7=""),0,IF($H7&gt;$F7,MEDIAN($H7,AE$2,AE$1)-MEDIAN($F7,AE$2,AE$1),+($H7&lt;$F7)*(AE$2-AE$1)+MEDIAN($H7,AE$1,AE$2)-MEDIAN($F7,AE$1,AE$2)))</f>
        <v>0</v>
      </c>
      <c r="AF7" s="165">
        <f t="shared" si="9"/>
        <v>0</v>
      </c>
      <c r="AG7" s="165">
        <f t="shared" si="9"/>
        <v>0</v>
      </c>
    </row>
    <row r="8" spans="2:33">
      <c r="B8" s="81" t="s">
        <v>69</v>
      </c>
      <c r="C8" s="84">
        <f t="shared" si="6"/>
        <v>43833</v>
      </c>
      <c r="D8" s="83" t="s">
        <v>19</v>
      </c>
      <c r="E8" s="125" t="str">
        <f t="shared" si="0"/>
        <v/>
      </c>
      <c r="F8" s="77"/>
      <c r="G8" s="27">
        <f t="shared" si="7"/>
        <v>0</v>
      </c>
      <c r="H8" s="77"/>
      <c r="I8" s="125" t="str">
        <f t="shared" si="1"/>
        <v/>
      </c>
      <c r="J8" s="24">
        <f>IF(OR(D8="télétravail",D8="férié travaillé",D8="travail"),(H8-F8+IF(F8&gt;H8,1)-G8),INDEX(ref!$E$22:'ref'!$E$37,MATCH(D8,gerald3,0)))</f>
        <v>0</v>
      </c>
      <c r="K8" s="13">
        <f>IF(SUM(J8-ref!E$8)&lt;0,0,SUM(J8-ref!E$8))</f>
        <v>0</v>
      </c>
      <c r="L8" s="8">
        <f>IF(OR(D8="férié travaillé",D8="travail",D8="asa",D8="rtt"),H8-F8+IF(F8&gt;H8,1),INDEX(ref!$E$22:'ref'!$E$37,MATCH(D8,gerald2,0)))</f>
        <v>0</v>
      </c>
      <c r="M8" s="14">
        <f>IF(SUM(L8-ref!E$4)&lt;0,0,SUM(L8-ref!E$4))</f>
        <v>0</v>
      </c>
      <c r="N8" s="30">
        <f t="shared" si="8"/>
        <v>0.5</v>
      </c>
      <c r="O8" s="77"/>
      <c r="P8" s="77"/>
      <c r="Q8" s="26"/>
      <c r="R8" s="20" t="str">
        <f>IF(O8="","",ABS(IF(SUM(O8-ref!E$38)&gt;0,0,SUM(O8-ref!E$38))))</f>
        <v/>
      </c>
      <c r="S8" s="137"/>
      <c r="T8" s="151"/>
      <c r="U8" s="157"/>
      <c r="V8" s="138" t="str">
        <f>IF(S8="","",ABS(IF(SUM(S8-ref!E$38)&gt;0,0,SUM(S8-ref!E$38))))</f>
        <v/>
      </c>
      <c r="W8" s="33">
        <f>N11</f>
        <v>0.5</v>
      </c>
      <c r="X8" s="38">
        <f t="shared" si="2"/>
        <v>0</v>
      </c>
      <c r="Z8" s="31">
        <f>IF(SUM(MOD(H8-F8,1)-IF(H8&gt;F8,MAX(0,MIN(H8,ref!E$17/24)-MAX('planning '!F8,7/24)),MAX(0,ref!E$17/24-MAX('planning '!F8,7/24))+MAX(0,MIN('planning '!H8,ref!E$17/24)-7/24)))&lt;0,0,SUM(MOD('planning '!H8-'planning '!F8,1)-IF('planning '!H8&gt;'planning '!F8,MAX(0,MIN('planning '!H8,ref!E$17/24)-MAX('planning '!F8,7/24)),MAX(0,ref!E$17/24-MAX('planning '!F8,7/24))+MAX(0,MIN('planning '!H8,ref!E$17/24)-7/24))))</f>
        <v>0</v>
      </c>
      <c r="AA8" s="31">
        <f t="shared" si="3"/>
        <v>0</v>
      </c>
      <c r="AB8" s="31" t="str">
        <f t="shared" si="4"/>
        <v>00:00</v>
      </c>
      <c r="AC8" s="32">
        <f>IF(SUM(IF(N8&gt;(ref!E$10*1),N8-(ref!E$10*1),0)-AC7)&lt;0,0,SUM(IF(N8&gt;(ref!E$10*1),N8-(ref!E$10*1),0)-AC5-AC6-AC7))</f>
        <v>0</v>
      </c>
      <c r="AD8" s="62">
        <f t="shared" si="5"/>
        <v>0</v>
      </c>
      <c r="AE8" s="165">
        <f t="shared" si="10"/>
        <v>0</v>
      </c>
      <c r="AF8" s="165">
        <f t="shared" si="9"/>
        <v>0</v>
      </c>
      <c r="AG8" s="165">
        <f t="shared" si="9"/>
        <v>0</v>
      </c>
    </row>
    <row r="9" spans="2:33">
      <c r="B9" s="79">
        <v>1</v>
      </c>
      <c r="C9" s="84">
        <f t="shared" si="6"/>
        <v>43834</v>
      </c>
      <c r="D9" s="83" t="s">
        <v>19</v>
      </c>
      <c r="E9" s="125" t="str">
        <f t="shared" si="0"/>
        <v/>
      </c>
      <c r="F9" s="77"/>
      <c r="G9" s="27">
        <f t="shared" si="7"/>
        <v>0</v>
      </c>
      <c r="H9" s="77"/>
      <c r="I9" s="125" t="str">
        <f t="shared" si="1"/>
        <v/>
      </c>
      <c r="J9" s="24">
        <f>IF(OR(D9="télétravail",D9="férié travaillé",D9="travail"),(H9-F9+IF(F9&gt;H9,1)-G9),INDEX(ref!$E$22:'ref'!$E$37,MATCH(D9,gerald3,0)))</f>
        <v>0</v>
      </c>
      <c r="K9" s="13">
        <f>IF(SUM(J9-ref!E$8)&lt;0,0,SUM(J9-ref!E$8))</f>
        <v>0</v>
      </c>
      <c r="L9" s="8">
        <f>IF(OR(D9="férié travaillé",D9="travail",D9="asa",D9="rtt"),H9-F9+IF(F9&gt;H9,1),INDEX(ref!$E$22:'ref'!$E$37,MATCH(D9,gerald2,0)))</f>
        <v>0</v>
      </c>
      <c r="M9" s="14">
        <f>IF(SUM(L9-ref!E$4)&lt;0,0,SUM(L9-ref!E$4))</f>
        <v>0</v>
      </c>
      <c r="N9" s="30">
        <f t="shared" si="8"/>
        <v>0.5</v>
      </c>
      <c r="O9" s="77"/>
      <c r="P9" s="77"/>
      <c r="Q9" s="26"/>
      <c r="R9" s="20" t="str">
        <f>IF(O9="","",ABS(IF(SUM(O9-ref!E$38)&gt;0,0,SUM(O9-ref!E$38))))</f>
        <v/>
      </c>
      <c r="S9" s="137"/>
      <c r="T9" s="151"/>
      <c r="U9" s="157"/>
      <c r="V9" s="138" t="str">
        <f>IF(S9="","",ABS(IF(SUM(S9-ref!E$38)&gt;0,0,SUM(S9-ref!E$38))))</f>
        <v/>
      </c>
      <c r="W9" s="158" t="s">
        <v>54</v>
      </c>
      <c r="X9" s="38">
        <f t="shared" si="2"/>
        <v>0</v>
      </c>
      <c r="Z9" s="31">
        <f>IF(SUM(MOD(H9-F9,1)-IF(H9&gt;F9,MAX(0,MIN(H9,ref!E$17/24)-MAX('planning '!F9,7/24)),MAX(0,ref!E$17/24-MAX('planning '!F9,7/24))+MAX(0,MIN('planning '!H9,ref!E$17/24)-7/24)))&lt;0,0,SUM(MOD('planning '!H9-'planning '!F9,1)-IF('planning '!H9&gt;'planning '!F9,MAX(0,MIN('planning '!H9,ref!E$17/24)-MAX('planning '!F9,7/24)),MAX(0,ref!E$17/24-MAX('planning '!F9,7/24))+MAX(0,MIN('planning '!H9,ref!E$17/24)-7/24))))</f>
        <v>0</v>
      </c>
      <c r="AA9" s="31">
        <f t="shared" si="3"/>
        <v>0</v>
      </c>
      <c r="AB9" s="31" t="str">
        <f t="shared" si="4"/>
        <v>00:00</v>
      </c>
      <c r="AC9" s="32">
        <f>IF(SUM(IF(N9&gt;(ref!E$10*1),N9-(ref!E$10*1),0)-AC8)&lt;0,0,SUM(IF(N9&gt;(ref!E$10*1),N9-(ref!E$10*1),0)-AC5-AC6-AC7-AC8))</f>
        <v>0</v>
      </c>
      <c r="AD9" s="62">
        <f t="shared" si="5"/>
        <v>0</v>
      </c>
      <c r="AE9" s="165">
        <f t="shared" si="10"/>
        <v>0</v>
      </c>
      <c r="AF9" s="165">
        <f t="shared" si="9"/>
        <v>0</v>
      </c>
      <c r="AG9" s="165">
        <f t="shared" si="9"/>
        <v>0</v>
      </c>
    </row>
    <row r="10" spans="2:33">
      <c r="C10" s="84">
        <f>C9+1</f>
        <v>43835</v>
      </c>
      <c r="D10" s="83" t="s">
        <v>19</v>
      </c>
      <c r="E10" s="125" t="str">
        <f>IF(AND(H10="",F10=""),"",C10+F10)</f>
        <v/>
      </c>
      <c r="F10" s="77"/>
      <c r="G10" s="27">
        <f>SUM(O10+S10)</f>
        <v>0</v>
      </c>
      <c r="H10" s="77"/>
      <c r="I10" s="125" t="str">
        <f>IF(AND(F10="",H10=""),"",C10+H10+(F10&gt;H10))</f>
        <v/>
      </c>
      <c r="J10" s="24">
        <f>IF(OR(D10="télétravail",D10="férié travaillé",D10="travail"),(H10-F10+IF(F10&gt;H10,1)-G10),INDEX(ref!$E$22:'ref'!$E$37,MATCH(D10,gerald3,0)))</f>
        <v>0</v>
      </c>
      <c r="K10" s="13">
        <f>IF(SUM(J10-ref!E$8)&lt;0,0,SUM(J10-ref!E$8))</f>
        <v>0</v>
      </c>
      <c r="L10" s="8">
        <f>IF(OR(D10="férié travaillé",D10="travail",D10="asa",D10="rtt"),H10-F10+IF(F10&gt;H10,1),INDEX(ref!$E$22:'ref'!$E$37,MATCH(D10,gerald2,0)))</f>
        <v>0</v>
      </c>
      <c r="M10" s="14">
        <f>IF(SUM(L10-ref!E$4)&lt;0,0,SUM(L10-ref!E$4))</f>
        <v>0</v>
      </c>
      <c r="N10" s="30">
        <f>N9+J10</f>
        <v>0.5</v>
      </c>
      <c r="O10" s="77"/>
      <c r="P10" s="77"/>
      <c r="Q10" s="26"/>
      <c r="R10" s="20" t="str">
        <f>IF(O10="","",ABS(IF(SUM(O10-ref!E$38)&gt;0,0,SUM(O10-ref!E$38))))</f>
        <v/>
      </c>
      <c r="S10" s="137"/>
      <c r="T10" s="151"/>
      <c r="U10" s="157"/>
      <c r="V10" s="138" t="str">
        <f>IF(S10="","",ABS(IF(SUM(S10-ref!E$38)&gt;0,0,SUM(S10-ref!E$38))))</f>
        <v/>
      </c>
      <c r="W10" s="24">
        <f>ref!E$11</f>
        <v>2</v>
      </c>
      <c r="X10" s="38">
        <f>IF(AND(F10&lt;&gt;"",H10&lt;&gt;""),1,0+OR(N(H9)&lt;N(F9),D10="récupération",D10="asa",D10="congé 1 jour",D10="congé 1/2 jour ",D10="congé 5h24",D10="arrêt maladie",D10="arrêt travail",D10="férié ",D10="congé parentale",D10="congé de naissance"))</f>
        <v>0</v>
      </c>
      <c r="Z10" s="31">
        <f>IF(SUM(MOD(H10-F10,1)-IF(H10&gt;F10,MAX(0,MIN(H10,ref!E$17/24)-MAX('planning '!F10,7/24)),MAX(0,ref!E$17/24-MAX('planning '!F10,7/24))+MAX(0,MIN('planning '!H10,ref!E$17/24)-7/24)))&lt;0,0,SUM(MOD('planning '!H10-'planning '!F10,1)-IF('planning '!H10&gt;'planning '!F10,MAX(0,MIN('planning '!H10,ref!E$17/24)-MAX('planning '!F10,7/24)),MAX(0,ref!E$17/24-MAX('planning '!F10,7/24))+MAX(0,MIN('planning '!H10,ref!E$17/24)-7/24))))</f>
        <v>0</v>
      </c>
      <c r="AA10" s="31">
        <f>IF(AND(J10&lt;&gt;0,WEEKDAY(C10,2)=7),J10,0)</f>
        <v>0</v>
      </c>
      <c r="AB10" s="31" t="str">
        <f>IF(D10&lt;&gt;"travail",IF(D10="férié travaillé",MOD(H10-F10,1)-G10,"00:00"),"00:00")</f>
        <v>00:00</v>
      </c>
      <c r="AC10" s="32">
        <f>IF(SUM(IF(N10&gt;(ref!E$10*1),N10-(ref!E$10*1),0)-AC9)&lt;0,0,SUM(IF(N10&gt;(ref!E$10*1),N10-(ref!E$10*1),0)-AC5-AC6-AC7-AC8-AC9))</f>
        <v>0</v>
      </c>
      <c r="AD10" s="62">
        <f>IF(AND(J10&lt;&gt;0,WEEKDAY(C10,2)=6),J10,0)</f>
        <v>0</v>
      </c>
      <c r="AE10" s="165">
        <f t="shared" si="10"/>
        <v>0</v>
      </c>
      <c r="AF10" s="165">
        <f t="shared" si="9"/>
        <v>0</v>
      </c>
      <c r="AG10" s="165">
        <f t="shared" si="9"/>
        <v>0</v>
      </c>
    </row>
    <row r="11" spans="2:33">
      <c r="B11"/>
      <c r="C11" s="84">
        <f>C10+1</f>
        <v>43836</v>
      </c>
      <c r="D11" s="83" t="s">
        <v>19</v>
      </c>
      <c r="E11" s="125" t="str">
        <f>IF(AND(H11="",F11=""),"",C11+F11)</f>
        <v/>
      </c>
      <c r="F11" s="77"/>
      <c r="G11" s="27">
        <f>SUM(O11+S11)</f>
        <v>0</v>
      </c>
      <c r="H11" s="77"/>
      <c r="I11" s="125" t="str">
        <f>IF(AND(F11="",H11=""),"",C11+H11+(F11&gt;H11))</f>
        <v/>
      </c>
      <c r="J11" s="24">
        <f>IF(OR(D11="télétravail",D11="férié travaillé",D11="travail"),(H11-F11+IF(F11&gt;H11,1)-G11),INDEX(ref!$E$22:'ref'!$E$37,MATCH(D11,gerald3,0)))</f>
        <v>0</v>
      </c>
      <c r="K11" s="13">
        <f>IF(SUM(J11-ref!E$8)&lt;0,0,SUM(J11-ref!E$8))</f>
        <v>0</v>
      </c>
      <c r="L11" s="8">
        <f>IF(OR(D11="férié travaillé",D11="travail",D11="asa",D11="rtt"),H11-F11+IF(F11&gt;H11,1),INDEX(ref!$E$22:'ref'!$E$37,MATCH(D11,gerald2,0)))</f>
        <v>0</v>
      </c>
      <c r="M11" s="14">
        <f>IF(SUM(L11-ref!E$4)&lt;0,0,SUM(L11-ref!E$4))</f>
        <v>0</v>
      </c>
      <c r="N11" s="30">
        <f>N10+J11</f>
        <v>0.5</v>
      </c>
      <c r="O11" s="77"/>
      <c r="P11" s="77"/>
      <c r="Q11" s="26"/>
      <c r="R11" s="20" t="str">
        <f>IF(O11="","",ABS(IF(SUM(O11-ref!E$38)&gt;0,0,SUM(O11-ref!E$38))))</f>
        <v/>
      </c>
      <c r="S11" s="137"/>
      <c r="T11" s="151"/>
      <c r="U11" s="157"/>
      <c r="V11" s="138" t="str">
        <f>IF(S11="","",ABS(IF(SUM(S11-ref!E$38)&gt;0,0,SUM(S11-ref!E$38))))</f>
        <v/>
      </c>
      <c r="W11" s="20">
        <f>IF(SUM(N11-ref!E$11)&lt;0,0,SUM(N11-ref!E$11))</f>
        <v>0</v>
      </c>
      <c r="X11" s="38">
        <f>IF(AND(F11&lt;&gt;"",H11&lt;&gt;""),1,0+OR(N(H10)&lt;N(F10),D11="récupération",D11="asa",D11="congé 1 jour",D11="congé 1/2 jour ",D11="congé 5h24",D11="arrêt maladie",D11="arrêt travail",D11="férié ",D11="congé parentale",D11="congé de naissance"))</f>
        <v>0</v>
      </c>
      <c r="Z11" s="31">
        <f>IF(SUM(MOD(H11-F11,1)-IF(H11&gt;F11,MAX(0,MIN(H11,ref!E$17/24)-MAX('planning '!F11,7/24)),MAX(0,ref!E$17/24-MAX('planning '!F11,7/24))+MAX(0,MIN('planning '!H11,ref!E$17/24)-7/24)))&lt;0,0,SUM(MOD('planning '!H11-'planning '!F11,1)-IF('planning '!H11&gt;'planning '!F11,MAX(0,MIN('planning '!H11,ref!E$17/24)-MAX('planning '!F11,7/24)),MAX(0,ref!E$17/24-MAX('planning '!F11,7/24))+MAX(0,MIN('planning '!H11,ref!E$17/24)-7/24))))</f>
        <v>0</v>
      </c>
      <c r="AA11" s="31">
        <f>IF(AND(J11&lt;&gt;0,WEEKDAY(C11,2)=7),J11,0)</f>
        <v>0</v>
      </c>
      <c r="AB11" s="31" t="str">
        <f>IF(D11&lt;&gt;"travail",IF(D11="férié travaillé",MOD(H11-F11,1)-G11,"00:00"),"00:00")</f>
        <v>00:00</v>
      </c>
      <c r="AC11" s="32">
        <f>IF(SUM(IF(N11&gt;(ref!E$10*1),N11-(ref!E$10*1),0)-AC10)&lt;0,0,SUM(IF(N11&gt;(ref!E$10*1),N11-(ref!E$10*1),0)-AC5-AC6-AC7-AC8-AC9-AC10))</f>
        <v>0</v>
      </c>
      <c r="AD11" s="62">
        <f>IF(AND(J11&lt;&gt;0,WEEKDAY(C11,2)=6),J11,0)</f>
        <v>0</v>
      </c>
      <c r="AE11" s="165">
        <f t="shared" si="10"/>
        <v>0</v>
      </c>
      <c r="AF11" s="165">
        <f t="shared" si="9"/>
        <v>0</v>
      </c>
      <c r="AG11" s="165">
        <f t="shared" si="9"/>
        <v>0</v>
      </c>
    </row>
    <row r="12" spans="2:33">
      <c r="B12"/>
      <c r="AE12" s="16"/>
    </row>
    <row r="13" spans="2:33">
      <c r="Z13" s="2"/>
      <c r="AB13" s="1"/>
      <c r="AC13" s="2"/>
      <c r="AD13" s="2"/>
      <c r="AF13" s="164"/>
      <c r="AG13" s="164"/>
    </row>
    <row r="14" spans="2:33">
      <c r="G14" s="128"/>
      <c r="H14" s="1"/>
      <c r="M14" s="106"/>
      <c r="N14" s="17"/>
      <c r="U14" s="25"/>
      <c r="Z14" s="2"/>
      <c r="AB14" s="1"/>
      <c r="AC14" s="2"/>
      <c r="AD14" s="2"/>
      <c r="AE14" s="16"/>
    </row>
    <row r="15" spans="2:33">
      <c r="Z15" s="2"/>
      <c r="AC15" s="2"/>
      <c r="AD15" s="2"/>
    </row>
    <row r="16" spans="2:33">
      <c r="Z16" s="2"/>
      <c r="AC16" s="2"/>
      <c r="AD16" s="2"/>
    </row>
    <row r="17" spans="3:30">
      <c r="Z17" s="2"/>
      <c r="AC17" s="2"/>
      <c r="AD17" s="2"/>
    </row>
    <row r="18" spans="3:30">
      <c r="Z18" s="2"/>
      <c r="AC18" s="2"/>
      <c r="AD18" s="2"/>
    </row>
    <row r="19" spans="3:30">
      <c r="C19" s="160"/>
      <c r="Z19" s="2"/>
      <c r="AC19" s="2"/>
      <c r="AD19" s="2"/>
    </row>
    <row r="20" spans="3:30">
      <c r="C20" s="16"/>
      <c r="Z20" s="2"/>
      <c r="AC20" s="2"/>
      <c r="AD20" s="2"/>
    </row>
    <row r="21" spans="3:30">
      <c r="C21" s="160"/>
      <c r="Z21" s="2"/>
      <c r="AC21" s="2"/>
      <c r="AD21" s="2"/>
    </row>
    <row r="22" spans="3:30">
      <c r="C22" s="161"/>
      <c r="Z22" s="2"/>
      <c r="AC22" s="2"/>
      <c r="AD22" s="2"/>
    </row>
    <row r="23" spans="3:30">
      <c r="Z23" s="2"/>
      <c r="AC23" s="2"/>
      <c r="AD23" s="2"/>
    </row>
    <row r="24" spans="3:30">
      <c r="Z24" s="2"/>
      <c r="AC24" s="2"/>
      <c r="AD24" s="2"/>
    </row>
    <row r="25" spans="3:30">
      <c r="Z25" s="2"/>
      <c r="AC25" s="2"/>
      <c r="AD25" s="2"/>
    </row>
    <row r="26" spans="3:30">
      <c r="Z26" s="2"/>
      <c r="AC26" s="2"/>
      <c r="AD26" s="2"/>
    </row>
    <row r="27" spans="3:30">
      <c r="Z27" s="2"/>
      <c r="AC27" s="2"/>
      <c r="AD27" s="2"/>
    </row>
    <row r="28" spans="3:30">
      <c r="Z28" s="2"/>
      <c r="AC28" s="2"/>
      <c r="AD28" s="2"/>
    </row>
    <row r="29" spans="3:30">
      <c r="Z29" s="2"/>
      <c r="AC29" s="2"/>
      <c r="AD29" s="2"/>
    </row>
    <row r="30" spans="3:30">
      <c r="Z30" s="2"/>
      <c r="AC30" s="2"/>
      <c r="AD30" s="2"/>
    </row>
    <row r="31" spans="3:30">
      <c r="Z31" s="2"/>
      <c r="AC31" s="2"/>
      <c r="AD31" s="2"/>
    </row>
    <row r="32" spans="3:30">
      <c r="Z32" s="2"/>
      <c r="AC32" s="2"/>
      <c r="AD32" s="2"/>
    </row>
    <row r="33" spans="26:30">
      <c r="Z33" s="2"/>
      <c r="AC33" s="2"/>
      <c r="AD33" s="2"/>
    </row>
    <row r="34" spans="26:30">
      <c r="Z34" s="2"/>
      <c r="AC34" s="2"/>
      <c r="AD34" s="2"/>
    </row>
    <row r="35" spans="26:30">
      <c r="Z35" s="2"/>
      <c r="AC35" s="2"/>
      <c r="AD35" s="2"/>
    </row>
    <row r="36" spans="26:30">
      <c r="Z36" s="2"/>
      <c r="AC36" s="2"/>
      <c r="AD36" s="2"/>
    </row>
    <row r="37" spans="26:30">
      <c r="Z37" s="2"/>
      <c r="AC37" s="2"/>
      <c r="AD37" s="2"/>
    </row>
    <row r="38" spans="26:30">
      <c r="Z38" s="2"/>
      <c r="AC38" s="2"/>
      <c r="AD38" s="2"/>
    </row>
    <row r="39" spans="26:30">
      <c r="Z39" s="2"/>
      <c r="AC39" s="2"/>
      <c r="AD39" s="2"/>
    </row>
    <row r="40" spans="26:30">
      <c r="Z40" s="2"/>
      <c r="AC40" s="2"/>
      <c r="AD40" s="2"/>
    </row>
    <row r="41" spans="26:30">
      <c r="Z41" s="2"/>
      <c r="AC41" s="2"/>
      <c r="AD41" s="2"/>
    </row>
    <row r="42" spans="26:30">
      <c r="Z42" s="2"/>
      <c r="AC42" s="2"/>
      <c r="AD42" s="2"/>
    </row>
    <row r="43" spans="26:30">
      <c r="Z43" s="2"/>
      <c r="AC43" s="2"/>
      <c r="AD43" s="2"/>
    </row>
    <row r="44" spans="26:30">
      <c r="Z44" s="2"/>
      <c r="AC44" s="2"/>
      <c r="AD44" s="2"/>
    </row>
    <row r="45" spans="26:30">
      <c r="Z45" s="2"/>
      <c r="AC45" s="2"/>
      <c r="AD45" s="2"/>
    </row>
    <row r="46" spans="26:30">
      <c r="Z46" s="2"/>
      <c r="AC46" s="2"/>
      <c r="AD46" s="2"/>
    </row>
    <row r="47" spans="26:30">
      <c r="Z47" s="2"/>
      <c r="AC47" s="2"/>
      <c r="AD47" s="2"/>
    </row>
    <row r="48" spans="26:30">
      <c r="Z48" s="2"/>
      <c r="AC48" s="2"/>
      <c r="AD48" s="2"/>
    </row>
    <row r="49" spans="26:30">
      <c r="Z49" s="2"/>
      <c r="AC49" s="2"/>
      <c r="AD49" s="2"/>
    </row>
    <row r="50" spans="26:30">
      <c r="Z50" s="2"/>
      <c r="AC50" s="2"/>
      <c r="AD50" s="2"/>
    </row>
    <row r="51" spans="26:30">
      <c r="Z51" s="2"/>
      <c r="AC51" s="2"/>
      <c r="AD51" s="2"/>
    </row>
    <row r="52" spans="26:30">
      <c r="Z52" s="2"/>
      <c r="AC52" s="2"/>
      <c r="AD52" s="2"/>
    </row>
    <row r="53" spans="26:30">
      <c r="Z53" s="2"/>
      <c r="AC53" s="2"/>
      <c r="AD53" s="2"/>
    </row>
    <row r="54" spans="26:30">
      <c r="Z54" s="2"/>
      <c r="AC54" s="2"/>
      <c r="AD54" s="2"/>
    </row>
    <row r="55" spans="26:30">
      <c r="Z55" s="2"/>
      <c r="AC55" s="2"/>
      <c r="AD55" s="2"/>
    </row>
    <row r="56" spans="26:30">
      <c r="Z56" s="2"/>
      <c r="AC56" s="2"/>
      <c r="AD56" s="2"/>
    </row>
    <row r="57" spans="26:30">
      <c r="Z57" s="2"/>
      <c r="AC57" s="2"/>
      <c r="AD57" s="2"/>
    </row>
    <row r="58" spans="26:30">
      <c r="Z58" s="2"/>
      <c r="AC58" s="2"/>
      <c r="AD58" s="2"/>
    </row>
    <row r="59" spans="26:30">
      <c r="Z59" s="2"/>
      <c r="AC59" s="2"/>
      <c r="AD59" s="2"/>
    </row>
    <row r="60" spans="26:30">
      <c r="Z60" s="2"/>
      <c r="AC60" s="2"/>
      <c r="AD60" s="2"/>
    </row>
    <row r="61" spans="26:30">
      <c r="Z61" s="2"/>
      <c r="AC61" s="2"/>
      <c r="AD61" s="2"/>
    </row>
    <row r="62" spans="26:30">
      <c r="Z62" s="2"/>
      <c r="AC62" s="2"/>
      <c r="AD62" s="2"/>
    </row>
    <row r="63" spans="26:30">
      <c r="Z63" s="2"/>
      <c r="AC63" s="2"/>
      <c r="AD63" s="2"/>
    </row>
    <row r="64" spans="26:30">
      <c r="Z64" s="2"/>
      <c r="AC64" s="2"/>
      <c r="AD64" s="2"/>
    </row>
    <row r="65" spans="26:30">
      <c r="Z65" s="2"/>
      <c r="AC65" s="2"/>
      <c r="AD65" s="2"/>
    </row>
    <row r="66" spans="26:30">
      <c r="Z66" s="2"/>
      <c r="AC66" s="2"/>
      <c r="AD66" s="2"/>
    </row>
    <row r="67" spans="26:30">
      <c r="Z67" s="2"/>
      <c r="AC67" s="2"/>
      <c r="AD67" s="2"/>
    </row>
    <row r="68" spans="26:30">
      <c r="Z68" s="2"/>
      <c r="AC68" s="2"/>
      <c r="AD68" s="2"/>
    </row>
    <row r="69" spans="26:30">
      <c r="Z69" s="2"/>
      <c r="AC69" s="2"/>
      <c r="AD69" s="2"/>
    </row>
    <row r="70" spans="26:30">
      <c r="Z70" s="2"/>
      <c r="AC70" s="2"/>
      <c r="AD70" s="2"/>
    </row>
    <row r="71" spans="26:30">
      <c r="Z71" s="2"/>
      <c r="AC71" s="2"/>
      <c r="AD71" s="2"/>
    </row>
    <row r="72" spans="26:30">
      <c r="Z72" s="2"/>
      <c r="AC72" s="2"/>
      <c r="AD72" s="2"/>
    </row>
    <row r="73" spans="26:30">
      <c r="Z73" s="2"/>
      <c r="AC73" s="2"/>
      <c r="AD73" s="2"/>
    </row>
    <row r="74" spans="26:30">
      <c r="Z74" s="2"/>
      <c r="AC74" s="2"/>
      <c r="AD74" s="2"/>
    </row>
    <row r="75" spans="26:30">
      <c r="Z75" s="2"/>
      <c r="AC75" s="2"/>
      <c r="AD75" s="2"/>
    </row>
    <row r="76" spans="26:30">
      <c r="Z76" s="2"/>
      <c r="AC76" s="2"/>
      <c r="AD76" s="2"/>
    </row>
    <row r="77" spans="26:30">
      <c r="Z77" s="2"/>
      <c r="AC77" s="2"/>
      <c r="AD77" s="2"/>
    </row>
    <row r="78" spans="26:30">
      <c r="Z78" s="2"/>
      <c r="AC78" s="2"/>
      <c r="AD78" s="2"/>
    </row>
    <row r="79" spans="26:30">
      <c r="Z79" s="2"/>
      <c r="AC79" s="2"/>
      <c r="AD79" s="2"/>
    </row>
    <row r="80" spans="26:30">
      <c r="Z80" s="2"/>
      <c r="AC80" s="2"/>
      <c r="AD80" s="2"/>
    </row>
    <row r="81" spans="26:30">
      <c r="Z81" s="2"/>
      <c r="AC81" s="2"/>
      <c r="AD81" s="2"/>
    </row>
    <row r="82" spans="26:30">
      <c r="Z82" s="2"/>
      <c r="AC82" s="2"/>
      <c r="AD82" s="2"/>
    </row>
    <row r="83" spans="26:30">
      <c r="Z83" s="2"/>
      <c r="AC83" s="2"/>
      <c r="AD83" s="2"/>
    </row>
    <row r="84" spans="26:30">
      <c r="Z84" s="2"/>
      <c r="AC84" s="2"/>
      <c r="AD84" s="2"/>
    </row>
    <row r="85" spans="26:30">
      <c r="Z85" s="2"/>
      <c r="AC85" s="2"/>
      <c r="AD85" s="2"/>
    </row>
    <row r="86" spans="26:30">
      <c r="Z86" s="2"/>
      <c r="AC86" s="2"/>
      <c r="AD86" s="2"/>
    </row>
    <row r="87" spans="26:30">
      <c r="Z87" s="2"/>
      <c r="AC87" s="2"/>
      <c r="AD87" s="2"/>
    </row>
    <row r="88" spans="26:30">
      <c r="Z88" s="2"/>
      <c r="AC88" s="2"/>
      <c r="AD88" s="2"/>
    </row>
    <row r="89" spans="26:30">
      <c r="Z89" s="2"/>
      <c r="AC89" s="2"/>
      <c r="AD89" s="2"/>
    </row>
    <row r="90" spans="26:30">
      <c r="Z90" s="2"/>
      <c r="AC90" s="2"/>
      <c r="AD90" s="2"/>
    </row>
    <row r="91" spans="26:30">
      <c r="Z91" s="2"/>
      <c r="AC91" s="2"/>
      <c r="AD91" s="2"/>
    </row>
    <row r="92" spans="26:30">
      <c r="Z92" s="2"/>
      <c r="AC92" s="2"/>
      <c r="AD92" s="2"/>
    </row>
    <row r="93" spans="26:30">
      <c r="Z93" s="2"/>
      <c r="AC93" s="2"/>
      <c r="AD93" s="2"/>
    </row>
    <row r="94" spans="26:30">
      <c r="Z94" s="2"/>
      <c r="AC94" s="2"/>
      <c r="AD94" s="2"/>
    </row>
    <row r="95" spans="26:30">
      <c r="Z95" s="2"/>
      <c r="AC95" s="2"/>
      <c r="AD95" s="2"/>
    </row>
    <row r="96" spans="26:30">
      <c r="Z96" s="2"/>
      <c r="AC96" s="2"/>
      <c r="AD96" s="2"/>
    </row>
    <row r="97" spans="26:30">
      <c r="Z97" s="2"/>
      <c r="AC97" s="2"/>
      <c r="AD97" s="2"/>
    </row>
    <row r="98" spans="26:30">
      <c r="Z98" s="2"/>
      <c r="AC98" s="2"/>
      <c r="AD98" s="2"/>
    </row>
    <row r="99" spans="26:30">
      <c r="Z99" s="2"/>
      <c r="AC99" s="2"/>
      <c r="AD99" s="2"/>
    </row>
    <row r="100" spans="26:30">
      <c r="Z100" s="2"/>
      <c r="AC100" s="2"/>
      <c r="AD100" s="2"/>
    </row>
    <row r="101" spans="26:30">
      <c r="Z101" s="2"/>
      <c r="AC101" s="2"/>
      <c r="AD101" s="2"/>
    </row>
    <row r="102" spans="26:30">
      <c r="Z102" s="2"/>
      <c r="AC102" s="2"/>
      <c r="AD102" s="2"/>
    </row>
    <row r="103" spans="26:30">
      <c r="Z103" s="2"/>
      <c r="AC103" s="2"/>
      <c r="AD103" s="2"/>
    </row>
    <row r="104" spans="26:30">
      <c r="Z104" s="2"/>
      <c r="AC104" s="2"/>
      <c r="AD104" s="2"/>
    </row>
    <row r="105" spans="26:30">
      <c r="Z105" s="2"/>
      <c r="AC105" s="2"/>
      <c r="AD105" s="2"/>
    </row>
    <row r="106" spans="26:30">
      <c r="Z106" s="2"/>
      <c r="AC106" s="2"/>
      <c r="AD106" s="2"/>
    </row>
    <row r="107" spans="26:30">
      <c r="Z107" s="2"/>
      <c r="AC107" s="2"/>
      <c r="AD107" s="2"/>
    </row>
    <row r="108" spans="26:30">
      <c r="Z108" s="2"/>
      <c r="AC108" s="2"/>
      <c r="AD108" s="2"/>
    </row>
    <row r="109" spans="26:30">
      <c r="Z109" s="2"/>
      <c r="AC109" s="2"/>
      <c r="AD109" s="2"/>
    </row>
    <row r="110" spans="26:30">
      <c r="Z110" s="2"/>
      <c r="AC110" s="2"/>
      <c r="AD110" s="2"/>
    </row>
    <row r="111" spans="26:30">
      <c r="Z111" s="2"/>
      <c r="AC111" s="2"/>
      <c r="AD111" s="2"/>
    </row>
    <row r="112" spans="26:30">
      <c r="Z112" s="2"/>
      <c r="AC112" s="2"/>
      <c r="AD112" s="2"/>
    </row>
    <row r="113" spans="26:30">
      <c r="Z113" s="2"/>
      <c r="AC113" s="2"/>
      <c r="AD113" s="2"/>
    </row>
    <row r="114" spans="26:30">
      <c r="Z114" s="2"/>
      <c r="AC114" s="2"/>
      <c r="AD114" s="2"/>
    </row>
    <row r="115" spans="26:30">
      <c r="Z115" s="2"/>
      <c r="AC115" s="2"/>
      <c r="AD115" s="2"/>
    </row>
    <row r="116" spans="26:30">
      <c r="Z116" s="2"/>
      <c r="AC116" s="2"/>
      <c r="AD116" s="2"/>
    </row>
    <row r="117" spans="26:30">
      <c r="Z117" s="2"/>
      <c r="AC117" s="2"/>
      <c r="AD117" s="2"/>
    </row>
    <row r="118" spans="26:30">
      <c r="Z118" s="2"/>
      <c r="AC118" s="2"/>
      <c r="AD118" s="2"/>
    </row>
    <row r="119" spans="26:30">
      <c r="Z119" s="2"/>
      <c r="AC119" s="2"/>
      <c r="AD119" s="2"/>
    </row>
    <row r="120" spans="26:30">
      <c r="Z120" s="2"/>
      <c r="AC120" s="2"/>
      <c r="AD120" s="2"/>
    </row>
    <row r="121" spans="26:30">
      <c r="Z121" s="2"/>
      <c r="AC121" s="2"/>
      <c r="AD121" s="2"/>
    </row>
    <row r="122" spans="26:30">
      <c r="Z122" s="2"/>
      <c r="AC122" s="2"/>
      <c r="AD122" s="2"/>
    </row>
    <row r="123" spans="26:30">
      <c r="Z123" s="2"/>
      <c r="AC123" s="2"/>
      <c r="AD123" s="2"/>
    </row>
    <row r="124" spans="26:30">
      <c r="Z124" s="2"/>
      <c r="AC124" s="2"/>
      <c r="AD124" s="2"/>
    </row>
    <row r="125" spans="26:30">
      <c r="Z125" s="2"/>
      <c r="AC125" s="2"/>
      <c r="AD125" s="2"/>
    </row>
    <row r="126" spans="26:30">
      <c r="Z126" s="2"/>
      <c r="AC126" s="2"/>
      <c r="AD126" s="2"/>
    </row>
    <row r="127" spans="26:30">
      <c r="Z127" s="2"/>
      <c r="AC127" s="2"/>
      <c r="AD127" s="2"/>
    </row>
    <row r="128" spans="26:30">
      <c r="Z128" s="2"/>
      <c r="AC128" s="2"/>
      <c r="AD128" s="2"/>
    </row>
    <row r="129" spans="26:30">
      <c r="Z129" s="2"/>
      <c r="AC129" s="2"/>
      <c r="AD129" s="2"/>
    </row>
    <row r="130" spans="26:30">
      <c r="Z130" s="2"/>
      <c r="AC130" s="2"/>
      <c r="AD130" s="2"/>
    </row>
    <row r="131" spans="26:30">
      <c r="Z131" s="2"/>
      <c r="AC131" s="2"/>
      <c r="AD131" s="2"/>
    </row>
    <row r="132" spans="26:30">
      <c r="Z132" s="2"/>
      <c r="AC132" s="2"/>
      <c r="AD132" s="2"/>
    </row>
    <row r="133" spans="26:30">
      <c r="Z133" s="2"/>
      <c r="AC133" s="2"/>
      <c r="AD133" s="2"/>
    </row>
    <row r="134" spans="26:30">
      <c r="Z134" s="2"/>
      <c r="AC134" s="2"/>
      <c r="AD134" s="2"/>
    </row>
    <row r="135" spans="26:30">
      <c r="Z135" s="2"/>
      <c r="AC135" s="2"/>
      <c r="AD135" s="2"/>
    </row>
    <row r="136" spans="26:30">
      <c r="Z136" s="2"/>
      <c r="AC136" s="2"/>
      <c r="AD136" s="2"/>
    </row>
    <row r="137" spans="26:30">
      <c r="Z137" s="2"/>
      <c r="AC137" s="2"/>
      <c r="AD137" s="2"/>
    </row>
    <row r="138" spans="26:30">
      <c r="Z138" s="2"/>
      <c r="AC138" s="2"/>
      <c r="AD138" s="2"/>
    </row>
    <row r="139" spans="26:30">
      <c r="Z139" s="2"/>
      <c r="AC139" s="2"/>
      <c r="AD139" s="2"/>
    </row>
    <row r="140" spans="26:30">
      <c r="Z140" s="2"/>
      <c r="AC140" s="2"/>
      <c r="AD140" s="2"/>
    </row>
    <row r="141" spans="26:30">
      <c r="Z141" s="2"/>
      <c r="AC141" s="2"/>
      <c r="AD141" s="2"/>
    </row>
    <row r="142" spans="26:30">
      <c r="Z142" s="2"/>
      <c r="AC142" s="2"/>
      <c r="AD142" s="2"/>
    </row>
    <row r="143" spans="26:30">
      <c r="Z143" s="2"/>
      <c r="AC143" s="2"/>
      <c r="AD143" s="2"/>
    </row>
    <row r="144" spans="26:30">
      <c r="Z144" s="2"/>
      <c r="AC144" s="2"/>
      <c r="AD144" s="2"/>
    </row>
    <row r="145" spans="26:30">
      <c r="Z145" s="2"/>
      <c r="AC145" s="2"/>
      <c r="AD145" s="2"/>
    </row>
    <row r="146" spans="26:30">
      <c r="Z146" s="2"/>
      <c r="AC146" s="2"/>
      <c r="AD146" s="2"/>
    </row>
    <row r="147" spans="26:30">
      <c r="Z147" s="2"/>
      <c r="AC147" s="2"/>
      <c r="AD147" s="2"/>
    </row>
    <row r="148" spans="26:30">
      <c r="Z148" s="2"/>
      <c r="AC148" s="2"/>
      <c r="AD148" s="2"/>
    </row>
    <row r="149" spans="26:30">
      <c r="Z149" s="2"/>
      <c r="AC149" s="2"/>
      <c r="AD149" s="2"/>
    </row>
    <row r="150" spans="26:30">
      <c r="Z150" s="2"/>
      <c r="AC150" s="2"/>
      <c r="AD150" s="2"/>
    </row>
    <row r="151" spans="26:30">
      <c r="Z151" s="2"/>
      <c r="AC151" s="2"/>
      <c r="AD151" s="2"/>
    </row>
    <row r="152" spans="26:30">
      <c r="Z152" s="2"/>
      <c r="AC152" s="2"/>
      <c r="AD152" s="2"/>
    </row>
    <row r="153" spans="26:30">
      <c r="Z153" s="2"/>
      <c r="AC153" s="2"/>
      <c r="AD153" s="2"/>
    </row>
    <row r="154" spans="26:30">
      <c r="Z154" s="2"/>
      <c r="AC154" s="2"/>
      <c r="AD154" s="2"/>
    </row>
    <row r="155" spans="26:30">
      <c r="Z155" s="2"/>
      <c r="AC155" s="2"/>
      <c r="AD155" s="2"/>
    </row>
    <row r="156" spans="26:30">
      <c r="Z156" s="2"/>
      <c r="AC156" s="2"/>
      <c r="AD156" s="2"/>
    </row>
    <row r="157" spans="26:30">
      <c r="Z157" s="2"/>
      <c r="AC157" s="2"/>
      <c r="AD157" s="2"/>
    </row>
    <row r="158" spans="26:30">
      <c r="Z158" s="2"/>
      <c r="AC158" s="2"/>
      <c r="AD158" s="2"/>
    </row>
    <row r="159" spans="26:30">
      <c r="Z159" s="2"/>
      <c r="AC159" s="2"/>
      <c r="AD159" s="2"/>
    </row>
    <row r="160" spans="26:30">
      <c r="Z160" s="2"/>
      <c r="AC160" s="2"/>
      <c r="AD160" s="2"/>
    </row>
    <row r="161" spans="26:30">
      <c r="Z161" s="2"/>
      <c r="AC161" s="2"/>
      <c r="AD161" s="2"/>
    </row>
    <row r="162" spans="26:30">
      <c r="Z162" s="2"/>
      <c r="AC162" s="2"/>
      <c r="AD162" s="2"/>
    </row>
    <row r="163" spans="26:30">
      <c r="Z163" s="2"/>
      <c r="AC163" s="2"/>
      <c r="AD163" s="2"/>
    </row>
    <row r="164" spans="26:30">
      <c r="Z164" s="2"/>
      <c r="AC164" s="2"/>
      <c r="AD164" s="2"/>
    </row>
    <row r="165" spans="26:30">
      <c r="Z165" s="2"/>
      <c r="AC165" s="2"/>
      <c r="AD165" s="2"/>
    </row>
    <row r="166" spans="26:30">
      <c r="Z166" s="2"/>
      <c r="AC166" s="2"/>
      <c r="AD166" s="2"/>
    </row>
    <row r="167" spans="26:30">
      <c r="Z167" s="2"/>
      <c r="AC167" s="2"/>
      <c r="AD167" s="2"/>
    </row>
    <row r="168" spans="26:30">
      <c r="Z168" s="2"/>
      <c r="AC168" s="2"/>
      <c r="AD168" s="2"/>
    </row>
    <row r="169" spans="26:30">
      <c r="Z169" s="2"/>
      <c r="AC169" s="2"/>
      <c r="AD169" s="2"/>
    </row>
    <row r="170" spans="26:30">
      <c r="Z170" s="2"/>
      <c r="AC170" s="2"/>
      <c r="AD170" s="2"/>
    </row>
    <row r="171" spans="26:30">
      <c r="Z171" s="2"/>
      <c r="AC171" s="2"/>
      <c r="AD171" s="2"/>
    </row>
    <row r="172" spans="26:30">
      <c r="Z172" s="2"/>
      <c r="AC172" s="2"/>
      <c r="AD172" s="2"/>
    </row>
    <row r="173" spans="26:30">
      <c r="Z173" s="2"/>
      <c r="AC173" s="2"/>
      <c r="AD173" s="2"/>
    </row>
    <row r="174" spans="26:30">
      <c r="Z174" s="2"/>
      <c r="AC174" s="2"/>
      <c r="AD174" s="2"/>
    </row>
    <row r="175" spans="26:30">
      <c r="Z175" s="2"/>
      <c r="AC175" s="2"/>
      <c r="AD175" s="2"/>
    </row>
    <row r="176" spans="26:30">
      <c r="Z176" s="2"/>
      <c r="AC176" s="2"/>
      <c r="AD176" s="2"/>
    </row>
    <row r="177" spans="26:30">
      <c r="Z177" s="2"/>
      <c r="AC177" s="2"/>
      <c r="AD177" s="2"/>
    </row>
    <row r="178" spans="26:30">
      <c r="Z178" s="2"/>
      <c r="AC178" s="2"/>
      <c r="AD178" s="2"/>
    </row>
    <row r="179" spans="26:30">
      <c r="Z179" s="2"/>
      <c r="AC179" s="2"/>
      <c r="AD179" s="2"/>
    </row>
    <row r="180" spans="26:30">
      <c r="Z180" s="2"/>
      <c r="AC180" s="2"/>
      <c r="AD180" s="2"/>
    </row>
    <row r="181" spans="26:30">
      <c r="Z181" s="2"/>
      <c r="AC181" s="2"/>
      <c r="AD181" s="2"/>
    </row>
    <row r="182" spans="26:30">
      <c r="Z182" s="2"/>
      <c r="AC182" s="2"/>
      <c r="AD182" s="2"/>
    </row>
    <row r="183" spans="26:30">
      <c r="Z183" s="2"/>
      <c r="AC183" s="2"/>
      <c r="AD183" s="2"/>
    </row>
    <row r="184" spans="26:30">
      <c r="Z184" s="2"/>
      <c r="AC184" s="2"/>
      <c r="AD184" s="2"/>
    </row>
    <row r="185" spans="26:30">
      <c r="Z185" s="2"/>
      <c r="AC185" s="2"/>
      <c r="AD185" s="2"/>
    </row>
    <row r="186" spans="26:30">
      <c r="Z186" s="2"/>
      <c r="AC186" s="2"/>
      <c r="AD186" s="2"/>
    </row>
    <row r="187" spans="26:30">
      <c r="Z187" s="2"/>
      <c r="AC187" s="2"/>
      <c r="AD187" s="2"/>
    </row>
    <row r="188" spans="26:30">
      <c r="Z188" s="2"/>
      <c r="AC188" s="2"/>
      <c r="AD188" s="2"/>
    </row>
    <row r="189" spans="26:30">
      <c r="Z189" s="2"/>
      <c r="AC189" s="2"/>
      <c r="AD189" s="2"/>
    </row>
    <row r="190" spans="26:30">
      <c r="Z190" s="2"/>
      <c r="AC190" s="2"/>
      <c r="AD190" s="2"/>
    </row>
    <row r="191" spans="26:30">
      <c r="Z191" s="2"/>
      <c r="AC191" s="2"/>
      <c r="AD191" s="2"/>
    </row>
    <row r="192" spans="26:30">
      <c r="Z192" s="2"/>
      <c r="AC192" s="2"/>
      <c r="AD192" s="2"/>
    </row>
    <row r="193" spans="26:30">
      <c r="Z193" s="2"/>
      <c r="AC193" s="2"/>
      <c r="AD193" s="2"/>
    </row>
    <row r="194" spans="26:30">
      <c r="Z194" s="2"/>
      <c r="AC194" s="2"/>
      <c r="AD194" s="2"/>
    </row>
    <row r="195" spans="26:30">
      <c r="Z195" s="2"/>
      <c r="AC195" s="2"/>
      <c r="AD195" s="2"/>
    </row>
    <row r="196" spans="26:30">
      <c r="Z196" s="2"/>
      <c r="AC196" s="2"/>
      <c r="AD196" s="2"/>
    </row>
    <row r="197" spans="26:30">
      <c r="Z197" s="2"/>
      <c r="AC197" s="2"/>
      <c r="AD197" s="2"/>
    </row>
    <row r="198" spans="26:30">
      <c r="Z198" s="2"/>
      <c r="AC198" s="2"/>
      <c r="AD198" s="2"/>
    </row>
    <row r="199" spans="26:30">
      <c r="Z199" s="2"/>
      <c r="AC199" s="2"/>
      <c r="AD199" s="2"/>
    </row>
    <row r="200" spans="26:30">
      <c r="Z200" s="2"/>
      <c r="AC200" s="2"/>
      <c r="AD200" s="2"/>
    </row>
    <row r="201" spans="26:30">
      <c r="Z201" s="2"/>
      <c r="AC201" s="2"/>
      <c r="AD201" s="2"/>
    </row>
    <row r="202" spans="26:30">
      <c r="Z202" s="2"/>
      <c r="AC202" s="2"/>
      <c r="AD202" s="2"/>
    </row>
    <row r="203" spans="26:30">
      <c r="Z203" s="2"/>
      <c r="AC203" s="2"/>
      <c r="AD203" s="2"/>
    </row>
    <row r="204" spans="26:30">
      <c r="Z204" s="2"/>
      <c r="AC204" s="2"/>
      <c r="AD204" s="2"/>
    </row>
    <row r="205" spans="26:30">
      <c r="Z205" s="2"/>
      <c r="AC205" s="2"/>
      <c r="AD205" s="2"/>
    </row>
    <row r="206" spans="26:30">
      <c r="Z206" s="2"/>
      <c r="AC206" s="2"/>
      <c r="AD206" s="2"/>
    </row>
    <row r="207" spans="26:30">
      <c r="Z207" s="2"/>
      <c r="AC207" s="2"/>
      <c r="AD207" s="2"/>
    </row>
    <row r="208" spans="26:30">
      <c r="Z208" s="2"/>
      <c r="AC208" s="2"/>
      <c r="AD208" s="2"/>
    </row>
    <row r="209" spans="26:30">
      <c r="Z209" s="2"/>
      <c r="AC209" s="2"/>
      <c r="AD209" s="2"/>
    </row>
    <row r="210" spans="26:30">
      <c r="Z210" s="2"/>
      <c r="AC210" s="2"/>
      <c r="AD210" s="2"/>
    </row>
    <row r="211" spans="26:30">
      <c r="Z211" s="2"/>
      <c r="AC211" s="2"/>
      <c r="AD211" s="2"/>
    </row>
    <row r="212" spans="26:30">
      <c r="Z212" s="2"/>
      <c r="AC212" s="2"/>
      <c r="AD212" s="2"/>
    </row>
    <row r="213" spans="26:30">
      <c r="Z213" s="2"/>
      <c r="AC213" s="2"/>
      <c r="AD213" s="2"/>
    </row>
    <row r="214" spans="26:30">
      <c r="Z214" s="2"/>
      <c r="AC214" s="2"/>
      <c r="AD214" s="2"/>
    </row>
    <row r="215" spans="26:30">
      <c r="Z215" s="2"/>
      <c r="AC215" s="2"/>
      <c r="AD215" s="2"/>
    </row>
    <row r="216" spans="26:30">
      <c r="Z216" s="2"/>
      <c r="AC216" s="2"/>
      <c r="AD216" s="2"/>
    </row>
    <row r="217" spans="26:30">
      <c r="Z217" s="2"/>
      <c r="AC217" s="2"/>
      <c r="AD217" s="2"/>
    </row>
    <row r="218" spans="26:30">
      <c r="Z218" s="2"/>
      <c r="AC218" s="2"/>
      <c r="AD218" s="2"/>
    </row>
    <row r="219" spans="26:30">
      <c r="Z219" s="2"/>
      <c r="AC219" s="2"/>
      <c r="AD219" s="2"/>
    </row>
    <row r="220" spans="26:30">
      <c r="Z220" s="2"/>
      <c r="AC220" s="2"/>
      <c r="AD220" s="2"/>
    </row>
    <row r="221" spans="26:30">
      <c r="Z221" s="2"/>
      <c r="AC221" s="2"/>
      <c r="AD221" s="2"/>
    </row>
    <row r="222" spans="26:30">
      <c r="Z222" s="2"/>
      <c r="AC222" s="2"/>
      <c r="AD222" s="2"/>
    </row>
    <row r="223" spans="26:30">
      <c r="Z223" s="2"/>
      <c r="AC223" s="2"/>
      <c r="AD223" s="2"/>
    </row>
    <row r="224" spans="26:30">
      <c r="Z224" s="2"/>
      <c r="AC224" s="2"/>
      <c r="AD224" s="2"/>
    </row>
    <row r="225" spans="26:30">
      <c r="Z225" s="2"/>
      <c r="AC225" s="2"/>
      <c r="AD225" s="2"/>
    </row>
    <row r="226" spans="26:30">
      <c r="Z226" s="2"/>
      <c r="AC226" s="2"/>
      <c r="AD226" s="2"/>
    </row>
    <row r="227" spans="26:30">
      <c r="Z227" s="2"/>
      <c r="AC227" s="2"/>
      <c r="AD227" s="2"/>
    </row>
    <row r="228" spans="26:30">
      <c r="Z228" s="2"/>
      <c r="AC228" s="2"/>
      <c r="AD228" s="2"/>
    </row>
    <row r="229" spans="26:30">
      <c r="Z229" s="2"/>
      <c r="AC229" s="2"/>
      <c r="AD229" s="2"/>
    </row>
    <row r="230" spans="26:30">
      <c r="Z230" s="2"/>
      <c r="AC230" s="2"/>
      <c r="AD230" s="2"/>
    </row>
    <row r="231" spans="26:30">
      <c r="Z231" s="2"/>
      <c r="AC231" s="2"/>
      <c r="AD231" s="2"/>
    </row>
    <row r="232" spans="26:30">
      <c r="Z232" s="2"/>
      <c r="AC232" s="2"/>
      <c r="AD232" s="2"/>
    </row>
    <row r="233" spans="26:30">
      <c r="Z233" s="2"/>
      <c r="AC233" s="2"/>
      <c r="AD233" s="2"/>
    </row>
    <row r="234" spans="26:30">
      <c r="Z234" s="2"/>
      <c r="AC234" s="2"/>
      <c r="AD234" s="2"/>
    </row>
    <row r="235" spans="26:30">
      <c r="Z235" s="2"/>
      <c r="AC235" s="2"/>
      <c r="AD235" s="2"/>
    </row>
    <row r="236" spans="26:30">
      <c r="Z236" s="2"/>
      <c r="AC236" s="2"/>
      <c r="AD236" s="2"/>
    </row>
    <row r="237" spans="26:30">
      <c r="Z237" s="2"/>
      <c r="AC237" s="2"/>
      <c r="AD237" s="2"/>
    </row>
    <row r="238" spans="26:30">
      <c r="Z238" s="2"/>
      <c r="AC238" s="2"/>
      <c r="AD238" s="2"/>
    </row>
    <row r="239" spans="26:30">
      <c r="Z239" s="2"/>
      <c r="AC239" s="2"/>
      <c r="AD239" s="2"/>
    </row>
    <row r="240" spans="26:30">
      <c r="Z240" s="2"/>
      <c r="AC240" s="2"/>
      <c r="AD240" s="2"/>
    </row>
    <row r="241" spans="26:30">
      <c r="Z241" s="2"/>
      <c r="AC241" s="2"/>
      <c r="AD241" s="2"/>
    </row>
    <row r="242" spans="26:30">
      <c r="Z242" s="2"/>
      <c r="AC242" s="2"/>
      <c r="AD242" s="2"/>
    </row>
    <row r="243" spans="26:30">
      <c r="Z243" s="2"/>
      <c r="AC243" s="2"/>
      <c r="AD243" s="2"/>
    </row>
    <row r="244" spans="26:30">
      <c r="Z244" s="2"/>
      <c r="AC244" s="2"/>
      <c r="AD244" s="2"/>
    </row>
    <row r="245" spans="26:30">
      <c r="Z245" s="2"/>
      <c r="AC245" s="2"/>
      <c r="AD245" s="2"/>
    </row>
    <row r="246" spans="26:30">
      <c r="Z246" s="2"/>
      <c r="AC246" s="2"/>
      <c r="AD246" s="2"/>
    </row>
    <row r="247" spans="26:30">
      <c r="Z247" s="2"/>
      <c r="AC247" s="2"/>
      <c r="AD247" s="2"/>
    </row>
    <row r="248" spans="26:30">
      <c r="Z248" s="2"/>
      <c r="AC248" s="2"/>
      <c r="AD248" s="2"/>
    </row>
    <row r="249" spans="26:30">
      <c r="Z249" s="2"/>
      <c r="AC249" s="2"/>
      <c r="AD249" s="2"/>
    </row>
    <row r="250" spans="26:30">
      <c r="Z250" s="2"/>
      <c r="AC250" s="2"/>
      <c r="AD250" s="2"/>
    </row>
    <row r="251" spans="26:30">
      <c r="Z251" s="2"/>
      <c r="AC251" s="2"/>
      <c r="AD251" s="2"/>
    </row>
    <row r="252" spans="26:30">
      <c r="Z252" s="2"/>
      <c r="AC252" s="2"/>
      <c r="AD252" s="2"/>
    </row>
    <row r="253" spans="26:30">
      <c r="Z253" s="2"/>
      <c r="AC253" s="2"/>
      <c r="AD253" s="2"/>
    </row>
    <row r="254" spans="26:30">
      <c r="Z254" s="2"/>
      <c r="AC254" s="2"/>
      <c r="AD254" s="2"/>
    </row>
    <row r="255" spans="26:30">
      <c r="Z255" s="2"/>
      <c r="AC255" s="2"/>
      <c r="AD255" s="2"/>
    </row>
    <row r="256" spans="26:30">
      <c r="Z256" s="2"/>
      <c r="AC256" s="2"/>
      <c r="AD256" s="2"/>
    </row>
    <row r="257" spans="26:30">
      <c r="Z257" s="2"/>
      <c r="AC257" s="2"/>
      <c r="AD257" s="2"/>
    </row>
    <row r="258" spans="26:30">
      <c r="Z258" s="2"/>
      <c r="AC258" s="2"/>
      <c r="AD258" s="2"/>
    </row>
    <row r="259" spans="26:30">
      <c r="Z259" s="2"/>
      <c r="AC259" s="2"/>
      <c r="AD259" s="2"/>
    </row>
    <row r="260" spans="26:30">
      <c r="Z260" s="2"/>
      <c r="AC260" s="2"/>
      <c r="AD260" s="2"/>
    </row>
    <row r="261" spans="26:30">
      <c r="Z261" s="2"/>
      <c r="AC261" s="2"/>
      <c r="AD261" s="2"/>
    </row>
    <row r="262" spans="26:30">
      <c r="Z262" s="2"/>
      <c r="AC262" s="2"/>
      <c r="AD262" s="2"/>
    </row>
    <row r="263" spans="26:30">
      <c r="Z263" s="2"/>
      <c r="AC263" s="2"/>
      <c r="AD263" s="2"/>
    </row>
    <row r="264" spans="26:30">
      <c r="Z264" s="2"/>
      <c r="AC264" s="2"/>
      <c r="AD264" s="2"/>
    </row>
    <row r="265" spans="26:30">
      <c r="Z265" s="2"/>
      <c r="AC265" s="2"/>
      <c r="AD265" s="2"/>
    </row>
    <row r="266" spans="26:30">
      <c r="Z266" s="2"/>
      <c r="AC266" s="2"/>
      <c r="AD266" s="2"/>
    </row>
    <row r="267" spans="26:30">
      <c r="Z267" s="2"/>
      <c r="AC267" s="2"/>
      <c r="AD267" s="2"/>
    </row>
    <row r="268" spans="26:30">
      <c r="Z268" s="2"/>
      <c r="AC268" s="2"/>
      <c r="AD268" s="2"/>
    </row>
    <row r="269" spans="26:30">
      <c r="Z269" s="2"/>
      <c r="AC269" s="2"/>
      <c r="AD269" s="2"/>
    </row>
    <row r="270" spans="26:30">
      <c r="Z270" s="2"/>
      <c r="AC270" s="2"/>
      <c r="AD270" s="2"/>
    </row>
    <row r="271" spans="26:30">
      <c r="Z271" s="2"/>
      <c r="AC271" s="2"/>
      <c r="AD271" s="2"/>
    </row>
    <row r="272" spans="26:30">
      <c r="Z272" s="2"/>
      <c r="AC272" s="2"/>
      <c r="AD272" s="2"/>
    </row>
    <row r="273" spans="26:30">
      <c r="Z273" s="2"/>
      <c r="AC273" s="2"/>
      <c r="AD273" s="2"/>
    </row>
    <row r="274" spans="26:30">
      <c r="Z274" s="2"/>
      <c r="AC274" s="2"/>
      <c r="AD274" s="2"/>
    </row>
    <row r="275" spans="26:30">
      <c r="Z275" s="2"/>
      <c r="AC275" s="2"/>
      <c r="AD275" s="2"/>
    </row>
    <row r="276" spans="26:30">
      <c r="Z276" s="2"/>
      <c r="AC276" s="2"/>
      <c r="AD276" s="2"/>
    </row>
    <row r="277" spans="26:30">
      <c r="Z277" s="2"/>
      <c r="AC277" s="2"/>
      <c r="AD277" s="2"/>
    </row>
    <row r="278" spans="26:30">
      <c r="Z278" s="2"/>
      <c r="AC278" s="2"/>
      <c r="AD278" s="2"/>
    </row>
    <row r="279" spans="26:30">
      <c r="Z279" s="2"/>
      <c r="AC279" s="2"/>
      <c r="AD279" s="2"/>
    </row>
    <row r="280" spans="26:30">
      <c r="Z280" s="2"/>
      <c r="AC280" s="2"/>
      <c r="AD280" s="2"/>
    </row>
    <row r="281" spans="26:30">
      <c r="Z281" s="2"/>
      <c r="AC281" s="2"/>
      <c r="AD281" s="2"/>
    </row>
    <row r="282" spans="26:30">
      <c r="Z282" s="2"/>
      <c r="AC282" s="2"/>
      <c r="AD282" s="2"/>
    </row>
    <row r="283" spans="26:30">
      <c r="Z283" s="2"/>
      <c r="AC283" s="2"/>
      <c r="AD283" s="2"/>
    </row>
    <row r="284" spans="26:30">
      <c r="Z284" s="2"/>
      <c r="AC284" s="2"/>
      <c r="AD284" s="2"/>
    </row>
    <row r="285" spans="26:30">
      <c r="Z285" s="2"/>
      <c r="AC285" s="2"/>
      <c r="AD285" s="2"/>
    </row>
    <row r="286" spans="26:30">
      <c r="Z286" s="2"/>
      <c r="AC286" s="2"/>
      <c r="AD286" s="2"/>
    </row>
    <row r="287" spans="26:30">
      <c r="Z287" s="2"/>
      <c r="AC287" s="2"/>
      <c r="AD287" s="2"/>
    </row>
    <row r="288" spans="26:30">
      <c r="Z288" s="2"/>
      <c r="AC288" s="2"/>
      <c r="AD288" s="2"/>
    </row>
    <row r="289" spans="26:30">
      <c r="Z289" s="2"/>
      <c r="AC289" s="2"/>
      <c r="AD289" s="2"/>
    </row>
    <row r="290" spans="26:30">
      <c r="Z290" s="2"/>
      <c r="AC290" s="2"/>
      <c r="AD290" s="2"/>
    </row>
    <row r="291" spans="26:30">
      <c r="Z291" s="2"/>
      <c r="AC291" s="2"/>
      <c r="AD291" s="2"/>
    </row>
    <row r="292" spans="26:30">
      <c r="Z292" s="2"/>
      <c r="AC292" s="2"/>
      <c r="AD292" s="2"/>
    </row>
    <row r="293" spans="26:30">
      <c r="Z293" s="2"/>
      <c r="AC293" s="2"/>
      <c r="AD293" s="2"/>
    </row>
    <row r="294" spans="26:30">
      <c r="Z294" s="2"/>
      <c r="AC294" s="2"/>
      <c r="AD294" s="2"/>
    </row>
    <row r="295" spans="26:30">
      <c r="Z295" s="2"/>
      <c r="AC295" s="2"/>
      <c r="AD295" s="2"/>
    </row>
    <row r="296" spans="26:30">
      <c r="Z296" s="2"/>
      <c r="AC296" s="2"/>
      <c r="AD296" s="2"/>
    </row>
    <row r="297" spans="26:30">
      <c r="Z297" s="2"/>
      <c r="AC297" s="2"/>
      <c r="AD297" s="2"/>
    </row>
    <row r="298" spans="26:30">
      <c r="Z298" s="2"/>
      <c r="AC298" s="2"/>
      <c r="AD298" s="2"/>
    </row>
    <row r="299" spans="26:30">
      <c r="Z299" s="2"/>
      <c r="AC299" s="2"/>
      <c r="AD299" s="2"/>
    </row>
    <row r="300" spans="26:30">
      <c r="Z300" s="2"/>
      <c r="AC300" s="2"/>
      <c r="AD300" s="2"/>
    </row>
    <row r="301" spans="26:30">
      <c r="Z301" s="2"/>
      <c r="AC301" s="2"/>
      <c r="AD301" s="2"/>
    </row>
    <row r="302" spans="26:30">
      <c r="Z302" s="2"/>
      <c r="AC302" s="2"/>
      <c r="AD302" s="2"/>
    </row>
    <row r="303" spans="26:30">
      <c r="Z303" s="2"/>
      <c r="AC303" s="2"/>
      <c r="AD303" s="2"/>
    </row>
    <row r="304" spans="26:30">
      <c r="Z304" s="2"/>
      <c r="AC304" s="2"/>
      <c r="AD304" s="2"/>
    </row>
    <row r="305" spans="26:30">
      <c r="Z305" s="2"/>
      <c r="AC305" s="2"/>
      <c r="AD305" s="2"/>
    </row>
    <row r="306" spans="26:30">
      <c r="Z306" s="2"/>
      <c r="AC306" s="2"/>
      <c r="AD306" s="2"/>
    </row>
    <row r="307" spans="26:30">
      <c r="Z307" s="2"/>
      <c r="AC307" s="2"/>
      <c r="AD307" s="2"/>
    </row>
    <row r="308" spans="26:30">
      <c r="Z308" s="2"/>
      <c r="AC308" s="2"/>
      <c r="AD308" s="2"/>
    </row>
    <row r="309" spans="26:30">
      <c r="Z309" s="2"/>
      <c r="AC309" s="2"/>
      <c r="AD309" s="2"/>
    </row>
    <row r="310" spans="26:30">
      <c r="Z310" s="2"/>
      <c r="AC310" s="2"/>
      <c r="AD310" s="2"/>
    </row>
    <row r="311" spans="26:30">
      <c r="Z311" s="2"/>
      <c r="AC311" s="2"/>
      <c r="AD311" s="2"/>
    </row>
    <row r="312" spans="26:30">
      <c r="Z312" s="2"/>
      <c r="AC312" s="2"/>
      <c r="AD312" s="2"/>
    </row>
    <row r="313" spans="26:30">
      <c r="Z313" s="2"/>
      <c r="AC313" s="2"/>
      <c r="AD313" s="2"/>
    </row>
    <row r="314" spans="26:30">
      <c r="Z314" s="2"/>
      <c r="AC314" s="2"/>
      <c r="AD314" s="2"/>
    </row>
    <row r="315" spans="26:30">
      <c r="Z315" s="2"/>
      <c r="AC315" s="2"/>
      <c r="AD315" s="2"/>
    </row>
    <row r="316" spans="26:30">
      <c r="Z316" s="2"/>
      <c r="AC316" s="2"/>
      <c r="AD316" s="2"/>
    </row>
    <row r="317" spans="26:30">
      <c r="Z317" s="2"/>
      <c r="AC317" s="2"/>
      <c r="AD317" s="2"/>
    </row>
    <row r="318" spans="26:30">
      <c r="Z318" s="2"/>
      <c r="AC318" s="2"/>
      <c r="AD318" s="2"/>
    </row>
    <row r="319" spans="26:30">
      <c r="Z319" s="2"/>
      <c r="AC319" s="2"/>
      <c r="AD319" s="2"/>
    </row>
    <row r="320" spans="26:30">
      <c r="Z320" s="2"/>
      <c r="AC320" s="2"/>
      <c r="AD320" s="2"/>
    </row>
    <row r="321" spans="26:30">
      <c r="Z321" s="2"/>
      <c r="AC321" s="2"/>
      <c r="AD321" s="2"/>
    </row>
    <row r="322" spans="26:30">
      <c r="Z322" s="2"/>
      <c r="AC322" s="2"/>
      <c r="AD322" s="2"/>
    </row>
    <row r="323" spans="26:30">
      <c r="Z323" s="2"/>
      <c r="AC323" s="2"/>
      <c r="AD323" s="2"/>
    </row>
    <row r="324" spans="26:30">
      <c r="Z324" s="2"/>
      <c r="AC324" s="2"/>
      <c r="AD324" s="2"/>
    </row>
    <row r="325" spans="26:30">
      <c r="Z325" s="2"/>
      <c r="AC325" s="2"/>
      <c r="AD325" s="2"/>
    </row>
    <row r="326" spans="26:30">
      <c r="Z326" s="2"/>
      <c r="AC326" s="2"/>
      <c r="AD326" s="2"/>
    </row>
    <row r="327" spans="26:30">
      <c r="Z327" s="2"/>
      <c r="AC327" s="2"/>
      <c r="AD327" s="2"/>
    </row>
    <row r="328" spans="26:30">
      <c r="Z328" s="2"/>
      <c r="AC328" s="2"/>
      <c r="AD328" s="2"/>
    </row>
    <row r="329" spans="26:30">
      <c r="Z329" s="2"/>
      <c r="AC329" s="2"/>
      <c r="AD329" s="2"/>
    </row>
    <row r="330" spans="26:30">
      <c r="Z330" s="2"/>
      <c r="AC330" s="2"/>
      <c r="AD330" s="2"/>
    </row>
    <row r="331" spans="26:30">
      <c r="Z331" s="2"/>
      <c r="AC331" s="2"/>
      <c r="AD331" s="2"/>
    </row>
    <row r="332" spans="26:30">
      <c r="Z332" s="2"/>
      <c r="AC332" s="2"/>
      <c r="AD332" s="2"/>
    </row>
    <row r="333" spans="26:30">
      <c r="Z333" s="2"/>
      <c r="AC333" s="2"/>
      <c r="AD333" s="2"/>
    </row>
    <row r="334" spans="26:30">
      <c r="Z334" s="2"/>
      <c r="AC334" s="2"/>
      <c r="AD334" s="2"/>
    </row>
    <row r="335" spans="26:30">
      <c r="Z335" s="2"/>
      <c r="AC335" s="2"/>
      <c r="AD335" s="2"/>
    </row>
    <row r="336" spans="26:30">
      <c r="Z336" s="2"/>
      <c r="AC336" s="2"/>
      <c r="AD336" s="2"/>
    </row>
    <row r="337" spans="26:30">
      <c r="Z337" s="2"/>
      <c r="AC337" s="2"/>
      <c r="AD337" s="2"/>
    </row>
    <row r="338" spans="26:30">
      <c r="Z338" s="2"/>
      <c r="AC338" s="2"/>
      <c r="AD338" s="2"/>
    </row>
    <row r="339" spans="26:30">
      <c r="Z339" s="2"/>
      <c r="AC339" s="2"/>
      <c r="AD339" s="2"/>
    </row>
    <row r="340" spans="26:30">
      <c r="Z340" s="2"/>
      <c r="AC340" s="2"/>
      <c r="AD340" s="2"/>
    </row>
    <row r="341" spans="26:30">
      <c r="Z341" s="2"/>
      <c r="AC341" s="2"/>
      <c r="AD341" s="2"/>
    </row>
    <row r="342" spans="26:30">
      <c r="Z342" s="2"/>
      <c r="AC342" s="2"/>
      <c r="AD342" s="2"/>
    </row>
    <row r="343" spans="26:30">
      <c r="Z343" s="2"/>
      <c r="AC343" s="2"/>
      <c r="AD343" s="2"/>
    </row>
    <row r="344" spans="26:30">
      <c r="Z344" s="2"/>
      <c r="AC344" s="2"/>
      <c r="AD344" s="2"/>
    </row>
    <row r="345" spans="26:30">
      <c r="Z345" s="2"/>
      <c r="AC345" s="2"/>
      <c r="AD345" s="2"/>
    </row>
    <row r="346" spans="26:30">
      <c r="Z346" s="2"/>
      <c r="AC346" s="2"/>
      <c r="AD346" s="2"/>
    </row>
    <row r="347" spans="26:30">
      <c r="Z347" s="2"/>
      <c r="AC347" s="2"/>
      <c r="AD347" s="2"/>
    </row>
    <row r="348" spans="26:30">
      <c r="Z348" s="2"/>
      <c r="AC348" s="2"/>
      <c r="AD348" s="2"/>
    </row>
    <row r="349" spans="26:30">
      <c r="Z349" s="2"/>
      <c r="AC349" s="2"/>
      <c r="AD349" s="2"/>
    </row>
    <row r="350" spans="26:30">
      <c r="Z350" s="2"/>
      <c r="AC350" s="2"/>
      <c r="AD350" s="2"/>
    </row>
    <row r="351" spans="26:30">
      <c r="Z351" s="2"/>
      <c r="AC351" s="2"/>
      <c r="AD351" s="2"/>
    </row>
    <row r="352" spans="26:30">
      <c r="Z352" s="2"/>
      <c r="AC352" s="2"/>
      <c r="AD352" s="2"/>
    </row>
    <row r="353" spans="26:30">
      <c r="Z353" s="2"/>
      <c r="AC353" s="2"/>
      <c r="AD353" s="2"/>
    </row>
    <row r="354" spans="26:30">
      <c r="Z354" s="2"/>
      <c r="AC354" s="2"/>
      <c r="AD354" s="2"/>
    </row>
    <row r="355" spans="26:30">
      <c r="Z355" s="2"/>
      <c r="AC355" s="2"/>
      <c r="AD355" s="2"/>
    </row>
    <row r="356" spans="26:30">
      <c r="Z356" s="2"/>
      <c r="AC356" s="2"/>
      <c r="AD356" s="2"/>
    </row>
    <row r="357" spans="26:30">
      <c r="Z357" s="2"/>
      <c r="AC357" s="2"/>
      <c r="AD357" s="2"/>
    </row>
    <row r="358" spans="26:30">
      <c r="Z358" s="2"/>
      <c r="AC358" s="2"/>
      <c r="AD358" s="2"/>
    </row>
    <row r="359" spans="26:30">
      <c r="Z359" s="2"/>
      <c r="AC359" s="2"/>
      <c r="AD359" s="2"/>
    </row>
    <row r="360" spans="26:30">
      <c r="Z360" s="2"/>
      <c r="AC360" s="2"/>
      <c r="AD360" s="2"/>
    </row>
    <row r="361" spans="26:30">
      <c r="Z361" s="2"/>
      <c r="AC361" s="2"/>
      <c r="AD361" s="2"/>
    </row>
    <row r="362" spans="26:30">
      <c r="Z362" s="2"/>
      <c r="AC362" s="2"/>
      <c r="AD362" s="2"/>
    </row>
    <row r="363" spans="26:30">
      <c r="Z363" s="2"/>
      <c r="AC363" s="2"/>
      <c r="AD363" s="2"/>
    </row>
    <row r="364" spans="26:30">
      <c r="Z364" s="2"/>
      <c r="AC364" s="2"/>
      <c r="AD364" s="2"/>
    </row>
    <row r="365" spans="26:30">
      <c r="Z365" s="2"/>
      <c r="AC365" s="2"/>
      <c r="AD365" s="2"/>
    </row>
    <row r="366" spans="26:30">
      <c r="Z366" s="2"/>
      <c r="AC366" s="2"/>
      <c r="AD366" s="2"/>
    </row>
    <row r="367" spans="26:30">
      <c r="Z367" s="2"/>
      <c r="AC367" s="2"/>
      <c r="AD367" s="2"/>
    </row>
    <row r="368" spans="26:30">
      <c r="Z368" s="2"/>
      <c r="AC368" s="2"/>
      <c r="AD368" s="2"/>
    </row>
    <row r="369" spans="26:30">
      <c r="Z369" s="2"/>
      <c r="AC369" s="2"/>
      <c r="AD369" s="2"/>
    </row>
    <row r="370" spans="26:30">
      <c r="Z370" s="2"/>
      <c r="AC370" s="2"/>
      <c r="AD370" s="2"/>
    </row>
    <row r="371" spans="26:30">
      <c r="Z371" s="2"/>
      <c r="AC371" s="2"/>
      <c r="AD371" s="2"/>
    </row>
    <row r="372" spans="26:30">
      <c r="Z372" s="2"/>
      <c r="AC372" s="2"/>
      <c r="AD372" s="2"/>
    </row>
    <row r="373" spans="26:30">
      <c r="Z373" s="2"/>
      <c r="AC373" s="2"/>
      <c r="AD373" s="2"/>
    </row>
    <row r="374" spans="26:30">
      <c r="Z374" s="2"/>
      <c r="AC374" s="2"/>
      <c r="AD374" s="2"/>
    </row>
    <row r="375" spans="26:30">
      <c r="Z375" s="2"/>
      <c r="AC375" s="2"/>
      <c r="AD375" s="2"/>
    </row>
    <row r="376" spans="26:30">
      <c r="Z376" s="2"/>
      <c r="AC376" s="2"/>
      <c r="AD376" s="2"/>
    </row>
    <row r="377" spans="26:30">
      <c r="Z377" s="2"/>
      <c r="AC377" s="2"/>
      <c r="AD377" s="2"/>
    </row>
    <row r="378" spans="26:30">
      <c r="Z378" s="2"/>
      <c r="AC378" s="2"/>
      <c r="AD378" s="2"/>
    </row>
    <row r="379" spans="26:30">
      <c r="Z379" s="2"/>
      <c r="AC379" s="2"/>
      <c r="AD379" s="2"/>
    </row>
    <row r="380" spans="26:30">
      <c r="Z380" s="2"/>
      <c r="AC380" s="2"/>
      <c r="AD380" s="2"/>
    </row>
    <row r="381" spans="26:30">
      <c r="Z381" s="2"/>
      <c r="AC381" s="2"/>
      <c r="AD381" s="2"/>
    </row>
    <row r="382" spans="26:30">
      <c r="Z382" s="2"/>
      <c r="AC382" s="2"/>
      <c r="AD382" s="2"/>
    </row>
    <row r="383" spans="26:30">
      <c r="Z383" s="2"/>
      <c r="AC383" s="2"/>
      <c r="AD383" s="2"/>
    </row>
    <row r="384" spans="26:30">
      <c r="Z384" s="2"/>
      <c r="AC384" s="2"/>
      <c r="AD384" s="2"/>
    </row>
    <row r="385" spans="26:30">
      <c r="Z385" s="2"/>
      <c r="AC385" s="2"/>
      <c r="AD385" s="2"/>
    </row>
    <row r="386" spans="26:30">
      <c r="Z386" s="2"/>
      <c r="AC386" s="2"/>
      <c r="AD386" s="2"/>
    </row>
    <row r="387" spans="26:30">
      <c r="Z387" s="2"/>
      <c r="AC387" s="2"/>
      <c r="AD387" s="2"/>
    </row>
    <row r="388" spans="26:30">
      <c r="Z388" s="2"/>
      <c r="AC388" s="2"/>
      <c r="AD388" s="2"/>
    </row>
    <row r="389" spans="26:30">
      <c r="Z389" s="2"/>
      <c r="AC389" s="2"/>
      <c r="AD389" s="2"/>
    </row>
    <row r="390" spans="26:30">
      <c r="Z390" s="2"/>
      <c r="AC390" s="2"/>
      <c r="AD390" s="2"/>
    </row>
    <row r="391" spans="26:30">
      <c r="Z391" s="2"/>
      <c r="AC391" s="2"/>
      <c r="AD391" s="2"/>
    </row>
    <row r="392" spans="26:30">
      <c r="Z392" s="2"/>
      <c r="AC392" s="2"/>
      <c r="AD392" s="2"/>
    </row>
    <row r="393" spans="26:30">
      <c r="Z393" s="2"/>
      <c r="AC393" s="2"/>
      <c r="AD393" s="2"/>
    </row>
    <row r="394" spans="26:30">
      <c r="Z394" s="2"/>
      <c r="AC394" s="2"/>
      <c r="AD394" s="2"/>
    </row>
    <row r="395" spans="26:30">
      <c r="Z395" s="2"/>
      <c r="AC395" s="2"/>
      <c r="AD395" s="2"/>
    </row>
    <row r="396" spans="26:30">
      <c r="Z396" s="2"/>
      <c r="AC396" s="2"/>
      <c r="AD396" s="2"/>
    </row>
    <row r="397" spans="26:30">
      <c r="Z397" s="2"/>
      <c r="AC397" s="2"/>
      <c r="AD397" s="2"/>
    </row>
    <row r="398" spans="26:30">
      <c r="Z398" s="2"/>
      <c r="AC398" s="2"/>
      <c r="AD398" s="2"/>
    </row>
    <row r="399" spans="26:30">
      <c r="Z399" s="2"/>
      <c r="AC399" s="2"/>
      <c r="AD399" s="2"/>
    </row>
    <row r="400" spans="26:30">
      <c r="Z400" s="2"/>
      <c r="AC400" s="2"/>
      <c r="AD400" s="2"/>
    </row>
    <row r="401" spans="26:30">
      <c r="Z401" s="2"/>
      <c r="AC401" s="2"/>
      <c r="AD401" s="2"/>
    </row>
    <row r="402" spans="26:30">
      <c r="Z402" s="2"/>
      <c r="AC402" s="2"/>
      <c r="AD402" s="2"/>
    </row>
    <row r="403" spans="26:30">
      <c r="Z403" s="2"/>
      <c r="AC403" s="2"/>
      <c r="AD403" s="2"/>
    </row>
    <row r="404" spans="26:30">
      <c r="Z404" s="2"/>
      <c r="AC404" s="2"/>
      <c r="AD404" s="2"/>
    </row>
    <row r="405" spans="26:30">
      <c r="Z405" s="2"/>
      <c r="AC405" s="2"/>
      <c r="AD405" s="2"/>
    </row>
    <row r="406" spans="26:30">
      <c r="Z406" s="2"/>
      <c r="AC406" s="2"/>
      <c r="AD406" s="2"/>
    </row>
    <row r="407" spans="26:30">
      <c r="Z407" s="2"/>
      <c r="AC407" s="2"/>
      <c r="AD407" s="2"/>
    </row>
    <row r="408" spans="26:30">
      <c r="Z408" s="2"/>
      <c r="AC408" s="2"/>
      <c r="AD408" s="2"/>
    </row>
    <row r="409" spans="26:30">
      <c r="Z409" s="2"/>
      <c r="AC409" s="2"/>
      <c r="AD409" s="2"/>
    </row>
    <row r="410" spans="26:30">
      <c r="Z410" s="2"/>
      <c r="AC410" s="2"/>
      <c r="AD410" s="2"/>
    </row>
    <row r="411" spans="26:30">
      <c r="Z411" s="2"/>
      <c r="AC411" s="2"/>
      <c r="AD411" s="2"/>
    </row>
    <row r="412" spans="26:30">
      <c r="Z412" s="2"/>
      <c r="AC412" s="2"/>
      <c r="AD412" s="2"/>
    </row>
    <row r="413" spans="26:30">
      <c r="Z413" s="2"/>
      <c r="AC413" s="2"/>
      <c r="AD413" s="2"/>
    </row>
    <row r="414" spans="26:30">
      <c r="Z414" s="2"/>
      <c r="AC414" s="2"/>
      <c r="AD414" s="2"/>
    </row>
    <row r="415" spans="26:30">
      <c r="Z415" s="2"/>
      <c r="AC415" s="2"/>
      <c r="AD415" s="2"/>
    </row>
    <row r="416" spans="26:30">
      <c r="Z416" s="2"/>
      <c r="AC416" s="2"/>
      <c r="AD416" s="2"/>
    </row>
    <row r="417" spans="26:30">
      <c r="Z417" s="2"/>
      <c r="AC417" s="2"/>
      <c r="AD417" s="2"/>
    </row>
    <row r="418" spans="26:30">
      <c r="Z418" s="2"/>
      <c r="AC418" s="2"/>
      <c r="AD418" s="2"/>
    </row>
    <row r="419" spans="26:30">
      <c r="Z419" s="2"/>
      <c r="AC419" s="2"/>
      <c r="AD419" s="2"/>
    </row>
    <row r="420" spans="26:30">
      <c r="Z420" s="2"/>
      <c r="AC420" s="2"/>
      <c r="AD420" s="2"/>
    </row>
    <row r="421" spans="26:30">
      <c r="Z421" s="2"/>
      <c r="AC421" s="2"/>
      <c r="AD421" s="2"/>
    </row>
    <row r="422" spans="26:30">
      <c r="Z422" s="2"/>
      <c r="AC422" s="2"/>
      <c r="AD422" s="2"/>
    </row>
    <row r="423" spans="26:30">
      <c r="Z423" s="2"/>
      <c r="AC423" s="2"/>
      <c r="AD423" s="2"/>
    </row>
    <row r="424" spans="26:30">
      <c r="Z424" s="2"/>
      <c r="AC424" s="2"/>
      <c r="AD424" s="2"/>
    </row>
    <row r="425" spans="26:30">
      <c r="Z425" s="2"/>
      <c r="AC425" s="2"/>
      <c r="AD425" s="2"/>
    </row>
    <row r="426" spans="26:30">
      <c r="Z426" s="2"/>
      <c r="AC426" s="2"/>
      <c r="AD426" s="2"/>
    </row>
    <row r="427" spans="26:30">
      <c r="Z427" s="2"/>
      <c r="AC427" s="2"/>
      <c r="AD427" s="2"/>
    </row>
    <row r="428" spans="26:30">
      <c r="Z428" s="2"/>
      <c r="AC428" s="2"/>
      <c r="AD428" s="2"/>
    </row>
    <row r="429" spans="26:30">
      <c r="Z429" s="2"/>
      <c r="AC429" s="2"/>
      <c r="AD429" s="2"/>
    </row>
    <row r="430" spans="26:30">
      <c r="Z430" s="2"/>
      <c r="AC430" s="2"/>
      <c r="AD430" s="2"/>
    </row>
    <row r="431" spans="26:30">
      <c r="Z431" s="2"/>
      <c r="AC431" s="2"/>
      <c r="AD431" s="2"/>
    </row>
    <row r="432" spans="26:30">
      <c r="Z432" s="2"/>
      <c r="AC432" s="2"/>
      <c r="AD432" s="2"/>
    </row>
    <row r="433" spans="26:30">
      <c r="Z433" s="2"/>
      <c r="AC433" s="2"/>
      <c r="AD433" s="2"/>
    </row>
    <row r="434" spans="26:30">
      <c r="Z434" s="2"/>
      <c r="AC434" s="2"/>
      <c r="AD434" s="2"/>
    </row>
    <row r="435" spans="26:30">
      <c r="Z435" s="2"/>
      <c r="AC435" s="2"/>
      <c r="AD435" s="2"/>
    </row>
    <row r="436" spans="26:30">
      <c r="Z436" s="2"/>
      <c r="AC436" s="2"/>
      <c r="AD436" s="2"/>
    </row>
    <row r="437" spans="26:30">
      <c r="Z437" s="2"/>
      <c r="AC437" s="2"/>
      <c r="AD437" s="2"/>
    </row>
    <row r="438" spans="26:30">
      <c r="Z438" s="2"/>
      <c r="AC438" s="2"/>
      <c r="AD438" s="2"/>
    </row>
    <row r="439" spans="26:30">
      <c r="Z439" s="2"/>
      <c r="AC439" s="2"/>
      <c r="AD439" s="2"/>
    </row>
    <row r="440" spans="26:30">
      <c r="Z440" s="2"/>
      <c r="AC440" s="2"/>
      <c r="AD440" s="2"/>
    </row>
    <row r="441" spans="26:30">
      <c r="Z441" s="2"/>
      <c r="AC441" s="2"/>
      <c r="AD441" s="2"/>
    </row>
    <row r="442" spans="26:30">
      <c r="Z442" s="2"/>
      <c r="AC442" s="2"/>
      <c r="AD442" s="2"/>
    </row>
    <row r="443" spans="26:30">
      <c r="Z443" s="2"/>
      <c r="AC443" s="2"/>
      <c r="AD443" s="2"/>
    </row>
    <row r="444" spans="26:30">
      <c r="Z444" s="2"/>
      <c r="AC444" s="2"/>
      <c r="AD444" s="2"/>
    </row>
    <row r="445" spans="26:30">
      <c r="Z445" s="2"/>
      <c r="AC445" s="2"/>
      <c r="AD445" s="2"/>
    </row>
    <row r="446" spans="26:30">
      <c r="Z446" s="2"/>
      <c r="AC446" s="2"/>
      <c r="AD446" s="2"/>
    </row>
    <row r="447" spans="26:30">
      <c r="Z447" s="2"/>
      <c r="AC447" s="2"/>
      <c r="AD447" s="2"/>
    </row>
    <row r="448" spans="26:30">
      <c r="Z448" s="2"/>
      <c r="AC448" s="2"/>
      <c r="AD448" s="2"/>
    </row>
    <row r="449" spans="26:30">
      <c r="Z449" s="2"/>
      <c r="AC449" s="2"/>
      <c r="AD449" s="2"/>
    </row>
    <row r="450" spans="26:30">
      <c r="Z450" s="2"/>
      <c r="AC450" s="2"/>
      <c r="AD450" s="2"/>
    </row>
    <row r="451" spans="26:30">
      <c r="Z451" s="2"/>
      <c r="AC451" s="2"/>
      <c r="AD451" s="2"/>
    </row>
    <row r="452" spans="26:30">
      <c r="Z452" s="2"/>
      <c r="AC452" s="2"/>
      <c r="AD452" s="2"/>
    </row>
    <row r="453" spans="26:30">
      <c r="Z453" s="2"/>
      <c r="AC453" s="2"/>
      <c r="AD453" s="2"/>
    </row>
    <row r="454" spans="26:30">
      <c r="Z454" s="2"/>
      <c r="AC454" s="2"/>
      <c r="AD454" s="2"/>
    </row>
    <row r="455" spans="26:30">
      <c r="Z455" s="2"/>
      <c r="AC455" s="2"/>
      <c r="AD455" s="2"/>
    </row>
    <row r="456" spans="26:30">
      <c r="Z456" s="2"/>
      <c r="AC456" s="2"/>
      <c r="AD456" s="2"/>
    </row>
    <row r="457" spans="26:30">
      <c r="Z457" s="2"/>
      <c r="AC457" s="2"/>
      <c r="AD457" s="2"/>
    </row>
    <row r="458" spans="26:30">
      <c r="Z458" s="2"/>
      <c r="AC458" s="2"/>
      <c r="AD458" s="2"/>
    </row>
    <row r="459" spans="26:30">
      <c r="Z459" s="2"/>
      <c r="AC459" s="2"/>
      <c r="AD459" s="2"/>
    </row>
    <row r="460" spans="26:30">
      <c r="Z460" s="2"/>
      <c r="AC460" s="2"/>
      <c r="AD460" s="2"/>
    </row>
    <row r="461" spans="26:30">
      <c r="Z461" s="2"/>
      <c r="AC461" s="2"/>
      <c r="AD461" s="2"/>
    </row>
    <row r="462" spans="26:30">
      <c r="Z462" s="2"/>
      <c r="AC462" s="2"/>
      <c r="AD462" s="2"/>
    </row>
    <row r="463" spans="26:30">
      <c r="Z463" s="2"/>
      <c r="AC463" s="2"/>
      <c r="AD463" s="2"/>
    </row>
    <row r="464" spans="26:30">
      <c r="Z464" s="2"/>
      <c r="AC464" s="2"/>
      <c r="AD464" s="2"/>
    </row>
    <row r="465" spans="26:30">
      <c r="Z465" s="2"/>
      <c r="AC465" s="2"/>
      <c r="AD465" s="2"/>
    </row>
    <row r="466" spans="26:30">
      <c r="Z466" s="2"/>
      <c r="AC466" s="2"/>
      <c r="AD466" s="2"/>
    </row>
    <row r="467" spans="26:30">
      <c r="Z467" s="2"/>
      <c r="AC467" s="2"/>
      <c r="AD467" s="2"/>
    </row>
    <row r="468" spans="26:30">
      <c r="Z468" s="2"/>
      <c r="AC468" s="2"/>
      <c r="AD468" s="2"/>
    </row>
    <row r="469" spans="26:30">
      <c r="Z469" s="2"/>
      <c r="AC469" s="2"/>
      <c r="AD469" s="2"/>
    </row>
    <row r="470" spans="26:30">
      <c r="Z470" s="2"/>
      <c r="AC470" s="2"/>
      <c r="AD470" s="2"/>
    </row>
    <row r="471" spans="26:30">
      <c r="Z471" s="2"/>
      <c r="AC471" s="2"/>
      <c r="AD471" s="2"/>
    </row>
    <row r="472" spans="26:30">
      <c r="Z472" s="2"/>
      <c r="AC472" s="2"/>
      <c r="AD472" s="2"/>
    </row>
    <row r="473" spans="26:30">
      <c r="Z473" s="2"/>
      <c r="AC473" s="2"/>
      <c r="AD473" s="2"/>
    </row>
    <row r="474" spans="26:30">
      <c r="Z474" s="2"/>
      <c r="AC474" s="2"/>
      <c r="AD474" s="2"/>
    </row>
    <row r="475" spans="26:30">
      <c r="Z475" s="2"/>
      <c r="AC475" s="2"/>
      <c r="AD475" s="2"/>
    </row>
    <row r="476" spans="26:30">
      <c r="Z476" s="2"/>
      <c r="AC476" s="2"/>
      <c r="AD476" s="2"/>
    </row>
    <row r="477" spans="26:30">
      <c r="Z477" s="2"/>
      <c r="AC477" s="2"/>
      <c r="AD477" s="2"/>
    </row>
    <row r="478" spans="26:30">
      <c r="Z478" s="2"/>
      <c r="AC478" s="2"/>
      <c r="AD478" s="2"/>
    </row>
    <row r="479" spans="26:30">
      <c r="Z479" s="2"/>
      <c r="AC479" s="2"/>
      <c r="AD479" s="2"/>
    </row>
    <row r="480" spans="26:30">
      <c r="Z480" s="2"/>
      <c r="AC480" s="2"/>
      <c r="AD480" s="2"/>
    </row>
    <row r="481" spans="26:30">
      <c r="Z481" s="2"/>
      <c r="AC481" s="2"/>
      <c r="AD481" s="2"/>
    </row>
    <row r="482" spans="26:30">
      <c r="Z482" s="2"/>
      <c r="AC482" s="2"/>
      <c r="AD482" s="2"/>
    </row>
    <row r="483" spans="26:30">
      <c r="Z483" s="2"/>
      <c r="AC483" s="2"/>
      <c r="AD483" s="2"/>
    </row>
    <row r="484" spans="26:30">
      <c r="Z484" s="2"/>
      <c r="AC484" s="2"/>
      <c r="AD484" s="2"/>
    </row>
    <row r="485" spans="26:30">
      <c r="Z485" s="2"/>
      <c r="AC485" s="2"/>
      <c r="AD485" s="2"/>
    </row>
    <row r="486" spans="26:30">
      <c r="Z486" s="2"/>
      <c r="AC486" s="2"/>
      <c r="AD486" s="2"/>
    </row>
    <row r="487" spans="26:30">
      <c r="Z487" s="2"/>
      <c r="AC487" s="2"/>
      <c r="AD487" s="2"/>
    </row>
    <row r="488" spans="26:30">
      <c r="Z488" s="2"/>
      <c r="AC488" s="2"/>
      <c r="AD488" s="2"/>
    </row>
    <row r="489" spans="26:30">
      <c r="Z489" s="2"/>
      <c r="AC489" s="2"/>
      <c r="AD489" s="2"/>
    </row>
    <row r="490" spans="26:30">
      <c r="Z490" s="2"/>
      <c r="AC490" s="2"/>
      <c r="AD490" s="2"/>
    </row>
    <row r="491" spans="26:30">
      <c r="Z491" s="2"/>
      <c r="AC491" s="2"/>
      <c r="AD491" s="2"/>
    </row>
    <row r="492" spans="26:30">
      <c r="Z492" s="2"/>
      <c r="AC492" s="2"/>
      <c r="AD492" s="2"/>
    </row>
    <row r="493" spans="26:30">
      <c r="Z493" s="2"/>
      <c r="AC493" s="2"/>
      <c r="AD493" s="2"/>
    </row>
    <row r="494" spans="26:30">
      <c r="Z494" s="2"/>
      <c r="AC494" s="2"/>
      <c r="AD494" s="2"/>
    </row>
    <row r="495" spans="26:30">
      <c r="Z495" s="2"/>
      <c r="AC495" s="2"/>
      <c r="AD495" s="2"/>
    </row>
    <row r="496" spans="26:30">
      <c r="Z496" s="2"/>
      <c r="AC496" s="2"/>
      <c r="AD496" s="2"/>
    </row>
    <row r="497" spans="26:30">
      <c r="Z497" s="2"/>
      <c r="AC497" s="2"/>
      <c r="AD497" s="2"/>
    </row>
    <row r="498" spans="26:30">
      <c r="Z498" s="2"/>
      <c r="AC498" s="2"/>
      <c r="AD498" s="2"/>
    </row>
    <row r="499" spans="26:30">
      <c r="Z499" s="2"/>
      <c r="AC499" s="2"/>
      <c r="AD499" s="2"/>
    </row>
    <row r="500" spans="26:30">
      <c r="Z500" s="2"/>
      <c r="AC500" s="2"/>
      <c r="AD500" s="2"/>
    </row>
    <row r="501" spans="26:30">
      <c r="Z501" s="2"/>
      <c r="AC501" s="2"/>
      <c r="AD501" s="2"/>
    </row>
    <row r="502" spans="26:30">
      <c r="Z502" s="2"/>
      <c r="AC502" s="2"/>
      <c r="AD502" s="2"/>
    </row>
    <row r="503" spans="26:30">
      <c r="Z503" s="2"/>
      <c r="AC503" s="2"/>
      <c r="AD503" s="2"/>
    </row>
    <row r="504" spans="26:30">
      <c r="Z504" s="2"/>
      <c r="AC504" s="2"/>
      <c r="AD504" s="2"/>
    </row>
    <row r="505" spans="26:30">
      <c r="Z505" s="2"/>
      <c r="AC505" s="2"/>
      <c r="AD505" s="2"/>
    </row>
    <row r="506" spans="26:30">
      <c r="Z506" s="2"/>
      <c r="AC506" s="2"/>
      <c r="AD506" s="2"/>
    </row>
    <row r="507" spans="26:30">
      <c r="Z507" s="2"/>
      <c r="AC507" s="2"/>
      <c r="AD507" s="2"/>
    </row>
    <row r="508" spans="26:30">
      <c r="Z508" s="2"/>
      <c r="AC508" s="2"/>
      <c r="AD508" s="2"/>
    </row>
    <row r="509" spans="26:30">
      <c r="Z509" s="2"/>
      <c r="AC509" s="2"/>
      <c r="AD509" s="2"/>
    </row>
    <row r="510" spans="26:30">
      <c r="Z510" s="2"/>
      <c r="AC510" s="2"/>
      <c r="AD510" s="2"/>
    </row>
    <row r="511" spans="26:30">
      <c r="Z511" s="2"/>
      <c r="AC511" s="2"/>
      <c r="AD511" s="2"/>
    </row>
    <row r="512" spans="26:30">
      <c r="Z512" s="2"/>
      <c r="AC512" s="2"/>
      <c r="AD512" s="2"/>
    </row>
    <row r="513" spans="26:30">
      <c r="Z513" s="2"/>
      <c r="AC513" s="2"/>
      <c r="AD513" s="2"/>
    </row>
    <row r="514" spans="26:30">
      <c r="Z514" s="2"/>
      <c r="AC514" s="2"/>
      <c r="AD514" s="2"/>
    </row>
    <row r="515" spans="26:30">
      <c r="Z515" s="2"/>
      <c r="AC515" s="2"/>
      <c r="AD515" s="2"/>
    </row>
    <row r="516" spans="26:30">
      <c r="Z516" s="2"/>
      <c r="AC516" s="2"/>
      <c r="AD516" s="2"/>
    </row>
    <row r="517" spans="26:30">
      <c r="Z517" s="2"/>
      <c r="AC517" s="2"/>
      <c r="AD517" s="2"/>
    </row>
    <row r="518" spans="26:30">
      <c r="Z518" s="2"/>
      <c r="AC518" s="2"/>
      <c r="AD518" s="2"/>
    </row>
    <row r="519" spans="26:30">
      <c r="Z519" s="2"/>
      <c r="AC519" s="2"/>
      <c r="AD519" s="2"/>
    </row>
    <row r="520" spans="26:30">
      <c r="Z520" s="2"/>
      <c r="AC520" s="2"/>
      <c r="AD520" s="2"/>
    </row>
    <row r="521" spans="26:30">
      <c r="Z521" s="2"/>
      <c r="AC521" s="2"/>
      <c r="AD521" s="2"/>
    </row>
    <row r="522" spans="26:30">
      <c r="Z522" s="2"/>
      <c r="AC522" s="2"/>
      <c r="AD522" s="2"/>
    </row>
    <row r="523" spans="26:30">
      <c r="Z523" s="2"/>
      <c r="AC523" s="2"/>
      <c r="AD523" s="2"/>
    </row>
    <row r="524" spans="26:30">
      <c r="Z524" s="2"/>
      <c r="AC524" s="2"/>
      <c r="AD524" s="2"/>
    </row>
    <row r="525" spans="26:30">
      <c r="Z525" s="2"/>
      <c r="AC525" s="2"/>
      <c r="AD525" s="2"/>
    </row>
    <row r="526" spans="26:30">
      <c r="Z526" s="2"/>
      <c r="AC526" s="2"/>
      <c r="AD526" s="2"/>
    </row>
    <row r="527" spans="26:30">
      <c r="Z527" s="2"/>
      <c r="AC527" s="2"/>
      <c r="AD527" s="2"/>
    </row>
    <row r="528" spans="26:30">
      <c r="Z528" s="2"/>
      <c r="AC528" s="2"/>
      <c r="AD528" s="2"/>
    </row>
    <row r="529" spans="26:30">
      <c r="Z529" s="2"/>
      <c r="AC529" s="2"/>
      <c r="AD529" s="2"/>
    </row>
    <row r="530" spans="26:30">
      <c r="Z530" s="2"/>
      <c r="AC530" s="2"/>
      <c r="AD530" s="2"/>
    </row>
    <row r="531" spans="26:30">
      <c r="Z531" s="2"/>
      <c r="AC531" s="2"/>
      <c r="AD531" s="2"/>
    </row>
    <row r="532" spans="26:30">
      <c r="Z532" s="2"/>
      <c r="AC532" s="2"/>
      <c r="AD532" s="2"/>
    </row>
    <row r="533" spans="26:30">
      <c r="Z533" s="2"/>
      <c r="AC533" s="2"/>
      <c r="AD533" s="2"/>
    </row>
    <row r="534" spans="26:30">
      <c r="Z534" s="2"/>
      <c r="AC534" s="2"/>
      <c r="AD534" s="2"/>
    </row>
    <row r="535" spans="26:30">
      <c r="Z535" s="2"/>
      <c r="AC535" s="2"/>
      <c r="AD535" s="2"/>
    </row>
    <row r="536" spans="26:30">
      <c r="Z536" s="2"/>
      <c r="AC536" s="2"/>
      <c r="AD536" s="2"/>
    </row>
    <row r="537" spans="26:30">
      <c r="Z537" s="2"/>
      <c r="AC537" s="2"/>
      <c r="AD537" s="2"/>
    </row>
  </sheetData>
  <sheetProtection formatCells="0" formatColumns="0" formatRows="0" insertColumns="0" insertRows="0" insertHyperlinks="0" deleteColumns="0" deleteRows="0" sort="0" autoFilter="0" pivotTables="0"/>
  <dataValidations disablePrompts="1" count="1">
    <dataValidation type="list" allowBlank="1" showInputMessage="1" showErrorMessage="1" promptTitle="gerald2" sqref="D5:D11">
      <formula1>gerald3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T44"/>
  <sheetViews>
    <sheetView zoomScale="75" zoomScaleNormal="75" workbookViewId="0">
      <selection activeCell="H11" sqref="H11"/>
    </sheetView>
  </sheetViews>
  <sheetFormatPr baseColWidth="10" defaultColWidth="11.42578125" defaultRowHeight="15"/>
  <cols>
    <col min="1" max="1" width="6.140625" customWidth="1"/>
    <col min="2" max="2" width="31.140625" customWidth="1"/>
    <col min="3" max="3" width="20.28515625" customWidth="1"/>
    <col min="4" max="4" width="24.85546875" customWidth="1"/>
    <col min="5" max="5" width="12.5703125" customWidth="1"/>
    <col min="6" max="6" width="25.85546875" customWidth="1"/>
    <col min="7" max="7" width="15.28515625" customWidth="1"/>
    <col min="8" max="8" width="9.7109375" customWidth="1"/>
    <col min="9" max="9" width="6.7109375" hidden="1" customWidth="1"/>
    <col min="10" max="10" width="12.42578125" customWidth="1"/>
    <col min="11" max="11" width="13" customWidth="1"/>
    <col min="12" max="12" width="12" customWidth="1"/>
    <col min="13" max="13" width="11.7109375" customWidth="1"/>
    <col min="14" max="14" width="11.42578125" customWidth="1"/>
    <col min="15" max="15" width="14.7109375" customWidth="1"/>
    <col min="16" max="16" width="5" customWidth="1"/>
    <col min="17" max="17" width="31.140625" customWidth="1"/>
    <col min="18" max="18" width="21.140625" customWidth="1"/>
  </cols>
  <sheetData>
    <row r="2" spans="1:18">
      <c r="A2" s="16"/>
      <c r="B2" s="48"/>
      <c r="C2" s="124" t="s">
        <v>81</v>
      </c>
      <c r="F2" s="48"/>
      <c r="G2" s="72" t="s">
        <v>76</v>
      </c>
      <c r="H2" s="73"/>
    </row>
    <row r="3" spans="1:18">
      <c r="A3" s="16"/>
      <c r="B3" s="52"/>
      <c r="C3" s="75" t="s">
        <v>48</v>
      </c>
      <c r="D3" s="18"/>
      <c r="F3" s="155" t="s">
        <v>22</v>
      </c>
      <c r="G3" s="153">
        <f>COUNTIF('planning '!$D$5:$D$14,F3)</f>
        <v>0</v>
      </c>
      <c r="H3" s="154">
        <f>G3*ref!E5</f>
        <v>0</v>
      </c>
    </row>
    <row r="4" spans="1:18">
      <c r="A4" s="16"/>
      <c r="B4" s="49" t="s">
        <v>20</v>
      </c>
      <c r="C4" s="50">
        <f>COUNTIF('planning '!$D$5:$D$14,B4)</f>
        <v>1</v>
      </c>
      <c r="F4" s="155" t="s">
        <v>23</v>
      </c>
      <c r="G4" s="153">
        <f>COUNTIF('planning '!$D$5:$D$14,F4)</f>
        <v>0</v>
      </c>
      <c r="H4" s="51">
        <f>SUM(G4*ref!E26)</f>
        <v>0</v>
      </c>
    </row>
    <row r="5" spans="1:18">
      <c r="B5" s="49" t="s">
        <v>21</v>
      </c>
      <c r="C5" s="50">
        <f>COUNTIF('planning '!$D$5:$D$14,B5)</f>
        <v>0</v>
      </c>
      <c r="D5" s="25"/>
      <c r="F5" s="155" t="s">
        <v>75</v>
      </c>
      <c r="G5" s="153">
        <f>COUNTIF('planning '!$D$5:$D$14,F5)</f>
        <v>0</v>
      </c>
      <c r="H5" s="154">
        <f>G5*ref!E27</f>
        <v>0</v>
      </c>
    </row>
    <row r="6" spans="1:18">
      <c r="B6" s="49" t="s">
        <v>24</v>
      </c>
      <c r="C6" s="50">
        <f>COUNTIF('planning '!$D$5:$D$14,B6)</f>
        <v>0</v>
      </c>
      <c r="D6" s="25"/>
      <c r="G6" s="75" t="s">
        <v>62</v>
      </c>
      <c r="H6" s="51">
        <f>SUM(H3+H4+H5)</f>
        <v>0</v>
      </c>
      <c r="Q6" s="16"/>
      <c r="R6" s="17"/>
    </row>
    <row r="7" spans="1:18">
      <c r="B7" s="49" t="s">
        <v>25</v>
      </c>
      <c r="C7" s="50">
        <f>COUNTIF('planning '!$D$5:$D$14,B7)</f>
        <v>0</v>
      </c>
      <c r="D7" s="25"/>
      <c r="G7" s="133"/>
      <c r="H7" s="133"/>
    </row>
    <row r="8" spans="1:18">
      <c r="B8" s="49" t="s">
        <v>27</v>
      </c>
      <c r="C8" s="50">
        <f>COUNTIF('planning '!$D$5:$D$14,B8)</f>
        <v>0</v>
      </c>
      <c r="D8" s="25"/>
      <c r="F8" s="155" t="s">
        <v>26</v>
      </c>
      <c r="G8" s="153">
        <f>COUNTIF('planning '!$D$5:$D$14,F8)</f>
        <v>0</v>
      </c>
      <c r="H8" s="51">
        <f>G8*ref!E5</f>
        <v>0</v>
      </c>
      <c r="P8" s="1"/>
    </row>
    <row r="9" spans="1:18">
      <c r="B9" s="49" t="s">
        <v>79</v>
      </c>
      <c r="C9" s="50">
        <f>COUNTIF('planning '!$D$5:$D$14,B9)</f>
        <v>0</v>
      </c>
      <c r="G9" s="133"/>
      <c r="H9" s="133"/>
      <c r="P9" s="1"/>
    </row>
    <row r="10" spans="1:18">
      <c r="B10" s="49" t="s">
        <v>80</v>
      </c>
      <c r="C10" s="50">
        <f>COUNTIF('planning '!$D$5:$D$14,B10)</f>
        <v>0</v>
      </c>
      <c r="F10" s="49" t="s">
        <v>71</v>
      </c>
      <c r="G10" s="50">
        <f>COUNTIF('planning '!$D$5:$D$14,F10)</f>
        <v>0</v>
      </c>
      <c r="H10" s="51">
        <f>G10*ref!E5</f>
        <v>0</v>
      </c>
      <c r="P10" s="1"/>
    </row>
    <row r="12" spans="1:18" ht="15" customHeight="1"/>
    <row r="13" spans="1:18">
      <c r="B13" s="49" t="s">
        <v>64</v>
      </c>
      <c r="C13" s="51">
        <f>SUM('planning '!J5:J14)-(H6+H10+H9)</f>
        <v>0.5</v>
      </c>
    </row>
    <row r="16" spans="1:18">
      <c r="D16" s="1"/>
    </row>
    <row r="20" spans="1:20">
      <c r="F20" s="109"/>
      <c r="G20" s="110"/>
      <c r="H20" s="25"/>
    </row>
    <row r="21" spans="1:20">
      <c r="C21" s="108"/>
      <c r="F21" s="109"/>
      <c r="G21" s="110"/>
      <c r="H21" s="111"/>
    </row>
    <row r="22" spans="1:20">
      <c r="B22" s="106"/>
      <c r="C22" s="107"/>
    </row>
    <row r="23" spans="1:20">
      <c r="F23" s="48"/>
      <c r="G23" s="74" t="s">
        <v>63</v>
      </c>
      <c r="N23" s="116"/>
    </row>
    <row r="24" spans="1:20">
      <c r="B24" s="45"/>
      <c r="C24" s="46"/>
      <c r="F24" s="71" t="s">
        <v>60</v>
      </c>
      <c r="G24" s="50">
        <f>COUNTIF('planning '!$D$5:$D$14,F24)</f>
        <v>0</v>
      </c>
      <c r="N24" s="116"/>
    </row>
    <row r="25" spans="1:20">
      <c r="B25" s="66"/>
      <c r="C25" s="29" t="s">
        <v>82</v>
      </c>
      <c r="D25" s="47" t="s">
        <v>83</v>
      </c>
      <c r="F25" s="71" t="s">
        <v>61</v>
      </c>
      <c r="G25" s="50">
        <f>COUNTIF('planning '!$D$5:$D$14,F25)</f>
        <v>0</v>
      </c>
      <c r="N25" s="116"/>
    </row>
    <row r="26" spans="1:20">
      <c r="B26" s="29" t="s">
        <v>93</v>
      </c>
      <c r="C26" s="24">
        <f>SUM('planning '!AC5:AC14)</f>
        <v>0</v>
      </c>
      <c r="D26" s="113" t="s">
        <v>57</v>
      </c>
      <c r="F26" s="71" t="s">
        <v>59</v>
      </c>
      <c r="G26" s="50">
        <f>COUNTIF('planning '!$D$5:$D$14,F26)</f>
        <v>0</v>
      </c>
      <c r="K26" s="122" t="s">
        <v>92</v>
      </c>
      <c r="L26" s="64"/>
      <c r="R26" s="2"/>
      <c r="S26" s="3"/>
      <c r="T26" s="3"/>
    </row>
    <row r="27" spans="1:20">
      <c r="B27" s="29" t="s">
        <v>29</v>
      </c>
      <c r="C27" s="65" t="e">
        <f>SUM('planning '!#REF!)</f>
        <v>#REF!</v>
      </c>
      <c r="D27" s="28">
        <f>SUM(C26*ref!E16)*24</f>
        <v>0</v>
      </c>
      <c r="K27" s="70" t="s">
        <v>58</v>
      </c>
      <c r="L27" s="67"/>
      <c r="M27" s="127" t="s">
        <v>47</v>
      </c>
    </row>
    <row r="28" spans="1:20">
      <c r="B28" s="29" t="s">
        <v>28</v>
      </c>
      <c r="C28" s="27" t="e">
        <f>SUM('planning '!#REF!)</f>
        <v>#REF!</v>
      </c>
      <c r="D28" s="27" t="e">
        <f>SUM(C27*ref!E18)*24</f>
        <v>#REF!</v>
      </c>
      <c r="K28" s="61" t="s">
        <v>35</v>
      </c>
      <c r="L28" s="62">
        <f>SUMPRODUCT((YEAR('planning '!$C$5:$C$14)=ref!E$2)*(MONTH('planning '!$C$5:$C$14)=MONTH(1&amp;K28))*('planning '!$AC$5:$AC$14))</f>
        <v>0</v>
      </c>
      <c r="M28" s="123">
        <f>IF(SUM(L28-ref!E$13)&lt;0,0,SUM(L28-ref!E$13))</f>
        <v>0</v>
      </c>
    </row>
    <row r="29" spans="1:20">
      <c r="B29" s="29" t="s">
        <v>51</v>
      </c>
      <c r="C29" s="43" t="e">
        <f>SUM('planning '!#REF!)</f>
        <v>#REF!</v>
      </c>
      <c r="D29" s="27" t="e">
        <f>SUM(C28*ref!E19)*24</f>
        <v>#REF!</v>
      </c>
      <c r="K29" s="61" t="s">
        <v>36</v>
      </c>
      <c r="L29" s="62">
        <f>SUMPRODUCT((YEAR('planning '!$C$5:$C$14)=ref!E$2)*(MONTH('planning '!$C$5:$C$14)=MONTH(1&amp;K29))*('planning '!$AC$5:$AC$14))</f>
        <v>0</v>
      </c>
      <c r="M29" s="15">
        <f>IF(SUM(L29-ref!E$13)&lt;0,0,SUM(L29-ref!E$13))</f>
        <v>0</v>
      </c>
    </row>
    <row r="30" spans="1:20">
      <c r="B30" s="29" t="s">
        <v>77</v>
      </c>
      <c r="C30" s="24" t="e">
        <f>SUM('planning '!#REF!)</f>
        <v>#REF!</v>
      </c>
      <c r="D30" s="43" t="e">
        <f>SUM(C29*ref!E21)*24</f>
        <v>#REF!</v>
      </c>
      <c r="K30" s="61" t="s">
        <v>37</v>
      </c>
      <c r="L30" s="62">
        <f>SUMPRODUCT((YEAR('planning '!$C$5:$C$14)=ref!E$2)*(MONTH('planning '!$C$5:$C$14)=MONTH(1&amp;K30))*('planning '!$AC$5:$AC$14))</f>
        <v>0</v>
      </c>
      <c r="M30" s="15">
        <f>IF(SUM(L30-ref!E$13)&lt;0,0,SUM(L30-ref!E$13))</f>
        <v>0</v>
      </c>
    </row>
    <row r="31" spans="1:20">
      <c r="D31" s="24" t="e">
        <f>SUM(C30*ref!E20)*24</f>
        <v>#REF!</v>
      </c>
      <c r="I31" s="35"/>
      <c r="J31" s="35"/>
      <c r="K31" s="61" t="s">
        <v>38</v>
      </c>
      <c r="L31" s="62">
        <f>SUMPRODUCT((YEAR('planning '!$C$5:$C$14)=ref!E$2)*(MONTH('planning '!$C$5:$C$14)=MONTH(1&amp;K31))*('planning '!$AC$5:$AC$14))</f>
        <v>0</v>
      </c>
      <c r="M31" s="15">
        <f>IF(SUM(L31-ref!E$13)&lt;0,0,SUM(L31-ref!E$13))</f>
        <v>0</v>
      </c>
    </row>
    <row r="32" spans="1:20">
      <c r="A32" s="1"/>
      <c r="B32" s="29" t="s">
        <v>88</v>
      </c>
      <c r="C32" s="24" t="e">
        <f>SUM(C26:C30)</f>
        <v>#REF!</v>
      </c>
      <c r="K32" s="61" t="s">
        <v>39</v>
      </c>
      <c r="L32" s="62">
        <f>SUMPRODUCT((YEAR('planning '!$C$5:$C$14)=ref!E$2)*(MONTH('planning '!$C$5:$C$14)=MONTH(1&amp;K32))*('planning '!$AC$5:$AC$14))</f>
        <v>0</v>
      </c>
      <c r="M32" s="15">
        <f>IF(SUM(L32-ref!E$13)&lt;0,0,SUM(L32-ref!E$13))</f>
        <v>0</v>
      </c>
    </row>
    <row r="33" spans="2:13" ht="15.75" thickBot="1">
      <c r="B33" s="44" t="s">
        <v>89</v>
      </c>
      <c r="C33" s="112"/>
      <c r="D33" s="115" t="e">
        <f>SUM(D27:D31)</f>
        <v>#REF!</v>
      </c>
      <c r="K33" s="61" t="s">
        <v>40</v>
      </c>
      <c r="L33" s="62">
        <f>SUMPRODUCT((YEAR('planning '!$C$5:$C$14)=ref!E$2)*(MONTH('planning '!$C$5:$C$14)=MONTH(1&amp;K33))*('planning '!$AC$5:$AC$14))</f>
        <v>0</v>
      </c>
      <c r="M33" s="15">
        <f>IF(SUM(L33-ref!E$13)&lt;0,0,SUM(L33-ref!E$13))</f>
        <v>0</v>
      </c>
    </row>
    <row r="34" spans="2:13" ht="15.75" thickBot="1">
      <c r="B34" s="44" t="s">
        <v>87</v>
      </c>
      <c r="C34" s="68"/>
      <c r="D34" s="114"/>
      <c r="K34" s="61" t="s">
        <v>41</v>
      </c>
      <c r="L34" s="62">
        <f>SUMPRODUCT((YEAR('planning '!$C$5:$C$14)=ref!E$2)*(MONTH('planning '!$C$5:$C$14)=MONTH(1&amp;K34))*('planning '!$AC$5:$AC$14))</f>
        <v>0</v>
      </c>
      <c r="M34" s="15">
        <f>IF(SUM(L34-ref!E$13)&lt;0,0,SUM(L34-ref!E$13))</f>
        <v>0</v>
      </c>
    </row>
    <row r="35" spans="2:13">
      <c r="C35" s="44" t="s">
        <v>65</v>
      </c>
      <c r="D35" s="78">
        <f>SUM(C5*ref!E5)</f>
        <v>0</v>
      </c>
      <c r="F35" s="59"/>
      <c r="G35" s="60"/>
      <c r="H35" s="55" t="s">
        <v>91</v>
      </c>
      <c r="K35" s="61" t="s">
        <v>42</v>
      </c>
      <c r="L35" s="62">
        <f>SUMPRODUCT((YEAR('planning '!$C$5:$C$14)=ref!E$2)*(MONTH('planning '!$C$5:$C$14)=MONTH(1&amp;K35))*('planning '!$AC$5:$AC$14))</f>
        <v>0</v>
      </c>
      <c r="M35" s="15">
        <f>IF(SUM(L35-ref!E$13)&lt;0,0,SUM(L35-ref!E$13))</f>
        <v>0</v>
      </c>
    </row>
    <row r="36" spans="2:13">
      <c r="D36" s="27" t="e">
        <f>SUM(D33+D34-D35)</f>
        <v>#REF!</v>
      </c>
      <c r="F36" s="54"/>
      <c r="G36" s="55"/>
      <c r="H36" s="11" t="s">
        <v>47</v>
      </c>
      <c r="K36" s="61" t="s">
        <v>43</v>
      </c>
      <c r="L36" s="62">
        <f>SUMPRODUCT((YEAR('planning '!$C$5:$C$14)=ref!E$2)*(MONTH('planning '!$C$5:$C$14)=MONTH(1&amp;K36))*('planning '!$AC$5:$AC$14))</f>
        <v>0</v>
      </c>
      <c r="M36" s="15">
        <f>IF(SUM(L36-ref!E$13)&lt;0,0,SUM(L36-ref!E$13))</f>
        <v>0</v>
      </c>
    </row>
    <row r="37" spans="2:13">
      <c r="F37" s="130"/>
      <c r="G37" s="131" t="s">
        <v>98</v>
      </c>
      <c r="H37" s="20">
        <f>SUM(ref!E3-'résultat '!C13)</f>
        <v>66.458333333333329</v>
      </c>
      <c r="K37" s="61" t="s">
        <v>44</v>
      </c>
      <c r="L37" s="62">
        <f>SUMPRODUCT((YEAR('planning '!$C$5:$C$14)=ref!E$2)*(MONTH('planning '!$C$5:$C$14)=MONTH(1&amp;K37))*('planning '!$AC$5:$AC$14))</f>
        <v>0</v>
      </c>
      <c r="M37" s="15">
        <f>IF(SUM(L37-ref!E$13)&lt;0,0,SUM(L37-ref!E$13))</f>
        <v>0</v>
      </c>
    </row>
    <row r="38" spans="2:13">
      <c r="F38" s="56"/>
      <c r="G38" s="55" t="s">
        <v>99</v>
      </c>
      <c r="H38" s="21">
        <f>IF(SUM(C13-ref!E$3)&lt;0,0,SUM(C13-ref!E$3))</f>
        <v>0</v>
      </c>
      <c r="K38" s="61" t="s">
        <v>45</v>
      </c>
      <c r="L38" s="62">
        <f>SUMPRODUCT((YEAR('planning '!$C$5:$C$14)=ref!E$2)*(MONTH('planning '!$C$5:$C$14)=MONTH(1&amp;K38))*('planning '!$AC$5:$AC$14))</f>
        <v>0</v>
      </c>
      <c r="M38" s="15">
        <f>IF(SUM(L38-ref!E$13)&lt;0,0,SUM(L38-ref!E$13))</f>
        <v>0</v>
      </c>
    </row>
    <row r="39" spans="2:13">
      <c r="B39" s="2"/>
      <c r="C39" s="2"/>
      <c r="F39" s="56"/>
      <c r="G39" s="55" t="s">
        <v>56</v>
      </c>
      <c r="H39" s="21">
        <f>SUM('planning '!K5:K14)</f>
        <v>8.3333333333333315E-2</v>
      </c>
      <c r="K39" s="61" t="s">
        <v>46</v>
      </c>
      <c r="L39" s="62">
        <f>SUMPRODUCT((YEAR('planning '!$C$5:$C$14)=ref!E$2)*(MONTH('planning '!$C$5:$C$14)=MONTH(1&amp;K39))*('planning '!$AC$5:$AC$14))</f>
        <v>0</v>
      </c>
      <c r="M39" s="15">
        <f>IF(SUM(L39-ref!E$13)&lt;0,0,SUM(L39-ref!E$13))</f>
        <v>0</v>
      </c>
    </row>
    <row r="40" spans="2:13">
      <c r="D40" s="2"/>
      <c r="E40" s="3"/>
      <c r="F40" s="56"/>
      <c r="G40" s="55" t="s">
        <v>55</v>
      </c>
      <c r="H40" s="21">
        <f>SUM('planning '!M5:M14)</f>
        <v>0</v>
      </c>
    </row>
    <row r="41" spans="2:13">
      <c r="F41" s="56"/>
      <c r="G41" s="55" t="s">
        <v>67</v>
      </c>
      <c r="H41" s="76" t="e">
        <f>SUM('planning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K41" s="63"/>
      <c r="L41" s="69" t="s">
        <v>90</v>
      </c>
      <c r="M41" s="31">
        <f>SUM(L28:L39)</f>
        <v>0</v>
      </c>
    </row>
    <row r="42" spans="2:13">
      <c r="F42" s="57"/>
      <c r="G42" s="58" t="s">
        <v>66</v>
      </c>
      <c r="H42" s="53" t="e">
        <f>SUM('planning '!W11+'planning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K42" s="118"/>
      <c r="L42" s="117" t="s">
        <v>84</v>
      </c>
      <c r="M42" s="20">
        <f>SUM(M28:M39)</f>
        <v>0</v>
      </c>
    </row>
    <row r="43" spans="2:13">
      <c r="F43" s="119"/>
      <c r="G43" s="120" t="s">
        <v>85</v>
      </c>
      <c r="H43" s="121"/>
    </row>
    <row r="44" spans="2:13">
      <c r="F44" s="54"/>
      <c r="G44" s="55" t="s">
        <v>4</v>
      </c>
      <c r="H44" s="13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C2:V39"/>
  <sheetViews>
    <sheetView topLeftCell="B1" zoomScale="75" zoomScaleNormal="75" workbookViewId="0">
      <selection activeCell="P39" sqref="P39:P40"/>
    </sheetView>
  </sheetViews>
  <sheetFormatPr baseColWidth="10" defaultColWidth="11.42578125" defaultRowHeight="1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0.7109375" style="3" customWidth="1"/>
    <col min="10" max="11" width="11.42578125" style="3"/>
    <col min="12" max="12" width="13.28515625" style="3" customWidth="1"/>
    <col min="13" max="13" width="28.140625" style="3" customWidth="1"/>
    <col min="14" max="15" width="11.42578125" style="3"/>
    <col min="16" max="16" width="25.7109375" style="3" customWidth="1"/>
    <col min="17" max="17" width="14.5703125" style="3" customWidth="1"/>
    <col min="18" max="16384" width="11.42578125" style="3"/>
  </cols>
  <sheetData>
    <row r="2" spans="3:21">
      <c r="C2" s="4"/>
      <c r="D2" s="94" t="s">
        <v>68</v>
      </c>
      <c r="E2" s="87">
        <v>2024</v>
      </c>
    </row>
    <row r="3" spans="3:21">
      <c r="C3" s="5"/>
      <c r="D3" s="95" t="s">
        <v>18</v>
      </c>
      <c r="E3" s="88">
        <v>66.958333333333329</v>
      </c>
    </row>
    <row r="4" spans="3:21">
      <c r="C4" s="5"/>
      <c r="D4" s="96" t="s">
        <v>6</v>
      </c>
      <c r="E4" s="89">
        <v>0.5</v>
      </c>
      <c r="L4" s="85"/>
    </row>
    <row r="5" spans="3:21">
      <c r="C5" s="5"/>
      <c r="D5" s="95" t="s">
        <v>12</v>
      </c>
      <c r="E5" s="90">
        <v>0.29166666666666669</v>
      </c>
      <c r="L5" s="86"/>
      <c r="M5" s="16"/>
      <c r="N5" s="129"/>
    </row>
    <row r="6" spans="3:21">
      <c r="C6" s="5"/>
      <c r="D6" s="97" t="s">
        <v>70</v>
      </c>
      <c r="E6" s="87">
        <v>5</v>
      </c>
      <c r="L6" s="85"/>
      <c r="M6" s="16"/>
      <c r="N6" s="16"/>
      <c r="O6" s="141"/>
    </row>
    <row r="7" spans="3:21">
      <c r="C7" s="5"/>
      <c r="D7" s="97" t="s">
        <v>53</v>
      </c>
      <c r="E7" s="91">
        <v>6</v>
      </c>
      <c r="M7" s="16"/>
      <c r="N7" s="141"/>
      <c r="O7" s="141"/>
    </row>
    <row r="8" spans="3:21">
      <c r="C8" s="5"/>
      <c r="D8" s="95" t="s">
        <v>7</v>
      </c>
      <c r="E8" s="89">
        <v>0.41666666666666669</v>
      </c>
      <c r="L8" s="146"/>
      <c r="M8" s="16"/>
      <c r="N8" s="141"/>
      <c r="O8" s="141"/>
    </row>
    <row r="9" spans="3:21">
      <c r="C9" s="5"/>
      <c r="D9" s="95" t="s">
        <v>9</v>
      </c>
      <c r="E9" s="89">
        <v>0.45833333333333331</v>
      </c>
      <c r="G9" s="141"/>
      <c r="H9" s="16"/>
      <c r="I9" s="142"/>
      <c r="J9" s="111"/>
      <c r="K9" s="141"/>
      <c r="L9" s="146"/>
      <c r="M9" s="16"/>
      <c r="N9" s="1"/>
      <c r="O9" s="141"/>
      <c r="R9" s="85"/>
      <c r="T9" s="16"/>
      <c r="U9" s="16"/>
    </row>
    <row r="10" spans="3:21">
      <c r="C10" s="5"/>
      <c r="D10" s="95" t="s">
        <v>11</v>
      </c>
      <c r="E10" s="88">
        <v>1.4583333333333333</v>
      </c>
      <c r="G10" s="141"/>
      <c r="H10" s="16"/>
      <c r="I10" s="143"/>
      <c r="J10" s="141"/>
      <c r="K10" s="16"/>
      <c r="L10" s="146"/>
      <c r="M10" s="149"/>
      <c r="N10" s="141"/>
      <c r="O10" s="141"/>
      <c r="Q10" s="18"/>
      <c r="R10" s="143"/>
      <c r="S10" s="143"/>
    </row>
    <row r="11" spans="3:21">
      <c r="C11" s="5"/>
      <c r="D11" s="95" t="s">
        <v>3</v>
      </c>
      <c r="E11" s="88">
        <v>2</v>
      </c>
      <c r="G11" s="141"/>
      <c r="H11" s="16"/>
      <c r="I11" s="142"/>
      <c r="J11" s="111"/>
      <c r="K11" s="111"/>
      <c r="L11" s="146"/>
      <c r="M11" s="16"/>
      <c r="N11" s="141"/>
      <c r="O11" s="141"/>
      <c r="Q11" s="18"/>
      <c r="R11" s="143"/>
      <c r="S11" s="143"/>
    </row>
    <row r="12" spans="3:21">
      <c r="C12" s="5"/>
      <c r="D12" s="95" t="s">
        <v>4</v>
      </c>
      <c r="E12" s="88">
        <v>1.4583333333333333</v>
      </c>
      <c r="G12" s="141"/>
      <c r="H12" s="141"/>
      <c r="I12" s="143"/>
      <c r="J12" s="141"/>
      <c r="K12" s="141"/>
      <c r="L12" s="146"/>
      <c r="M12" s="16"/>
      <c r="N12" s="141"/>
      <c r="O12" s="141"/>
      <c r="Q12" s="18"/>
      <c r="R12" s="143"/>
    </row>
    <row r="13" spans="3:21">
      <c r="C13" s="5"/>
      <c r="D13" s="95" t="s">
        <v>5</v>
      </c>
      <c r="E13" s="88">
        <v>1.0416666666666667</v>
      </c>
      <c r="G13" s="141"/>
      <c r="H13" s="16"/>
      <c r="I13" s="143"/>
      <c r="J13" s="141"/>
      <c r="K13" s="141"/>
      <c r="L13" s="146"/>
      <c r="M13" s="16"/>
      <c r="N13" s="111"/>
      <c r="O13" s="111"/>
      <c r="Q13" s="16"/>
      <c r="T13" s="143"/>
    </row>
    <row r="14" spans="3:21">
      <c r="C14" s="5"/>
      <c r="D14" s="95" t="s">
        <v>13</v>
      </c>
      <c r="E14" s="90">
        <v>7.708333333333333</v>
      </c>
      <c r="G14" s="141"/>
      <c r="H14" s="16"/>
      <c r="I14" s="142"/>
      <c r="J14" s="111"/>
      <c r="K14" s="146"/>
      <c r="L14" s="141"/>
      <c r="M14" s="16"/>
      <c r="N14" s="111"/>
      <c r="O14" s="141"/>
      <c r="Q14" s="18"/>
      <c r="S14" s="146"/>
      <c r="T14" s="111"/>
      <c r="U14" s="111"/>
    </row>
    <row r="15" spans="3:21">
      <c r="C15" s="5"/>
      <c r="D15" s="97" t="s">
        <v>71</v>
      </c>
      <c r="E15" s="88">
        <v>3.4166666666666665</v>
      </c>
      <c r="G15" s="141"/>
      <c r="H15" s="141"/>
      <c r="I15" s="143"/>
      <c r="J15" s="141"/>
      <c r="K15" s="146"/>
      <c r="L15" s="111"/>
      <c r="M15" s="16"/>
      <c r="N15" s="141"/>
      <c r="O15" s="141"/>
      <c r="Q15" s="18"/>
      <c r="S15" s="146"/>
      <c r="T15" s="111"/>
      <c r="U15" s="111"/>
    </row>
    <row r="16" spans="3:21">
      <c r="C16" s="5"/>
      <c r="D16" s="99" t="s">
        <v>73</v>
      </c>
      <c r="E16" s="92">
        <v>5.2083333333333336E-2</v>
      </c>
      <c r="G16" s="141"/>
      <c r="H16" s="16"/>
      <c r="I16" s="143"/>
      <c r="J16" s="141"/>
      <c r="K16" s="146"/>
      <c r="L16" s="146"/>
      <c r="P16" s="85"/>
      <c r="Q16" s="143"/>
      <c r="R16" s="142"/>
      <c r="S16" s="143"/>
    </row>
    <row r="17" spans="3:20">
      <c r="C17" s="5"/>
      <c r="D17" s="95" t="s">
        <v>15</v>
      </c>
      <c r="E17" s="87">
        <v>22</v>
      </c>
      <c r="G17" s="141"/>
      <c r="H17" s="16"/>
      <c r="I17" s="142"/>
      <c r="J17" s="111"/>
      <c r="K17" s="141"/>
      <c r="L17" s="146"/>
      <c r="P17" s="85"/>
      <c r="Q17" s="18"/>
      <c r="R17" s="142"/>
      <c r="S17" s="143"/>
    </row>
    <row r="18" spans="3:20">
      <c r="C18" s="5"/>
      <c r="D18" s="95" t="s">
        <v>8</v>
      </c>
      <c r="E18" s="88">
        <v>0.10416666666666667</v>
      </c>
      <c r="G18" s="141"/>
      <c r="H18" s="141"/>
      <c r="I18" s="143"/>
      <c r="J18" s="141"/>
      <c r="K18" s="141"/>
      <c r="L18" s="146"/>
      <c r="P18" s="86"/>
      <c r="S18" s="142"/>
    </row>
    <row r="19" spans="3:20">
      <c r="C19" s="5"/>
      <c r="D19" s="95" t="s">
        <v>10</v>
      </c>
      <c r="E19" s="88">
        <v>8.3333333333333329E-2</v>
      </c>
      <c r="G19" s="141"/>
      <c r="H19" s="16"/>
      <c r="I19" s="143"/>
      <c r="J19" s="141"/>
      <c r="L19" s="146"/>
      <c r="M19" s="16"/>
      <c r="N19" s="111"/>
      <c r="O19" s="111"/>
      <c r="P19" s="85"/>
      <c r="S19" s="142"/>
    </row>
    <row r="20" spans="3:20">
      <c r="C20" s="5"/>
      <c r="D20" s="97" t="s">
        <v>72</v>
      </c>
      <c r="E20" s="89">
        <v>5.2083333333333336E-2</v>
      </c>
      <c r="G20" s="141"/>
      <c r="H20" s="16"/>
      <c r="I20" s="142"/>
      <c r="J20" s="141"/>
      <c r="L20" s="141"/>
      <c r="M20" s="16"/>
      <c r="N20" s="111"/>
      <c r="O20" s="111"/>
      <c r="P20" s="129"/>
    </row>
    <row r="21" spans="3:20">
      <c r="C21" s="5"/>
      <c r="D21" s="95" t="s">
        <v>14</v>
      </c>
      <c r="E21" s="88">
        <v>6.9444444444444434E-2</v>
      </c>
      <c r="G21" s="141"/>
      <c r="H21" s="141"/>
      <c r="I21" s="143"/>
      <c r="J21" s="141"/>
      <c r="K21" s="16"/>
      <c r="L21" s="141"/>
      <c r="S21" s="85"/>
    </row>
    <row r="22" spans="3:20">
      <c r="C22" s="6"/>
      <c r="D22" s="97" t="s">
        <v>19</v>
      </c>
      <c r="E22" s="93">
        <v>0</v>
      </c>
      <c r="G22" s="141"/>
      <c r="H22" s="16"/>
      <c r="I22" s="142"/>
      <c r="J22" s="111"/>
      <c r="K22" s="111"/>
      <c r="L22" s="111"/>
      <c r="O22" t="s">
        <v>101</v>
      </c>
      <c r="P22" s="85"/>
    </row>
    <row r="23" spans="3:20">
      <c r="C23" s="5"/>
      <c r="D23" s="97" t="s">
        <v>20</v>
      </c>
      <c r="E23" s="93">
        <v>0</v>
      </c>
      <c r="G23" s="141"/>
      <c r="H23" s="141"/>
      <c r="I23" s="143"/>
      <c r="J23" s="141"/>
      <c r="K23" s="141"/>
      <c r="L23" s="141"/>
      <c r="M23" s="16"/>
      <c r="N23" s="141"/>
      <c r="S23" s="129"/>
    </row>
    <row r="24" spans="3:20">
      <c r="C24" s="5"/>
      <c r="D24" s="97" t="s">
        <v>21</v>
      </c>
      <c r="E24" s="93">
        <f>E5</f>
        <v>0.29166666666666669</v>
      </c>
      <c r="G24" s="141"/>
      <c r="H24" s="141"/>
      <c r="I24" s="143"/>
      <c r="J24" s="141"/>
      <c r="K24" s="141"/>
      <c r="L24" s="111"/>
      <c r="M24" s="147"/>
      <c r="N24" s="141"/>
      <c r="P24" s="129"/>
    </row>
    <row r="25" spans="3:20">
      <c r="C25" s="5"/>
      <c r="D25" s="97" t="s">
        <v>22</v>
      </c>
      <c r="E25" s="93">
        <f>E5</f>
        <v>0.29166666666666669</v>
      </c>
      <c r="G25" s="141"/>
      <c r="H25" s="141"/>
      <c r="I25" s="143"/>
      <c r="J25" s="141"/>
      <c r="K25" s="141"/>
      <c r="L25" s="147"/>
      <c r="M25" s="16"/>
      <c r="N25" s="141"/>
      <c r="P25" s="129"/>
    </row>
    <row r="26" spans="3:20">
      <c r="C26" s="5"/>
      <c r="D26" s="97" t="s">
        <v>23</v>
      </c>
      <c r="E26" s="93">
        <v>0.16388888888888889</v>
      </c>
      <c r="G26" s="141"/>
      <c r="H26" s="16"/>
      <c r="I26" s="142"/>
      <c r="J26" s="111"/>
      <c r="K26" s="141"/>
      <c r="L26" s="111"/>
      <c r="P26" s="129"/>
    </row>
    <row r="27" spans="3:20">
      <c r="C27" s="5"/>
      <c r="D27" s="97" t="s">
        <v>74</v>
      </c>
      <c r="E27" s="93">
        <v>0.16666666666666666</v>
      </c>
      <c r="G27" s="141"/>
      <c r="H27" s="16"/>
      <c r="I27" s="142"/>
      <c r="J27" s="111"/>
      <c r="K27" s="141"/>
      <c r="L27" s="141"/>
      <c r="M27" s="16"/>
      <c r="N27" s="148"/>
    </row>
    <row r="28" spans="3:20">
      <c r="C28" s="5"/>
      <c r="D28" s="97" t="s">
        <v>24</v>
      </c>
      <c r="E28" s="93">
        <f>E5</f>
        <v>0.29166666666666669</v>
      </c>
      <c r="G28" s="141"/>
      <c r="H28" s="16"/>
      <c r="I28" s="142"/>
      <c r="J28" s="141"/>
      <c r="K28" s="141"/>
      <c r="L28" s="141"/>
      <c r="M28" s="16"/>
      <c r="N28" s="148"/>
    </row>
    <row r="29" spans="3:20">
      <c r="C29" s="5"/>
      <c r="D29" s="97" t="s">
        <v>25</v>
      </c>
      <c r="E29" s="93">
        <f>E5</f>
        <v>0.29166666666666669</v>
      </c>
      <c r="G29" s="141"/>
      <c r="H29" s="16"/>
      <c r="I29" s="145"/>
      <c r="J29" s="17"/>
      <c r="K29" s="141"/>
      <c r="L29" s="111"/>
      <c r="M29" s="16"/>
      <c r="N29" s="148"/>
      <c r="P29" s="85"/>
      <c r="Q29" s="19"/>
      <c r="R29" s="17"/>
      <c r="S29" s="1"/>
      <c r="T29" s="2"/>
    </row>
    <row r="30" spans="3:20">
      <c r="C30" s="5"/>
      <c r="D30" s="97" t="s">
        <v>26</v>
      </c>
      <c r="E30" s="93">
        <f>E5</f>
        <v>0.29166666666666669</v>
      </c>
      <c r="G30" s="141"/>
      <c r="H30" s="16"/>
      <c r="I30" s="145"/>
      <c r="J30" s="17"/>
      <c r="K30" s="1"/>
      <c r="L30" s="1"/>
      <c r="M30" s="1"/>
      <c r="N30" s="2"/>
      <c r="O30" s="2"/>
      <c r="Q30" s="19"/>
      <c r="R30" s="17"/>
      <c r="S30" s="1"/>
      <c r="T30" s="2"/>
    </row>
    <row r="31" spans="3:20">
      <c r="C31" s="5"/>
      <c r="D31" s="97" t="s">
        <v>80</v>
      </c>
      <c r="E31" s="89">
        <v>0</v>
      </c>
      <c r="G31" s="141"/>
      <c r="H31" s="141"/>
      <c r="I31" s="144"/>
      <c r="J31" s="1"/>
      <c r="K31" s="1"/>
      <c r="L31" s="1"/>
      <c r="M31" s="1"/>
      <c r="N31" s="2"/>
      <c r="O31" s="2"/>
      <c r="P31" s="129"/>
      <c r="Q31" s="19"/>
      <c r="R31" s="17"/>
      <c r="S31" s="1"/>
      <c r="T31" s="2"/>
    </row>
    <row r="32" spans="3:20">
      <c r="C32" s="5"/>
      <c r="D32" s="97" t="s">
        <v>27</v>
      </c>
      <c r="E32" s="93">
        <v>0</v>
      </c>
      <c r="G32" s="141"/>
      <c r="H32" s="141"/>
      <c r="I32" s="17"/>
      <c r="J32" s="1"/>
      <c r="K32" s="1"/>
      <c r="L32" s="1"/>
      <c r="N32" s="2"/>
      <c r="O32" s="2"/>
      <c r="Q32" s="19"/>
      <c r="R32" s="17"/>
      <c r="S32" s="1"/>
      <c r="T32" s="2"/>
    </row>
    <row r="33" spans="3:22">
      <c r="C33" s="5"/>
      <c r="D33" s="97" t="s">
        <v>60</v>
      </c>
      <c r="E33" s="88">
        <f>E5</f>
        <v>0.29166666666666669</v>
      </c>
      <c r="G33" s="141"/>
      <c r="H33" s="141"/>
      <c r="I33" s="17"/>
      <c r="J33" s="17"/>
      <c r="K33" s="17"/>
      <c r="L33" s="1"/>
      <c r="M33" s="1"/>
      <c r="N33" s="2"/>
      <c r="O33" s="2"/>
      <c r="Q33" s="19"/>
      <c r="R33" s="17"/>
      <c r="S33" s="1"/>
      <c r="T33" s="2"/>
      <c r="U33" s="2"/>
      <c r="V33" s="2"/>
    </row>
    <row r="34" spans="3:22">
      <c r="C34" s="5"/>
      <c r="D34" s="97" t="s">
        <v>61</v>
      </c>
      <c r="E34" s="88">
        <v>0</v>
      </c>
      <c r="G34" s="141"/>
      <c r="H34" s="141"/>
      <c r="I34" s="1"/>
      <c r="J34" s="1"/>
      <c r="K34" s="1"/>
      <c r="L34" s="1"/>
      <c r="M34" s="1"/>
      <c r="N34" s="2"/>
      <c r="O34" s="2"/>
      <c r="P34" s="129"/>
      <c r="Q34" s="19"/>
      <c r="R34" s="17"/>
      <c r="S34" s="1"/>
      <c r="T34" s="2"/>
      <c r="U34" s="2"/>
      <c r="V34" s="2"/>
    </row>
    <row r="35" spans="3:22">
      <c r="C35" s="5"/>
      <c r="D35" s="97" t="s">
        <v>59</v>
      </c>
      <c r="E35" s="88">
        <f>E5</f>
        <v>0.29166666666666669</v>
      </c>
      <c r="M35" s="86"/>
      <c r="P35" s="129"/>
      <c r="Q35" s="19"/>
    </row>
    <row r="36" spans="3:22">
      <c r="C36" s="5"/>
      <c r="D36" s="97" t="s">
        <v>79</v>
      </c>
      <c r="E36" s="88">
        <f>E5</f>
        <v>0.29166666666666669</v>
      </c>
      <c r="M36" s="86"/>
      <c r="P36" s="129"/>
    </row>
    <row r="37" spans="3:22">
      <c r="C37" s="5"/>
      <c r="D37" s="97" t="s">
        <v>71</v>
      </c>
      <c r="E37" s="88">
        <f>E5</f>
        <v>0.29166666666666669</v>
      </c>
      <c r="L37" s="86"/>
      <c r="M37" s="86"/>
    </row>
    <row r="38" spans="3:22">
      <c r="C38" s="7"/>
      <c r="D38" s="98" t="s">
        <v>86</v>
      </c>
      <c r="E38" s="105">
        <v>3.125E-2</v>
      </c>
      <c r="L38" s="86"/>
      <c r="M38" s="85"/>
    </row>
    <row r="39" spans="3:22">
      <c r="L39" s="8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planning </vt:lpstr>
      <vt:lpstr>résultat 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test</cp:lastModifiedBy>
  <dcterms:created xsi:type="dcterms:W3CDTF">2016-10-24T13:04:51Z</dcterms:created>
  <dcterms:modified xsi:type="dcterms:W3CDTF">2024-04-23T15:00:26Z</dcterms:modified>
  <cp:contentStatus/>
</cp:coreProperties>
</file>