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5440" windowHeight="15270" activeTab="1"/>
  </bookViews>
  <sheets>
    <sheet name="Ecritures" sheetId="1" r:id="rId1"/>
    <sheet name="Charges" sheetId="3" r:id="rId2"/>
    <sheet name="Données" sheetId="2" r:id="rId3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8" i="3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6"/>
  <c r="E5"/>
  <c r="E4"/>
  <c r="E3"/>
  <c r="E2"/>
  <c r="I2" l="1"/>
  <c r="I5"/>
  <c r="K17" i="1"/>
  <c r="K16"/>
  <c r="H13"/>
  <c r="H12"/>
  <c r="H11"/>
  <c r="J3"/>
  <c r="H9"/>
  <c r="H10"/>
  <c r="K14"/>
  <c r="K15"/>
  <c r="K9"/>
  <c r="K10"/>
  <c r="K11"/>
  <c r="K12"/>
  <c r="K13"/>
  <c r="H8"/>
  <c r="K8"/>
  <c r="H3"/>
  <c r="H2"/>
  <c r="I8" i="3" l="1"/>
  <c r="H4" i="1"/>
</calcChain>
</file>

<file path=xl/sharedStrings.xml><?xml version="1.0" encoding="utf-8"?>
<sst xmlns="http://schemas.openxmlformats.org/spreadsheetml/2006/main" count="98" uniqueCount="48">
  <si>
    <t>DATE</t>
  </si>
  <si>
    <t>BENEFICIAIRE</t>
  </si>
  <si>
    <t>TRAVAUX</t>
  </si>
  <si>
    <t>ALUR</t>
  </si>
  <si>
    <t>MONTANT</t>
  </si>
  <si>
    <t>AMENAGEMENT ESPACES VERTS</t>
  </si>
  <si>
    <t>CLOTURE ET BARRIERE</t>
  </si>
  <si>
    <t>PEINTURE DES SOUS SOL</t>
  </si>
  <si>
    <t>PAVAGE ALLEE</t>
  </si>
  <si>
    <t>NETTOYAGE DU DALLAGE</t>
  </si>
  <si>
    <t>SECURISATION PORTE ACCES</t>
  </si>
  <si>
    <t>CONTACT CLEF ASCENSEUR</t>
  </si>
  <si>
    <t>ALSIMMO</t>
  </si>
  <si>
    <t>GCE</t>
  </si>
  <si>
    <t>PLOMBERIE EAU CHAUDE</t>
  </si>
  <si>
    <t>OTIS</t>
  </si>
  <si>
    <t>FISCHER SERRURIER</t>
  </si>
  <si>
    <t>TOTAL APPELS DE FONDS ALUR</t>
  </si>
  <si>
    <t>TOTAL TRAVAUX</t>
  </si>
  <si>
    <t>TOTAL GENERAL</t>
  </si>
  <si>
    <t>NATURES DES TRAVAUS</t>
  </si>
  <si>
    <t>PRESTATAIRES</t>
  </si>
  <si>
    <t>TOTAL BENEFICIAIRES</t>
  </si>
  <si>
    <t>ALSIMMO - ALUR</t>
  </si>
  <si>
    <t>DEPANNAGE DAVID</t>
  </si>
  <si>
    <t>GRIMMA &amp; STRIEGEL</t>
  </si>
  <si>
    <t>ESPACES PAYSAGERS</t>
  </si>
  <si>
    <t>CESAR PROPRETE</t>
  </si>
  <si>
    <t>INSTALLATION EVIEW</t>
  </si>
  <si>
    <t>APPELS DE FONDS</t>
  </si>
  <si>
    <t>2014/2015</t>
  </si>
  <si>
    <t>APPEL DE FONDS</t>
  </si>
  <si>
    <t>PERIODE</t>
  </si>
  <si>
    <t>2015/2016</t>
  </si>
  <si>
    <t>2016/2017</t>
  </si>
  <si>
    <t>2017/2018</t>
  </si>
  <si>
    <t>2018/2019</t>
  </si>
  <si>
    <t>2019/2020</t>
  </si>
  <si>
    <t>2020/2021</t>
  </si>
  <si>
    <t>ALLUR</t>
  </si>
  <si>
    <t>2021/2022</t>
  </si>
  <si>
    <t>2022/2023</t>
  </si>
  <si>
    <t>TOTAL CHARGES</t>
  </si>
  <si>
    <t>TOTAL ALLUR</t>
  </si>
  <si>
    <t>SERRURERIE VOGT</t>
  </si>
  <si>
    <t>Colonne1</t>
  </si>
  <si>
    <t>S_Total</t>
  </si>
  <si>
    <t>Colonne2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</si>
</sst>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5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64" fontId="0" fillId="0" borderId="0" xfId="0" applyNumberFormat="1"/>
    <xf numFmtId="0" fontId="0" fillId="4" borderId="0" xfId="0" applyFill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64" fontId="0" fillId="0" borderId="5" xfId="0" applyNumberFormat="1" applyBorder="1"/>
    <xf numFmtId="0" fontId="0" fillId="6" borderId="6" xfId="0" applyFill="1" applyBorder="1"/>
    <xf numFmtId="0" fontId="0" fillId="0" borderId="6" xfId="0" applyBorder="1"/>
    <xf numFmtId="0" fontId="2" fillId="5" borderId="7" xfId="0" applyFont="1" applyFill="1" applyBorder="1"/>
    <xf numFmtId="0" fontId="0" fillId="6" borderId="8" xfId="0" applyFill="1" applyBorder="1"/>
    <xf numFmtId="0" fontId="0" fillId="0" borderId="8" xfId="0" applyBorder="1"/>
    <xf numFmtId="0" fontId="2" fillId="5" borderId="0" xfId="0" applyFont="1" applyFill="1"/>
    <xf numFmtId="0" fontId="3" fillId="0" borderId="0" xfId="0" applyFont="1"/>
    <xf numFmtId="164" fontId="4" fillId="0" borderId="1" xfId="0" applyNumberFormat="1" applyFont="1" applyBorder="1"/>
    <xf numFmtId="0" fontId="4" fillId="0" borderId="0" xfId="0" applyFont="1"/>
    <xf numFmtId="164" fontId="4" fillId="0" borderId="5" xfId="0" applyNumberFormat="1" applyFont="1" applyBorder="1"/>
    <xf numFmtId="164" fontId="4" fillId="0" borderId="0" xfId="0" applyNumberFormat="1" applyFont="1"/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164" fontId="1" fillId="0" borderId="3" xfId="0" applyNumberFormat="1" applyFont="1" applyBorder="1" applyAlignment="1">
      <alignment horizontal="center" vertical="center"/>
    </xf>
    <xf numFmtId="164" fontId="1" fillId="0" borderId="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164" fontId="0" fillId="0" borderId="0" xfId="0" applyNumberFormat="1" applyBorder="1" applyAlignment="1">
      <alignment horizontal="center"/>
    </xf>
  </cellXfs>
  <cellStyles count="1">
    <cellStyle name="Normal" xfId="0" builtinId="0"/>
  </cellStyles>
  <dxfs count="18"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numFmt numFmtId="164" formatCode="#,##0.00\ &quot;€&quot;"/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border outline="0">
        <right style="thin">
          <color theme="4" tint="0.39997558519241921"/>
        </right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numFmt numFmtId="164" formatCode="#,##0.00\ &quot;€&quot;"/>
      <alignment horizontal="center" vertical="bottom" textRotation="0" wrapText="0" indent="0" relativeIndent="255" justifyLastLine="0" shrinkToFit="0" readingOrder="0"/>
    </dxf>
    <dxf>
      <numFmt numFmtId="164" formatCode="#,##0.00\ &quot;€&quot;"/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numFmt numFmtId="164" formatCode="#,##0.00\ &quot;€&quot;"/>
      <alignment horizontal="center" vertical="bottom" textRotation="0" wrapText="0" indent="0" relativeIndent="255" justifyLastLine="0" shrinkToFit="0" readingOrder="0"/>
    </dxf>
    <dxf>
      <numFmt numFmtId="164" formatCode="#,##0.00\ &quot;€&quot;"/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numFmt numFmtId="19" formatCode="dd/mm/yyyy"/>
      <alignment horizontal="center" vertical="bottom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E13" totalsRowShown="0" headerRowDxfId="17">
  <autoFilter ref="A1:E13"/>
  <sortState ref="A2:E12">
    <sortCondition ref="A1:A12"/>
  </sortState>
  <tableColumns count="5">
    <tableColumn id="1" name="DATE" dataDxfId="16"/>
    <tableColumn id="2" name="BENEFICIAIRE" dataDxfId="15"/>
    <tableColumn id="4" name="TRAVAUX"/>
    <tableColumn id="5" name="ALUR" dataDxfId="14"/>
    <tableColumn id="6" name="MONTANT" dataDxfId="1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1:F38" totalsRowShown="0" headerRowDxfId="12">
  <autoFilter ref="A1:F38">
    <filterColumn colId="2"/>
    <filterColumn colId="4"/>
  </autoFilter>
  <tableColumns count="6">
    <tableColumn id="1" name="APPEL DE FONDS"/>
    <tableColumn id="2" name="PERIODE" dataDxfId="11"/>
    <tableColumn id="5" name="Colonne1" dataDxfId="3"/>
    <tableColumn id="3" name="MONTANT" dataDxfId="10"/>
    <tableColumn id="7" name="Colonne2" dataDxfId="2">
      <calculatedColumnFormula>Tableau4[[#This Row],[MONTANT]]</calculatedColumnFormula>
    </tableColumn>
    <tableColumn id="4" name="ALLUR" dataDxfId="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Bénéficiaire" displayName="Bénéficiaire" ref="C1:C10" totalsRowShown="0" headerRowDxfId="8" headerRowBorderDxfId="7" tableBorderDxfId="6">
  <autoFilter ref="C1:C10"/>
  <sortState ref="C2:C5">
    <sortCondition ref="C2:C5"/>
  </sortState>
  <tableColumns count="1">
    <tableColumn id="1" name="PRESTATAIRE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" name="NatureDesTravaux" displayName="NatureDesTravaux" ref="A1:A10" totalsRowShown="0" headerRowDxfId="5" tableBorderDxfId="4">
  <autoFilter ref="A1:A10"/>
  <sortState ref="A2:A9">
    <sortCondition ref="A1:A9"/>
  </sortState>
  <tableColumns count="1">
    <tableColumn id="1" name="NATURES DES TRAVAU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4"/>
  <sheetViews>
    <sheetView zoomScaleNormal="100" workbookViewId="0">
      <selection activeCell="C30" sqref="C30"/>
    </sheetView>
  </sheetViews>
  <sheetFormatPr baseColWidth="10" defaultRowHeight="15"/>
  <cols>
    <col min="1" max="1" width="23.28515625" customWidth="1"/>
    <col min="2" max="2" width="24.28515625" customWidth="1"/>
    <col min="3" max="3" width="33.7109375" customWidth="1"/>
    <col min="4" max="4" width="17.28515625" customWidth="1"/>
    <col min="5" max="5" width="16.28515625" customWidth="1"/>
    <col min="6" max="6" width="6.85546875" customWidth="1"/>
    <col min="7" max="7" width="30.85546875" customWidth="1"/>
    <col min="8" max="8" width="19.7109375" customWidth="1"/>
    <col min="9" max="9" width="4.7109375" customWidth="1"/>
    <col min="10" max="10" width="30.85546875" customWidth="1"/>
    <col min="11" max="11" width="19.7109375" customWidth="1"/>
  </cols>
  <sheetData>
    <row r="1" spans="1:11" ht="42.75" customHeight="1" thickBot="1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J1" s="6" t="s">
        <v>23</v>
      </c>
    </row>
    <row r="2" spans="1:11" ht="20.100000000000001" customHeight="1" thickBot="1">
      <c r="A2" s="1">
        <v>43040</v>
      </c>
      <c r="B2" s="2" t="s">
        <v>26</v>
      </c>
      <c r="C2" t="s">
        <v>5</v>
      </c>
      <c r="D2" s="3"/>
      <c r="E2" s="3">
        <v>58.75</v>
      </c>
      <c r="G2" s="15" t="s">
        <v>17</v>
      </c>
      <c r="H2" s="16">
        <f>SUBTOTAL(9,Tableau1[ALUR])</f>
        <v>277.19</v>
      </c>
      <c r="J2" s="7" t="s">
        <v>12</v>
      </c>
    </row>
    <row r="3" spans="1:11" ht="20.100000000000001" customHeight="1" thickBot="1">
      <c r="A3" s="1">
        <v>43136</v>
      </c>
      <c r="B3" s="2" t="s">
        <v>13</v>
      </c>
      <c r="C3" t="s">
        <v>14</v>
      </c>
      <c r="D3" s="3"/>
      <c r="E3" s="3">
        <v>120.34</v>
      </c>
      <c r="G3" s="15" t="s">
        <v>18</v>
      </c>
      <c r="H3" s="16">
        <f>SUBTOTAL(9,Tableau1[MONTANT])</f>
        <v>1322.23</v>
      </c>
      <c r="J3" s="22">
        <f>SUMIFS(Tableau1[ALUR],Tableau1[BENEFICIAIRE],J2)</f>
        <v>277.19</v>
      </c>
    </row>
    <row r="4" spans="1:11" ht="20.100000000000001" customHeight="1" thickBot="1">
      <c r="A4" s="1">
        <v>43405</v>
      </c>
      <c r="B4" s="2" t="s">
        <v>16</v>
      </c>
      <c r="C4" t="s">
        <v>6</v>
      </c>
      <c r="D4" s="3"/>
      <c r="E4" s="3">
        <v>163.93</v>
      </c>
      <c r="G4" s="15" t="s">
        <v>19</v>
      </c>
      <c r="H4" s="16">
        <f>H2+H3</f>
        <v>1599.42</v>
      </c>
      <c r="J4" s="23"/>
    </row>
    <row r="5" spans="1:11" ht="20.100000000000001" customHeight="1">
      <c r="A5" s="1">
        <v>43739</v>
      </c>
      <c r="B5" s="2" t="s">
        <v>25</v>
      </c>
      <c r="C5" t="s">
        <v>7</v>
      </c>
      <c r="D5" s="3"/>
      <c r="E5" s="3">
        <v>275.67</v>
      </c>
      <c r="H5" s="5"/>
    </row>
    <row r="6" spans="1:11" ht="20.100000000000001" customHeight="1">
      <c r="A6" s="1">
        <v>43739</v>
      </c>
      <c r="B6" s="2" t="s">
        <v>26</v>
      </c>
      <c r="C6" t="s">
        <v>8</v>
      </c>
      <c r="D6" s="3"/>
      <c r="E6" s="3">
        <v>168.66</v>
      </c>
      <c r="G6" s="20" t="s">
        <v>22</v>
      </c>
      <c r="H6" s="20"/>
      <c r="J6" s="21" t="s">
        <v>18</v>
      </c>
      <c r="K6" s="21"/>
    </row>
    <row r="7" spans="1:11" ht="20.100000000000001" customHeight="1">
      <c r="A7" s="1">
        <v>44197</v>
      </c>
      <c r="B7" s="2" t="s">
        <v>12</v>
      </c>
      <c r="D7" s="3">
        <v>139.93</v>
      </c>
      <c r="E7" s="3"/>
    </row>
    <row r="8" spans="1:11" ht="20.100000000000001" customHeight="1">
      <c r="A8" s="1">
        <v>44228</v>
      </c>
      <c r="B8" s="2" t="s">
        <v>26</v>
      </c>
      <c r="C8" t="s">
        <v>5</v>
      </c>
      <c r="D8" s="3"/>
      <c r="E8" s="3">
        <v>275.48</v>
      </c>
      <c r="G8" s="15" t="s">
        <v>15</v>
      </c>
      <c r="H8" s="18">
        <f>SUMIFS(Tableau1[MONTANT],Tableau1[BENEFICIAIRE],G8)</f>
        <v>167.35999999999999</v>
      </c>
      <c r="J8" t="s">
        <v>5</v>
      </c>
      <c r="K8" s="8">
        <f>SUMIFS(Tableau1[MONTANT],Tableau1[TRAVAUX],J8)</f>
        <v>334.23</v>
      </c>
    </row>
    <row r="9" spans="1:11" ht="20.100000000000001" customHeight="1">
      <c r="A9" s="1">
        <v>44562</v>
      </c>
      <c r="B9" s="2" t="s">
        <v>27</v>
      </c>
      <c r="C9" t="s">
        <v>9</v>
      </c>
      <c r="D9" s="3"/>
      <c r="E9" s="3">
        <v>26.71</v>
      </c>
      <c r="G9" s="15" t="s">
        <v>13</v>
      </c>
      <c r="H9" s="18">
        <f>SUMIFS(Tableau1[MONTANT],Tableau1[BENEFICIAIRE],G9)</f>
        <v>120.34</v>
      </c>
      <c r="J9" t="s">
        <v>6</v>
      </c>
      <c r="K9" s="8">
        <f>SUMIFS(Tableau1[MONTANT],Tableau1[TRAVAUX],J9)</f>
        <v>163.93</v>
      </c>
    </row>
    <row r="10" spans="1:11" ht="20.100000000000001" customHeight="1">
      <c r="A10" s="1">
        <v>44562</v>
      </c>
      <c r="B10" s="2" t="s">
        <v>16</v>
      </c>
      <c r="C10" t="s">
        <v>10</v>
      </c>
      <c r="D10" s="3"/>
      <c r="E10" s="3">
        <v>65.33</v>
      </c>
      <c r="G10" s="15" t="s">
        <v>16</v>
      </c>
      <c r="H10" s="18">
        <f>SUMIFS(Tableau1[MONTANT],Tableau1[BENEFICIAIRE],G10)</f>
        <v>229.26</v>
      </c>
      <c r="J10" t="s">
        <v>9</v>
      </c>
      <c r="K10" s="8">
        <f>SUMIFS(Tableau1[MONTANT],Tableau1[TRAVAUX],J10)</f>
        <v>26.71</v>
      </c>
    </row>
    <row r="11" spans="1:11" ht="20.100000000000001" customHeight="1">
      <c r="A11" s="1">
        <v>44562</v>
      </c>
      <c r="B11" s="2" t="s">
        <v>15</v>
      </c>
      <c r="C11" t="s">
        <v>11</v>
      </c>
      <c r="D11" s="3"/>
      <c r="E11" s="3">
        <v>31.41</v>
      </c>
      <c r="G11" s="15" t="s">
        <v>26</v>
      </c>
      <c r="H11" s="18">
        <f>SUMIFS(Tableau1[MONTANT],Tableau1[BENEFICIAIRE],G11)</f>
        <v>502.89</v>
      </c>
      <c r="J11" t="s">
        <v>11</v>
      </c>
      <c r="K11" s="8">
        <f>SUMIFS(Tableau1[MONTANT],Tableau1[TRAVAUX],J11)</f>
        <v>31.41</v>
      </c>
    </row>
    <row r="12" spans="1:11" ht="20.100000000000001" customHeight="1">
      <c r="A12" s="1">
        <v>44562</v>
      </c>
      <c r="B12" s="2" t="s">
        <v>12</v>
      </c>
      <c r="D12" s="3">
        <v>137.26</v>
      </c>
      <c r="E12" s="3"/>
      <c r="G12" s="15" t="s">
        <v>12</v>
      </c>
      <c r="H12" s="18">
        <f>SUMIFS(Tableau1[MONTANT],Tableau1[BENEFICIAIRE],G12)</f>
        <v>0</v>
      </c>
      <c r="J12" t="s">
        <v>7</v>
      </c>
      <c r="K12" s="8">
        <f>SUMIFS(Tableau1[MONTANT],Tableau1[TRAVAUX],J12)</f>
        <v>275.67</v>
      </c>
    </row>
    <row r="13" spans="1:11" ht="19.5" customHeight="1">
      <c r="A13" s="1">
        <v>44901</v>
      </c>
      <c r="B13" s="2" t="s">
        <v>15</v>
      </c>
      <c r="C13" t="s">
        <v>28</v>
      </c>
      <c r="D13" s="3"/>
      <c r="E13" s="3">
        <v>135.94999999999999</v>
      </c>
      <c r="G13" s="15" t="s">
        <v>27</v>
      </c>
      <c r="H13" s="18">
        <f>SUMIFS(Tableau1[MONTANT],Tableau1[BENEFICIAIRE],G13)</f>
        <v>26.71</v>
      </c>
      <c r="J13" t="s">
        <v>14</v>
      </c>
      <c r="K13" s="8">
        <f>SUMIFS(Tableau1[MONTANT],Tableau1[TRAVAUX],J13)</f>
        <v>120.34</v>
      </c>
    </row>
    <row r="14" spans="1:11" ht="19.5" customHeight="1">
      <c r="G14" s="15"/>
      <c r="H14" s="19"/>
      <c r="J14" t="s">
        <v>8</v>
      </c>
      <c r="K14" s="8">
        <f>SUMIFS(Tableau1[MONTANT],Tableau1[TRAVAUX],J14)</f>
        <v>168.66</v>
      </c>
    </row>
    <row r="15" spans="1:11" ht="19.5" customHeight="1">
      <c r="G15" s="15"/>
      <c r="H15" s="17"/>
      <c r="J15" t="s">
        <v>10</v>
      </c>
      <c r="K15" s="8">
        <f>SUMIFS(Tableau1[MONTANT],Tableau1[TRAVAUX],J15)</f>
        <v>65.33</v>
      </c>
    </row>
    <row r="16" spans="1:11" ht="19.5" customHeight="1">
      <c r="G16" s="15"/>
      <c r="H16" s="17"/>
      <c r="J16" t="s">
        <v>6</v>
      </c>
      <c r="K16" s="8">
        <f>SUMIFS(Tableau1[MONTANT],Tableau1[TRAVAUX],J16)</f>
        <v>163.93</v>
      </c>
    </row>
    <row r="17" spans="7:11" ht="19.5" customHeight="1">
      <c r="G17" s="15"/>
      <c r="H17" s="17"/>
      <c r="J17" t="s">
        <v>28</v>
      </c>
      <c r="K17" s="8">
        <f>SUMIFS(Tableau1[MONTANT],Tableau1[TRAVAUX],J17)</f>
        <v>135.94999999999999</v>
      </c>
    </row>
    <row r="18" spans="7:11" ht="19.5" customHeight="1"/>
    <row r="19" spans="7:11" ht="19.5" customHeight="1"/>
    <row r="20" spans="7:11" ht="19.5" customHeight="1"/>
    <row r="21" spans="7:11" ht="19.5" customHeight="1"/>
    <row r="22" spans="7:11" ht="19.5" customHeight="1"/>
    <row r="23" spans="7:11" ht="19.5" customHeight="1"/>
    <row r="24" spans="7:11" ht="19.5" customHeight="1"/>
  </sheetData>
  <mergeCells count="3">
    <mergeCell ref="G6:H6"/>
    <mergeCell ref="J6:K6"/>
    <mergeCell ref="J3:J4"/>
  </mergeCells>
  <dataValidations count="2">
    <dataValidation type="list" allowBlank="1" showInputMessage="1" showErrorMessage="1" sqref="G8:G15 B2:B13">
      <formula1>INDIRECT("Bénéficiaire")</formula1>
    </dataValidation>
    <dataValidation type="list" allowBlank="1" showInputMessage="1" showErrorMessage="1" sqref="J8:J17 C2:C13">
      <formula1>INDIRECT("NatureDesTravaux")</formula1>
    </dataValidation>
  </dataValidations>
  <pageMargins left="0.7" right="0.7" top="0.75" bottom="0.75" header="0.3" footer="0.3"/>
  <pageSetup paperSize="9" orientation="landscape" r:id="rId1"/>
  <tableParts count="1">
    <tablePart r:id="rId2"/>
  </tableParts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B68D14B-EE68-4C31-95D9-333DDD2C130D}">
          <x14:formula1>
            <xm:f>Données!#REF!</xm:f>
          </x14:formula1>
          <xm:sqref>J2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K38"/>
  <sheetViews>
    <sheetView tabSelected="1" zoomScaleNormal="100" workbookViewId="0">
      <selection activeCell="J18" sqref="J18"/>
    </sheetView>
  </sheetViews>
  <sheetFormatPr baseColWidth="10" defaultRowHeight="15"/>
  <cols>
    <col min="1" max="1" width="24" customWidth="1"/>
    <col min="2" max="2" width="17" customWidth="1"/>
    <col min="3" max="3" width="11.42578125" customWidth="1"/>
    <col min="4" max="4" width="23.7109375" customWidth="1"/>
    <col min="5" max="5" width="14.28515625" customWidth="1"/>
    <col min="7" max="7" width="18.5703125" customWidth="1"/>
  </cols>
  <sheetData>
    <row r="1" spans="1:9">
      <c r="A1" s="2" t="s">
        <v>31</v>
      </c>
      <c r="B1" s="2" t="s">
        <v>32</v>
      </c>
      <c r="C1" s="2" t="s">
        <v>45</v>
      </c>
      <c r="D1" s="2" t="s">
        <v>4</v>
      </c>
      <c r="E1" s="2" t="s">
        <v>47</v>
      </c>
      <c r="F1" s="2" t="s">
        <v>39</v>
      </c>
    </row>
    <row r="2" spans="1:9">
      <c r="A2" t="s">
        <v>29</v>
      </c>
      <c r="B2" s="2" t="s">
        <v>30</v>
      </c>
      <c r="C2" s="2"/>
      <c r="D2" s="3">
        <v>563.49</v>
      </c>
      <c r="E2" s="3">
        <f>Tableau4[[#This Row],[MONTANT]]</f>
        <v>563.49</v>
      </c>
      <c r="F2" s="3"/>
      <c r="H2" t="s">
        <v>42</v>
      </c>
      <c r="I2" s="5">
        <f>SUM(Tableau4[MONTANT])</f>
        <v>21073.51</v>
      </c>
    </row>
    <row r="3" spans="1:9">
      <c r="B3" s="2"/>
      <c r="C3" s="2"/>
      <c r="D3" s="3">
        <v>563.49</v>
      </c>
      <c r="E3" s="3">
        <f>IF(OR(ROW(C3)=7,C3&lt;&gt;"S_Total"),D3,SUM(D2:D$2)-SUMIF(C2:C$2,"S_Total",M7:M$7  ))</f>
        <v>563.49</v>
      </c>
      <c r="F3" s="3"/>
      <c r="I3" s="5"/>
    </row>
    <row r="4" spans="1:9">
      <c r="B4" s="2"/>
      <c r="C4" s="2"/>
      <c r="D4" s="3">
        <v>563.49</v>
      </c>
      <c r="E4" s="3">
        <f>IF(OR(ROW(C4)=7,C4&lt;&gt;"S_Total"),D4,SUM(D$2:D3)-SUMIF(C$2:C3,"S_Total",M$7:M8  ))</f>
        <v>563.49</v>
      </c>
      <c r="F4" s="3"/>
      <c r="I4" s="5"/>
    </row>
    <row r="5" spans="1:9">
      <c r="B5" s="2"/>
      <c r="C5" s="2"/>
      <c r="D5" s="3">
        <v>563.49</v>
      </c>
      <c r="E5" s="3">
        <f>IF(OR(ROW(C5)=7,C5&lt;&gt;"S_Total"),D5,SUM(D$2:D4)-SUMIF(C$2:C4,"S_Total",M$7:M9  ))</f>
        <v>563.49</v>
      </c>
      <c r="F5" s="3"/>
      <c r="H5" t="s">
        <v>43</v>
      </c>
      <c r="I5" s="5">
        <f>SUM(Tableau4[ALLUR])</f>
        <v>277.19</v>
      </c>
    </row>
    <row r="6" spans="1:9">
      <c r="B6" s="2" t="s">
        <v>33</v>
      </c>
      <c r="C6" s="2" t="s">
        <v>46</v>
      </c>
      <c r="D6" s="3">
        <v>552.58000000000004</v>
      </c>
      <c r="E6" s="3">
        <f>IF(OR(ROW(C6)=7,C6&lt;&gt;"S_Total"),D6,SUM(D$2:D5)-SUMIF(C$2:C5,"S_Total",M$7:M10  ))</f>
        <v>2253.96</v>
      </c>
      <c r="F6" s="3"/>
    </row>
    <row r="7" spans="1:9">
      <c r="B7" s="2"/>
      <c r="C7" s="2"/>
      <c r="D7" s="3">
        <v>550.09</v>
      </c>
      <c r="E7" s="3">
        <f>IF(OR(ROW(C7)=7,C7&lt;&gt;"S_Total"),D7,SUM(D$2:D6)-SUMIF(C$2:C6,"S_Total",M$7:M11  ))</f>
        <v>550.09</v>
      </c>
      <c r="F7" s="3"/>
    </row>
    <row r="8" spans="1:9">
      <c r="B8" s="2"/>
      <c r="C8" s="2"/>
      <c r="D8" s="3">
        <v>550.09</v>
      </c>
      <c r="E8" s="3">
        <f>IF(OR(ROW(C8)=7,C8&lt;&gt;"S_Total"),D8,SUM(D$2:D7)-SUMIF(C$2:C7,"S_Total",M$7:M12  ))</f>
        <v>550.09</v>
      </c>
      <c r="F8" s="3"/>
      <c r="H8" t="s">
        <v>19</v>
      </c>
      <c r="I8" s="5">
        <f>(SUM(I2+I5+Ecritures!H3))</f>
        <v>22672.929999999997</v>
      </c>
    </row>
    <row r="9" spans="1:9">
      <c r="B9" s="2"/>
      <c r="C9" s="2"/>
      <c r="D9" s="3">
        <v>550.09</v>
      </c>
      <c r="E9" s="3">
        <f>IF(OR(ROW(C9)=7,C9&lt;&gt;"S_Total"),D9,SUM(D$2:D8)-SUMIF(C$2:C8,"S_Total",M$7:M13  ))</f>
        <v>550.09</v>
      </c>
      <c r="F9" s="3"/>
    </row>
    <row r="10" spans="1:9">
      <c r="B10" s="2" t="s">
        <v>34</v>
      </c>
      <c r="C10" s="2" t="s">
        <v>46</v>
      </c>
      <c r="D10" s="3">
        <v>550.09</v>
      </c>
      <c r="E10" s="3">
        <f>IF(OR(ROW(C10)=7,C10&lt;&gt;"S_Total"),D10,SUM(D$2:D9)-SUMIF(C$2:C9,"S_Total",M$7:M14  ))</f>
        <v>4456.8100000000004</v>
      </c>
      <c r="F10" s="3"/>
    </row>
    <row r="11" spans="1:9">
      <c r="B11" s="2"/>
      <c r="C11" s="2"/>
      <c r="D11" s="3">
        <v>535.92999999999995</v>
      </c>
      <c r="E11" s="3">
        <f>IF(OR(ROW(C11)=7,C11&lt;&gt;"S_Total"),D11,SUM(D$2:D10)-SUMIF(C$2:C10,"S_Total",M$7:M15  ))</f>
        <v>535.92999999999995</v>
      </c>
      <c r="F11" s="3"/>
    </row>
    <row r="12" spans="1:9">
      <c r="B12" s="2"/>
      <c r="C12" s="2"/>
      <c r="D12" s="3">
        <v>524.80999999999995</v>
      </c>
      <c r="E12" s="3">
        <f>IF(OR(ROW(C12)=7,C12&lt;&gt;"S_Total"),D12,SUM(D$2:D11)-SUMIF(C$2:C11,"S_Total",M$7:M16  ))</f>
        <v>524.80999999999995</v>
      </c>
      <c r="F12" s="3"/>
    </row>
    <row r="13" spans="1:9">
      <c r="B13" s="2"/>
      <c r="C13" s="2"/>
      <c r="D13" s="3">
        <v>524.80999999999995</v>
      </c>
      <c r="E13" s="3">
        <f>IF(OR(ROW(C13)=7,C13&lt;&gt;"S_Total"),D13,SUM(D$2:D12)-SUMIF(C$2:C12,"S_Total",M$7:M17  ))</f>
        <v>524.80999999999995</v>
      </c>
      <c r="F13" s="3"/>
    </row>
    <row r="14" spans="1:9">
      <c r="B14" s="2" t="s">
        <v>35</v>
      </c>
      <c r="C14" s="2" t="s">
        <v>46</v>
      </c>
      <c r="D14" s="3">
        <v>524.80999999999995</v>
      </c>
      <c r="E14" s="3">
        <f>IF(OR(ROW(C14)=7,C14&lt;&gt;"S_Total"),D14,SUM(D$2:D13)-SUMIF(C$2:C13,"S_Total",M$7:M18  ))</f>
        <v>6592.4500000000007</v>
      </c>
      <c r="F14" s="3"/>
    </row>
    <row r="15" spans="1:9">
      <c r="B15" s="2"/>
      <c r="C15" s="2"/>
      <c r="D15" s="3">
        <v>578.1</v>
      </c>
      <c r="E15" s="3">
        <f>IF(OR(ROW(C15)=7,C15&lt;&gt;"S_Total"),D15,SUM(D$2:D14)-SUMIF(C$2:C14,"S_Total",M$7:M19  ))</f>
        <v>578.1</v>
      </c>
      <c r="F15" s="3"/>
    </row>
    <row r="16" spans="1:9">
      <c r="B16" s="2"/>
      <c r="C16" s="2"/>
      <c r="D16" s="3">
        <v>576.14</v>
      </c>
      <c r="E16" s="3">
        <f>IF(OR(ROW(C16)=7,C16&lt;&gt;"S_Total"),D16,SUM(D$2:D15)-SUMIF(C$2:C15,"S_Total",M$7:M20  ))</f>
        <v>576.14</v>
      </c>
      <c r="F16" s="3"/>
    </row>
    <row r="17" spans="2:10">
      <c r="B17" s="2"/>
      <c r="C17" s="2"/>
      <c r="D17" s="3">
        <v>576.14</v>
      </c>
      <c r="E17" s="3">
        <f>IF(OR(ROW(C17)=7,C17&lt;&gt;"S_Total"),D17,SUM(D$2:D16)-SUMIF(C$2:C16,"S_Total",M$7:M21  ))</f>
        <v>576.14</v>
      </c>
      <c r="F17" s="3"/>
    </row>
    <row r="18" spans="2:10">
      <c r="B18" s="2" t="s">
        <v>36</v>
      </c>
      <c r="C18" s="2" t="s">
        <v>46</v>
      </c>
      <c r="D18" s="3">
        <v>576.14</v>
      </c>
      <c r="E18" s="3">
        <f>IF(OR(ROW(C18)=7,C18&lt;&gt;"S_Total"),D18,SUM(D$2:D17)-SUMIF(C$2:C17,"S_Total",M$7:M22  ))</f>
        <v>8847.64</v>
      </c>
      <c r="F18" s="3"/>
    </row>
    <row r="19" spans="2:10">
      <c r="B19" s="2"/>
      <c r="C19" s="2"/>
      <c r="D19" s="3">
        <v>583.13</v>
      </c>
      <c r="E19" s="3">
        <f>IF(OR(ROW(C19)=7,C19&lt;&gt;"S_Total"),D19,SUM(D$2:D18)-SUMIF(C$2:C18,"S_Total",M$7:M23  ))</f>
        <v>583.13</v>
      </c>
      <c r="F19" s="3"/>
    </row>
    <row r="20" spans="2:10">
      <c r="B20" s="2"/>
      <c r="C20" s="2"/>
      <c r="D20" s="3">
        <v>583.13</v>
      </c>
      <c r="E20" s="3">
        <f>IF(OR(ROW(C20)=7,C20&lt;&gt;"S_Total"),D20,SUM(D$2:D19)-SUMIF(C$2:C19,"S_Total",M$7:M24  ))</f>
        <v>583.13</v>
      </c>
      <c r="F20" s="3"/>
    </row>
    <row r="21" spans="2:10">
      <c r="B21" s="2"/>
      <c r="C21" s="2"/>
      <c r="D21" s="3">
        <v>583.13</v>
      </c>
      <c r="E21" s="3">
        <f>IF(OR(ROW(C21)=7,C21&lt;&gt;"S_Total"),D21,SUM(D$2:D20)-SUMIF(C$2:C20,"S_Total",M$7:M25  ))</f>
        <v>583.13</v>
      </c>
      <c r="F21" s="3"/>
    </row>
    <row r="22" spans="2:10">
      <c r="B22" s="2" t="s">
        <v>37</v>
      </c>
      <c r="C22" s="2" t="s">
        <v>46</v>
      </c>
      <c r="D22" s="3">
        <v>583.13</v>
      </c>
      <c r="E22" s="3">
        <f>IF(OR(ROW(C22)=7,C22&lt;&gt;"S_Total"),D22,SUM(D$2:D21)-SUMIF(C$2:C21,"S_Total",M$7:M26  ))</f>
        <v>11173.169999999996</v>
      </c>
      <c r="F22" s="3"/>
    </row>
    <row r="23" spans="2:10">
      <c r="B23" s="2"/>
      <c r="C23" s="2"/>
      <c r="D23" s="3">
        <v>615.83000000000004</v>
      </c>
      <c r="E23" s="3">
        <f>IF(OR(ROW(C23)=7,C23&lt;&gt;"S_Total"),D23,SUM(D$2:D22)-SUMIF(C$2:C22,"S_Total",M$7:M27  ))</f>
        <v>615.83000000000004</v>
      </c>
      <c r="F23" s="3"/>
    </row>
    <row r="24" spans="2:10">
      <c r="B24" s="2"/>
      <c r="C24" s="2"/>
      <c r="D24" s="3">
        <v>615.83000000000004</v>
      </c>
      <c r="E24" s="3">
        <f>IF(OR(ROW(C24)=7,C24&lt;&gt;"S_Total"),D24,SUM(D$2:D23)-SUMIF(C$2:C23,"S_Total",M$7:M28  ))</f>
        <v>615.83000000000004</v>
      </c>
      <c r="F24" s="3"/>
    </row>
    <row r="25" spans="2:10">
      <c r="B25" s="2"/>
      <c r="C25" s="2"/>
      <c r="D25" s="3">
        <v>613.83000000000004</v>
      </c>
      <c r="E25" s="3">
        <f>IF(OR(ROW(C25)=7,C25&lt;&gt;"S_Total"),D25,SUM(D$2:D24)-SUMIF(C$2:C24,"S_Total",M$7:M29  ))</f>
        <v>613.83000000000004</v>
      </c>
      <c r="F25" s="3"/>
    </row>
    <row r="26" spans="2:10">
      <c r="B26" s="2" t="s">
        <v>38</v>
      </c>
      <c r="C26" s="2" t="s">
        <v>46</v>
      </c>
      <c r="D26" s="3">
        <v>613.83000000000004</v>
      </c>
      <c r="E26" s="3">
        <f>IF(OR(ROW(C26)=7,C26&lt;&gt;"S_Total"),D26,SUM(D$2:D25)-SUMIF(C$2:C25,"S_Total",M$7:M30  ))</f>
        <v>13601.789999999995</v>
      </c>
      <c r="F26" s="3"/>
    </row>
    <row r="27" spans="2:10">
      <c r="B27" s="2"/>
      <c r="C27" s="2"/>
      <c r="D27" s="3">
        <v>613.83000000000004</v>
      </c>
      <c r="E27" s="3">
        <f>IF(OR(ROW(C27)=7,C27&lt;&gt;"S_Total"),D27,SUM(D$2:D26)-SUMIF(C$2:C26,"S_Total",M$7:M31  ))</f>
        <v>613.83000000000004</v>
      </c>
      <c r="F27" s="3"/>
    </row>
    <row r="28" spans="2:10">
      <c r="B28" s="2"/>
      <c r="C28" s="2"/>
      <c r="D28" s="3">
        <v>594.83000000000004</v>
      </c>
      <c r="E28" s="3">
        <f>IF(OR(ROW(C28)=7,C28&lt;&gt;"S_Total"),D28,SUM(D$2:D27)-SUMIF(C$2:C27,"S_Total",M$7:M32  ))</f>
        <v>594.83000000000004</v>
      </c>
      <c r="F28" s="3"/>
    </row>
    <row r="29" spans="2:10">
      <c r="B29" s="2"/>
      <c r="C29" s="2"/>
      <c r="D29" s="3">
        <v>594.83000000000004</v>
      </c>
      <c r="E29" s="3">
        <f>IF(OR(ROW(C29)=7,C29&lt;&gt;"S_Total"),D29,SUM(D$2:D28)-SUMIF(C$2:C28,"S_Total",M$7:M33  ))</f>
        <v>594.83000000000004</v>
      </c>
      <c r="F29" s="3"/>
    </row>
    <row r="30" spans="2:10">
      <c r="B30" s="2" t="s">
        <v>40</v>
      </c>
      <c r="C30" s="2" t="s">
        <v>46</v>
      </c>
      <c r="D30" s="3">
        <v>594.83000000000004</v>
      </c>
      <c r="E30" s="3">
        <f>IF(OR(ROW(C30)=7,C30&lt;&gt;"S_Total"),D30,SUM(D$2:D29)-SUMIF(C$2:C29,"S_Total",M$7:M34  ))</f>
        <v>16019.109999999995</v>
      </c>
      <c r="F30" s="3">
        <v>139.93</v>
      </c>
    </row>
    <row r="31" spans="2:10">
      <c r="B31" s="2"/>
      <c r="C31" s="2"/>
      <c r="D31" s="3">
        <v>636.92999999999995</v>
      </c>
      <c r="E31" s="3">
        <f>IF(OR(ROW(C31)=7,C31&lt;&gt;"S_Total"),D31,SUM(D$2:D30)-SUMIF(C$2:C30,"S_Total",M$7:M35  ))</f>
        <v>636.92999999999995</v>
      </c>
      <c r="F31" s="3"/>
    </row>
    <row r="32" spans="2:10">
      <c r="B32" s="2"/>
      <c r="C32" s="2"/>
      <c r="D32" s="3">
        <v>636.92999999999995</v>
      </c>
      <c r="E32" s="3">
        <f>IF(OR(ROW(C32)=7,C32&lt;&gt;"S_Total"),D32,SUM(D$2:D31)-SUMIF(C$2:C31,"S_Total",M$7:M36  ))</f>
        <v>636.92999999999995</v>
      </c>
      <c r="F32" s="3"/>
      <c r="J32" s="5"/>
    </row>
    <row r="33" spans="1:11">
      <c r="B33" s="2"/>
      <c r="C33" s="2"/>
      <c r="D33" s="3">
        <v>636.92999999999995</v>
      </c>
      <c r="E33" s="3">
        <f>IF(OR(ROW(C33)=7,C33&lt;&gt;"S_Total"),D33,SUM(D$2:D32)-SUMIF(C$2:C32,"S_Total",M$7:M37  ))</f>
        <v>636.92999999999995</v>
      </c>
      <c r="F33" s="3"/>
    </row>
    <row r="34" spans="1:11">
      <c r="B34" s="2" t="s">
        <v>41</v>
      </c>
      <c r="C34" s="2" t="s">
        <v>46</v>
      </c>
      <c r="D34" s="3">
        <v>636.92999999999995</v>
      </c>
      <c r="E34" s="3">
        <f>IF(OR(ROW(C34)=7,C34&lt;&gt;"S_Total"),D34,SUM(D$2:D33)-SUMIF(C$2:C33,"S_Total",M$7:M38  ))</f>
        <v>18524.729999999996</v>
      </c>
      <c r="F34" s="3">
        <v>137.26</v>
      </c>
      <c r="J34" s="5"/>
    </row>
    <row r="35" spans="1:11">
      <c r="B35" s="2"/>
      <c r="C35" s="2"/>
      <c r="D35" s="3">
        <v>610.80999999999995</v>
      </c>
      <c r="E35" s="3">
        <f>IF(OR(ROW(C35)=7,C35&lt;&gt;"S_Total"),D35,SUM(D$2:D34)-SUMIF(C$2:C34,"S_Total",M$7:M39  ))</f>
        <v>610.80999999999995</v>
      </c>
      <c r="F35" s="3"/>
    </row>
    <row r="36" spans="1:11">
      <c r="B36" s="2"/>
      <c r="C36" s="2"/>
      <c r="D36" s="3">
        <v>610.80999999999995</v>
      </c>
      <c r="E36" s="3">
        <f>IF(OR(ROW(C36)=7,C36&lt;&gt;"S_Total"),D36,SUM(D$2:D35)-SUMIF(C$2:C35,"S_Total",M$7:M40  ))</f>
        <v>610.80999999999995</v>
      </c>
      <c r="F36" s="3"/>
      <c r="J36" s="5"/>
      <c r="K36" s="5"/>
    </row>
    <row r="37" spans="1:11">
      <c r="B37" s="2"/>
      <c r="C37" s="2"/>
      <c r="D37" s="3">
        <v>690.23</v>
      </c>
      <c r="E37" s="3">
        <f>IF(OR(ROW(C37)=7,C37&lt;&gt;"S_Total"),D37,SUM(D$2:D36)-SUMIF(C$2:C36,"S_Total",M$7:M41  ))</f>
        <v>690.23</v>
      </c>
      <c r="F37" s="3"/>
    </row>
    <row r="38" spans="1:11">
      <c r="A38" s="24"/>
      <c r="B38" s="25"/>
      <c r="C38" s="25" t="s">
        <v>46</v>
      </c>
      <c r="D38" s="26"/>
      <c r="E38" s="3">
        <f>IF(OR(ROW(C38)=7,C38&lt;&gt;"S_Total"),D38,SUM(D$2:D37)-SUMIF(C$2:C37,"S_Total",M$7:M42  ))</f>
        <v>21073.51</v>
      </c>
      <c r="F38" s="26"/>
    </row>
  </sheetData>
  <conditionalFormatting sqref="E2:E38">
    <cfRule type="expression" dxfId="0" priority="1">
      <formula>AND($C2="S_Total",$E2)</formula>
    </cfRule>
  </conditionalFormatting>
  <printOptions horizontalCentered="1" verticalCentered="1"/>
  <pageMargins left="0" right="0" top="0" bottom="0" header="0" footer="0"/>
  <pageSetup paperSize="9" orientation="landscape" r:id="rId1"/>
  <ignoredErrors>
    <ignoredError sqref="E3:E38" calculatedColumn="1"/>
  </ignoredErrors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:C10"/>
  <sheetViews>
    <sheetView showGridLines="0" workbookViewId="0">
      <selection activeCell="D24" sqref="D24"/>
    </sheetView>
  </sheetViews>
  <sheetFormatPr baseColWidth="10" defaultRowHeight="15"/>
  <cols>
    <col min="1" max="1" width="34" customWidth="1"/>
    <col min="3" max="3" width="24.85546875" customWidth="1"/>
  </cols>
  <sheetData>
    <row r="1" spans="1:3">
      <c r="A1" s="14" t="s">
        <v>20</v>
      </c>
      <c r="C1" s="11" t="s">
        <v>21</v>
      </c>
    </row>
    <row r="2" spans="1:3">
      <c r="A2" s="12" t="s">
        <v>5</v>
      </c>
      <c r="C2" s="9" t="s">
        <v>12</v>
      </c>
    </row>
    <row r="3" spans="1:3">
      <c r="A3" s="13" t="s">
        <v>6</v>
      </c>
      <c r="C3" s="10" t="s">
        <v>16</v>
      </c>
    </row>
    <row r="4" spans="1:3">
      <c r="A4" s="12" t="s">
        <v>11</v>
      </c>
      <c r="C4" s="9" t="s">
        <v>13</v>
      </c>
    </row>
    <row r="5" spans="1:3">
      <c r="A5" s="13" t="s">
        <v>9</v>
      </c>
      <c r="C5" s="10" t="s">
        <v>15</v>
      </c>
    </row>
    <row r="6" spans="1:3">
      <c r="A6" s="12" t="s">
        <v>8</v>
      </c>
      <c r="C6" t="s">
        <v>24</v>
      </c>
    </row>
    <row r="7" spans="1:3">
      <c r="A7" s="13" t="s">
        <v>7</v>
      </c>
      <c r="C7" t="s">
        <v>25</v>
      </c>
    </row>
    <row r="8" spans="1:3">
      <c r="A8" s="12" t="s">
        <v>14</v>
      </c>
      <c r="C8" t="s">
        <v>26</v>
      </c>
    </row>
    <row r="9" spans="1:3">
      <c r="A9" s="13" t="s">
        <v>10</v>
      </c>
      <c r="C9" t="s">
        <v>27</v>
      </c>
    </row>
    <row r="10" spans="1:3">
      <c r="A10" t="s">
        <v>28</v>
      </c>
      <c r="C10" t="s">
        <v>44</v>
      </c>
    </row>
  </sheetData>
  <sortState ref="A2:A9">
    <sortCondition ref="A2:A9"/>
  </sortState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Ecritures</vt:lpstr>
      <vt:lpstr>Charges</vt:lpstr>
      <vt:lpstr>Données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STAUB Fabien</dc:creator>
  <cp:lastModifiedBy>Test</cp:lastModifiedBy>
  <cp:lastPrinted>2022-12-18T13:42:16Z</cp:lastPrinted>
  <dcterms:created xsi:type="dcterms:W3CDTF">2022-01-06T10:04:24Z</dcterms:created>
  <dcterms:modified xsi:type="dcterms:W3CDTF">2023-01-03T20:23:15Z</dcterms:modified>
</cp:coreProperties>
</file>