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-120" yWindow="-120" windowWidth="29040" windowHeight="15840" tabRatio="755" activeTab="1"/>
  </bookViews>
  <sheets>
    <sheet name="Planning" sheetId="6" r:id="rId1"/>
    <sheet name="Vue Mensuelle" sheetId="3" r:id="rId2"/>
    <sheet name="Vue hebdomadaire" sheetId="5" r:id="rId3"/>
    <sheet name="JFP" sheetId="7" r:id="rId4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6"/>
  <c r="F6"/>
  <c r="F7"/>
  <c r="F8"/>
  <c r="F9"/>
  <c r="F10"/>
  <c r="F11"/>
  <c r="F12"/>
  <c r="F13"/>
  <c r="F14"/>
  <c r="C39" i="3" a="1"/>
  <c r="C39" s="1"/>
  <c r="D39" a="1"/>
  <c r="D39" s="1"/>
  <c r="E39" a="1"/>
  <c r="E39" s="1"/>
  <c r="F39" a="1"/>
  <c r="F39" s="1"/>
  <c r="G39" a="1"/>
  <c r="G39" s="1"/>
  <c r="H39" a="1"/>
  <c r="H39" s="1"/>
  <c r="I39" a="1"/>
  <c r="I39" s="1"/>
  <c r="C40" a="1"/>
  <c r="C40" s="1"/>
  <c r="D40" a="1"/>
  <c r="D40" s="1"/>
  <c r="E40" a="1"/>
  <c r="E40" s="1"/>
  <c r="F40" a="1"/>
  <c r="F40" s="1"/>
  <c r="G40" a="1"/>
  <c r="G40" s="1"/>
  <c r="H40" a="1"/>
  <c r="H40" s="1"/>
  <c r="I40" a="1"/>
  <c r="I40" s="1"/>
  <c r="C41" a="1"/>
  <c r="C41" s="1"/>
  <c r="D41" a="1"/>
  <c r="D41" s="1"/>
  <c r="E41" a="1"/>
  <c r="E41" s="1"/>
  <c r="F41" a="1"/>
  <c r="F41" s="1"/>
  <c r="G41" a="1"/>
  <c r="G41" s="1"/>
  <c r="H41" a="1"/>
  <c r="H41" s="1"/>
  <c r="I41" a="1"/>
  <c r="I41" s="1"/>
  <c r="D38" a="1"/>
  <c r="D38" s="1"/>
  <c r="E38" a="1"/>
  <c r="E38" s="1"/>
  <c r="F38" a="1"/>
  <c r="F38" s="1"/>
  <c r="G38" a="1"/>
  <c r="G38" s="1"/>
  <c r="H38" a="1"/>
  <c r="H38" s="1"/>
  <c r="I38" a="1"/>
  <c r="I38" s="1"/>
  <c r="C38" a="1"/>
  <c r="C38" s="1"/>
  <c r="C33" a="1"/>
  <c r="C33" s="1"/>
  <c r="D33" a="1"/>
  <c r="D33" s="1"/>
  <c r="E33" a="1"/>
  <c r="E33" s="1"/>
  <c r="F33" a="1"/>
  <c r="F33" s="1"/>
  <c r="G33" a="1"/>
  <c r="G33" s="1"/>
  <c r="H33" a="1"/>
  <c r="H33" s="1"/>
  <c r="I33" a="1"/>
  <c r="I33" s="1"/>
  <c r="C34" a="1"/>
  <c r="C34" s="1"/>
  <c r="D34" a="1"/>
  <c r="D34" s="1"/>
  <c r="E34" a="1"/>
  <c r="E34" s="1"/>
  <c r="F34" a="1"/>
  <c r="F34" s="1"/>
  <c r="G34" a="1"/>
  <c r="G34" s="1"/>
  <c r="H34" a="1"/>
  <c r="H34" s="1"/>
  <c r="I34" a="1"/>
  <c r="I34" s="1"/>
  <c r="C35" a="1"/>
  <c r="C35" s="1"/>
  <c r="D35" a="1"/>
  <c r="D35" s="1"/>
  <c r="E35" a="1"/>
  <c r="E35" s="1"/>
  <c r="F35" a="1"/>
  <c r="F35" s="1"/>
  <c r="G35" a="1"/>
  <c r="G35" s="1"/>
  <c r="H35" a="1"/>
  <c r="H35" s="1"/>
  <c r="I35" a="1"/>
  <c r="I35" s="1"/>
  <c r="D32" a="1"/>
  <c r="D32" s="1"/>
  <c r="E32" a="1"/>
  <c r="E32" s="1"/>
  <c r="F32" a="1"/>
  <c r="F32" s="1"/>
  <c r="G32" a="1"/>
  <c r="G32" s="1"/>
  <c r="H32" a="1"/>
  <c r="H32" s="1"/>
  <c r="I32" a="1"/>
  <c r="I32" s="1"/>
  <c r="C32" a="1"/>
  <c r="C32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D26" a="1"/>
  <c r="D26" s="1"/>
  <c r="E26" a="1"/>
  <c r="E26" s="1"/>
  <c r="F26" a="1"/>
  <c r="F26" s="1"/>
  <c r="G26" a="1"/>
  <c r="G26" s="1"/>
  <c r="H26" a="1"/>
  <c r="H26" s="1"/>
  <c r="I26" a="1"/>
  <c r="I26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D14" a="1"/>
  <c r="D14" s="1"/>
  <c r="E14" a="1"/>
  <c r="E14" s="1"/>
  <c r="F14" a="1"/>
  <c r="F14" s="1"/>
  <c r="G14" a="1"/>
  <c r="G14" s="1"/>
  <c r="H14" a="1"/>
  <c r="H14" s="1"/>
  <c r="I14" a="1"/>
  <c r="I14" s="1"/>
  <c r="C14" a="1"/>
  <c r="C14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D8" a="1"/>
  <c r="D8" s="1"/>
  <c r="E8" a="1"/>
  <c r="E8" s="1"/>
  <c r="F8" a="1"/>
  <c r="F8" s="1"/>
  <c r="G8" a="1"/>
  <c r="G8" s="1"/>
  <c r="H8" a="1"/>
  <c r="H8" s="1"/>
  <c r="I8" a="1"/>
  <c r="I8" s="1"/>
  <c r="C8" a="1"/>
  <c r="C8" s="1"/>
  <c r="C26" a="1"/>
  <c r="C26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D20" a="1"/>
  <c r="D20" s="1"/>
  <c r="E20" a="1"/>
  <c r="E20" s="1"/>
  <c r="F20" a="1"/>
  <c r="F20" s="1"/>
  <c r="G20" a="1"/>
  <c r="G20" s="1"/>
  <c r="H20" a="1"/>
  <c r="H20" s="1"/>
  <c r="I20" a="1"/>
  <c r="I20" s="1"/>
  <c r="C20" a="1"/>
  <c r="C20" s="1"/>
  <c r="B2" i="5" l="1"/>
  <c r="A1" i="7" l="1"/>
  <c r="C26" s="1"/>
  <c r="C25" s="1"/>
  <c r="C27" l="1"/>
  <c r="C5"/>
  <c r="C3"/>
  <c r="C29"/>
  <c r="C23"/>
  <c r="C11"/>
  <c r="C20"/>
  <c r="C32"/>
  <c r="C8"/>
  <c r="C17"/>
  <c r="D2" i="3"/>
  <c r="C6"/>
  <c r="B8" i="5"/>
  <c r="B6" i="3" l="1"/>
  <c r="B13" i="5" a="1"/>
  <c r="B13" s="1"/>
  <c r="B11" a="1"/>
  <c r="B11" s="1"/>
  <c r="B14" a="1"/>
  <c r="B14" s="1"/>
  <c r="B12" a="1"/>
  <c r="B12" s="1"/>
  <c r="D6" i="3"/>
  <c r="E6" s="1"/>
  <c r="C12"/>
  <c r="B9" i="5"/>
  <c r="C31" i="7"/>
  <c r="C33"/>
  <c r="C30"/>
  <c r="C28"/>
  <c r="C19"/>
  <c r="C21"/>
  <c r="C2"/>
  <c r="C4"/>
  <c r="C16"/>
  <c r="C18"/>
  <c r="C10"/>
  <c r="C12"/>
  <c r="C7"/>
  <c r="C9"/>
  <c r="C22"/>
  <c r="C24"/>
  <c r="C13"/>
  <c r="C15"/>
  <c r="C6"/>
  <c r="B6" i="5"/>
  <c r="C6" s="1"/>
  <c r="D6" s="1"/>
  <c r="E6" s="1"/>
  <c r="F6" s="1"/>
  <c r="G6" s="1"/>
  <c r="H6" s="1"/>
  <c r="B15"/>
  <c r="C15" s="1"/>
  <c r="D15" s="1"/>
  <c r="E15" s="1"/>
  <c r="F15" s="1"/>
  <c r="G15" s="1"/>
  <c r="H15" s="1"/>
  <c r="C8"/>
  <c r="B12" i="3" l="1"/>
  <c r="C13" i="5" a="1"/>
  <c r="C13" s="1"/>
  <c r="C14" a="1"/>
  <c r="C14" s="1"/>
  <c r="C11" a="1"/>
  <c r="C11" s="1"/>
  <c r="C12" a="1"/>
  <c r="C12" s="1"/>
  <c r="F6" i="3"/>
  <c r="C18"/>
  <c r="D12"/>
  <c r="D8" i="5"/>
  <c r="C14" i="7"/>
  <c r="B18" i="3" l="1"/>
  <c r="D11" i="5" a="1"/>
  <c r="D11" s="1"/>
  <c r="D13" a="1"/>
  <c r="D13" s="1"/>
  <c r="D12" a="1"/>
  <c r="D12" s="1"/>
  <c r="D14" a="1"/>
  <c r="D14" s="1"/>
  <c r="E7" i="3"/>
  <c r="D7"/>
  <c r="B10" i="5"/>
  <c r="C10"/>
  <c r="C13" i="3"/>
  <c r="C7"/>
  <c r="G6"/>
  <c r="F7"/>
  <c r="C19"/>
  <c r="D18"/>
  <c r="C24"/>
  <c r="D13"/>
  <c r="E12"/>
  <c r="E8" i="5"/>
  <c r="D10"/>
  <c r="B24" i="3" l="1"/>
  <c r="E13" i="5" a="1"/>
  <c r="E13" s="1"/>
  <c r="E14" a="1"/>
  <c r="E14" s="1"/>
  <c r="E11" a="1"/>
  <c r="E11" s="1"/>
  <c r="E12" a="1"/>
  <c r="E12" s="1"/>
  <c r="E13" i="3"/>
  <c r="F12"/>
  <c r="E18"/>
  <c r="D19"/>
  <c r="C25"/>
  <c r="C30"/>
  <c r="D24"/>
  <c r="H6"/>
  <c r="G7"/>
  <c r="F8" i="5"/>
  <c r="E10"/>
  <c r="B30" i="3" l="1"/>
  <c r="F14" i="5" a="1"/>
  <c r="F14" s="1"/>
  <c r="F12" a="1"/>
  <c r="F12" s="1"/>
  <c r="F13" a="1"/>
  <c r="F13" s="1"/>
  <c r="F11" a="1"/>
  <c r="F11" s="1"/>
  <c r="I6" i="3"/>
  <c r="H7"/>
  <c r="E24"/>
  <c r="D25"/>
  <c r="F18"/>
  <c r="E19"/>
  <c r="D30"/>
  <c r="C31"/>
  <c r="C36"/>
  <c r="G12"/>
  <c r="F13"/>
  <c r="G8" i="5"/>
  <c r="F10"/>
  <c r="B36" i="3" l="1"/>
  <c r="G11" i="5" a="1"/>
  <c r="G11" s="1"/>
  <c r="G12" a="1"/>
  <c r="G12" s="1"/>
  <c r="G13" a="1"/>
  <c r="G13" s="1"/>
  <c r="G14" a="1"/>
  <c r="G14" s="1"/>
  <c r="E30" i="3"/>
  <c r="D31"/>
  <c r="F24"/>
  <c r="E25"/>
  <c r="H12"/>
  <c r="G13"/>
  <c r="D36"/>
  <c r="C37"/>
  <c r="G18"/>
  <c r="F19"/>
  <c r="I7"/>
  <c r="H8" i="5"/>
  <c r="G10"/>
  <c r="H14" l="1" a="1"/>
  <c r="H14" s="1"/>
  <c r="H12" a="1"/>
  <c r="H12" s="1"/>
  <c r="H13" a="1"/>
  <c r="H13" s="1"/>
  <c r="H11" a="1"/>
  <c r="H11" s="1"/>
  <c r="E36" i="3"/>
  <c r="D37"/>
  <c r="G24"/>
  <c r="F25"/>
  <c r="H18"/>
  <c r="G19"/>
  <c r="I12"/>
  <c r="H13"/>
  <c r="F30"/>
  <c r="E31"/>
  <c r="H9" i="5"/>
  <c r="H10"/>
  <c r="I13" i="3" l="1"/>
  <c r="H24"/>
  <c r="G25"/>
  <c r="G30"/>
  <c r="F31"/>
  <c r="I18"/>
  <c r="H19"/>
  <c r="F36"/>
  <c r="E37"/>
  <c r="G36" l="1"/>
  <c r="F37"/>
  <c r="I19"/>
  <c r="I24"/>
  <c r="H25"/>
  <c r="H30"/>
  <c r="G31"/>
  <c r="I25" l="1"/>
  <c r="I30"/>
  <c r="H31"/>
  <c r="H36"/>
  <c r="G37"/>
  <c r="I31" l="1"/>
  <c r="I36"/>
  <c r="H37"/>
  <c r="I37" l="1"/>
</calcChain>
</file>

<file path=xl/sharedStrings.xml><?xml version="1.0" encoding="utf-8"?>
<sst xmlns="http://schemas.openxmlformats.org/spreadsheetml/2006/main" count="82" uniqueCount="48">
  <si>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</si>
  <si>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</si>
  <si>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</si>
  <si>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</si>
  <si>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</si>
  <si>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</si>
  <si>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</si>
  <si>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</si>
  <si>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</si>
  <si>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</si>
  <si>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</si>
  <si>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</si>
  <si>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</si>
  <si>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</si>
  <si>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</si>
  <si>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</si>
  <si>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</si>
  <si>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</si>
  <si>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</si>
  <si>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</si>
  <si>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</si>
  <si>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</si>
  <si>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DATE_JFP</t>
  </si>
  <si>
    <t>JF_Ponts</t>
  </si>
  <si>
    <t>SEMAINE</t>
  </si>
  <si>
    <t>Date</t>
  </si>
  <si>
    <t>ATELIER</t>
  </si>
  <si>
    <t>Prospect°</t>
  </si>
  <si>
    <t>Clients - Tâches</t>
  </si>
  <si>
    <t>Opérateurs</t>
  </si>
  <si>
    <t>Client M</t>
  </si>
  <si>
    <t>Client S</t>
  </si>
  <si>
    <t>Client V</t>
  </si>
  <si>
    <t>Client A</t>
  </si>
  <si>
    <t>Client B</t>
  </si>
  <si>
    <t xml:space="preserve">Fabien </t>
  </si>
  <si>
    <t>Mathieu</t>
  </si>
  <si>
    <t>Opérateur N° 2</t>
  </si>
  <si>
    <t>Opérateur N°3</t>
  </si>
  <si>
    <t>François</t>
  </si>
  <si>
    <t>Bob</t>
  </si>
  <si>
    <t>Kludo</t>
  </si>
  <si>
    <t>Sam</t>
  </si>
  <si>
    <t>Chantal</t>
  </si>
  <si>
    <t>David</t>
  </si>
  <si>
    <t>Michel</t>
  </si>
  <si>
    <t>Sab</t>
  </si>
  <si>
    <t>Conca</t>
  </si>
</sst>
</file>

<file path=xl/styles.xml><?xml version="1.0" encoding="utf-8"?>
<styleSheet xmlns="http://schemas.openxmlformats.org/spreadsheetml/2006/main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[hh]:mm"/>
  </numFmts>
  <fonts count="27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0"/>
      <color theme="1" tint="0.14996795556505021"/>
      <name val="Calibri Light"/>
      <family val="2"/>
    </font>
    <font>
      <sz val="11"/>
      <color theme="1" tint="0.14993743705557422"/>
      <name val="Calibri Light"/>
      <family val="2"/>
    </font>
    <font>
      <sz val="11"/>
      <color theme="1" tint="0.14990691854609822"/>
      <name val="Calibri Light"/>
      <family val="2"/>
    </font>
    <font>
      <sz val="18"/>
      <color theme="1" tint="0.14996795556505021"/>
      <name val="Calibri Light"/>
      <family val="2"/>
    </font>
    <font>
      <b/>
      <sz val="30"/>
      <color theme="0"/>
      <name val="Calibri Light"/>
      <family val="2"/>
    </font>
    <font>
      <sz val="11"/>
      <color theme="1" tint="0.14999847407452621"/>
      <name val="Calibri Light"/>
      <family val="2"/>
    </font>
    <font>
      <i/>
      <sz val="22"/>
      <color theme="0" tint="-0.34998626667073579"/>
      <name val="Calibri Light"/>
      <family val="2"/>
    </font>
    <font>
      <sz val="9"/>
      <color theme="0" tint="-0.34998626667073579"/>
      <name val="Calibri Light"/>
      <family val="2"/>
    </font>
    <font>
      <sz val="22"/>
      <color theme="4"/>
      <name val="Calibri Light"/>
      <family val="2"/>
    </font>
    <font>
      <sz val="10"/>
      <color theme="4"/>
      <name val="Calibri Light"/>
      <family val="2"/>
    </font>
    <font>
      <sz val="9"/>
      <color theme="1" tint="0.14999847407452621"/>
      <name val="Calibri Light"/>
      <family val="2"/>
    </font>
    <font>
      <sz val="10"/>
      <color theme="1" tint="0.14999847407452621"/>
      <name val="Calibri Light"/>
      <family val="2"/>
    </font>
    <font>
      <sz val="18"/>
      <color theme="1" tint="0.14999847407452621"/>
      <name val="Calibri Light"/>
      <family val="2"/>
    </font>
    <font>
      <sz val="18"/>
      <color theme="0" tint="-4.9989318521683403E-2"/>
      <name val="Calibri Light"/>
      <family val="2"/>
    </font>
    <font>
      <sz val="14"/>
      <color theme="0"/>
      <name val="Calibri Light"/>
      <family val="2"/>
    </font>
    <font>
      <sz val="11"/>
      <color theme="0"/>
      <name val="Calibri Light"/>
      <family val="2"/>
    </font>
    <font>
      <sz val="11"/>
      <name val="Calibri Light"/>
      <family val="2"/>
    </font>
    <font>
      <sz val="10"/>
      <name val="Calibri Light"/>
      <family val="2"/>
    </font>
    <font>
      <sz val="10"/>
      <color theme="1"/>
      <name val="Calibri Light"/>
      <family val="2"/>
    </font>
    <font>
      <sz val="30"/>
      <color theme="0"/>
      <name val="Calibri Light"/>
      <family val="2"/>
    </font>
    <font>
      <b/>
      <sz val="12"/>
      <name val="Calibri Light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gradientFill degree="90">
        <stop position="0">
          <color theme="0"/>
        </stop>
        <stop position="1">
          <color theme="5" tint="0.80001220740379042"/>
        </stop>
      </gradient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 degree="90">
        <stop position="0">
          <color theme="0"/>
        </stop>
        <stop position="1">
          <color theme="7" tint="0.59999389629810485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theme="6" tint="0.59999389629810485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dashed">
        <color theme="0" tint="-0.24994659260841701"/>
      </right>
      <top/>
      <bottom style="dashed">
        <color theme="0" tint="-0.24994659260841701"/>
      </bottom>
      <diagonal/>
    </border>
    <border>
      <left/>
      <right style="dashed">
        <color theme="0" tint="-0.24994659260841701"/>
      </right>
      <top/>
      <bottom/>
      <diagonal/>
    </border>
    <border>
      <left/>
      <right/>
      <top/>
      <bottom style="dashed">
        <color theme="0" tint="-0.24994659260841701"/>
      </bottom>
      <diagonal/>
    </border>
    <border>
      <left/>
      <right/>
      <top style="dashed">
        <color theme="0" tint="-0.24994659260841701"/>
      </top>
      <bottom style="dashed">
        <color theme="0" tint="-0.24994659260841701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3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5" fillId="0" borderId="0" applyNumberFormat="0" applyFill="0" applyBorder="0" applyAlignment="0" applyProtection="0"/>
  </cellStyleXfs>
  <cellXfs count="81">
    <xf numFmtId="0" fontId="0" fillId="0" borderId="0" xfId="0">
      <alignment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11" fillId="6" borderId="4" xfId="1" applyFont="1" applyFill="1" applyBorder="1" applyAlignment="1">
      <alignment horizontal="left" vertical="center" indent="1"/>
    </xf>
    <xf numFmtId="0" fontId="11" fillId="6" borderId="5" xfId="1" applyFont="1" applyFill="1" applyBorder="1" applyAlignment="1">
      <alignment horizontal="left" vertical="center" indent="1"/>
    </xf>
    <xf numFmtId="0" fontId="11" fillId="6" borderId="3" xfId="1" applyFont="1" applyFill="1" applyBorder="1" applyAlignment="1">
      <alignment horizontal="left" vertical="center" indent="1"/>
    </xf>
    <xf numFmtId="165" fontId="12" fillId="2" borderId="6" xfId="0" applyNumberFormat="1" applyFont="1" applyFill="1" applyBorder="1">
      <alignment vertical="center"/>
    </xf>
    <xf numFmtId="0" fontId="13" fillId="2" borderId="7" xfId="2" applyFont="1" applyFill="1" applyBorder="1" applyAlignment="1">
      <alignment horizontal="center" vertical="center"/>
    </xf>
    <xf numFmtId="165" fontId="14" fillId="0" borderId="6" xfId="0" applyNumberFormat="1" applyFont="1" applyBorder="1">
      <alignment vertical="center"/>
    </xf>
    <xf numFmtId="166" fontId="15" fillId="0" borderId="7" xfId="0" applyNumberFormat="1" applyFont="1" applyBorder="1">
      <alignment vertical="center"/>
    </xf>
    <xf numFmtId="0" fontId="16" fillId="0" borderId="7" xfId="2" applyFont="1" applyFill="1" applyBorder="1" applyAlignment="1">
      <alignment horizontal="center" vertical="center"/>
    </xf>
    <xf numFmtId="0" fontId="17" fillId="0" borderId="7" xfId="2" applyFont="1" applyFill="1" applyBorder="1" applyAlignment="1">
      <alignment horizontal="center" vertical="center"/>
    </xf>
    <xf numFmtId="0" fontId="17" fillId="0" borderId="7" xfId="2" applyFont="1" applyFill="1" applyBorder="1" applyAlignment="1" applyProtection="1">
      <alignment horizontal="left" vertical="center"/>
      <protection locked="0"/>
    </xf>
    <xf numFmtId="0" fontId="13" fillId="2" borderId="8" xfId="2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left" vertical="center" indent="1"/>
    </xf>
    <xf numFmtId="164" fontId="18" fillId="4" borderId="10" xfId="0" applyNumberFormat="1" applyFont="1" applyFill="1" applyBorder="1" applyAlignment="1" applyProtection="1">
      <alignment horizontal="left" vertical="center" indent="1"/>
      <protection locked="0"/>
    </xf>
    <xf numFmtId="0" fontId="6" fillId="0" borderId="0" xfId="0" applyFont="1" applyAlignment="1">
      <alignment horizontal="right" vertical="center" textRotation="90"/>
    </xf>
    <xf numFmtId="0" fontId="9" fillId="0" borderId="0" xfId="0" applyFont="1" applyAlignment="1">
      <alignment horizontal="right" vertical="center" textRotation="90"/>
    </xf>
    <xf numFmtId="0" fontId="19" fillId="0" borderId="0" xfId="0" applyFont="1" applyProtection="1">
      <alignment vertical="center"/>
      <protection locked="0"/>
    </xf>
    <xf numFmtId="0" fontId="11" fillId="5" borderId="2" xfId="1" applyFont="1" applyFill="1" applyBorder="1" applyAlignment="1">
      <alignment horizontal="left" vertical="center" indent="1"/>
    </xf>
    <xf numFmtId="0" fontId="11" fillId="5" borderId="3" xfId="1" applyFont="1" applyFill="1" applyBorder="1" applyAlignment="1">
      <alignment horizontal="left" vertical="center" indent="1"/>
    </xf>
    <xf numFmtId="0" fontId="11" fillId="5" borderId="4" xfId="1" applyFont="1" applyFill="1" applyBorder="1" applyAlignment="1">
      <alignment horizontal="left" vertical="center" indent="1"/>
    </xf>
    <xf numFmtId="0" fontId="11" fillId="5" borderId="5" xfId="1" applyFont="1" applyFill="1" applyBorder="1" applyAlignment="1">
      <alignment horizontal="left" vertical="center" indent="1"/>
    </xf>
    <xf numFmtId="0" fontId="20" fillId="5" borderId="17" xfId="1" applyNumberFormat="1" applyFont="1" applyFill="1" applyBorder="1" applyAlignment="1">
      <alignment horizontal="center" vertical="center" textRotation="90"/>
    </xf>
    <xf numFmtId="165" fontId="14" fillId="0" borderId="13" xfId="0" applyNumberFormat="1" applyFont="1" applyBorder="1">
      <alignment vertical="center"/>
    </xf>
    <xf numFmtId="0" fontId="17" fillId="0" borderId="14" xfId="2" applyFont="1" applyFill="1" applyBorder="1" applyAlignment="1">
      <alignment horizontal="center" vertical="center"/>
    </xf>
    <xf numFmtId="0" fontId="6" fillId="0" borderId="14" xfId="0" applyFont="1" applyBorder="1" applyProtection="1">
      <alignment vertical="center"/>
      <protection locked="0"/>
    </xf>
    <xf numFmtId="165" fontId="14" fillId="2" borderId="13" xfId="0" applyNumberFormat="1" applyFont="1" applyFill="1" applyBorder="1">
      <alignment vertical="center"/>
    </xf>
    <xf numFmtId="165" fontId="14" fillId="2" borderId="6" xfId="0" applyNumberFormat="1" applyFont="1" applyFill="1" applyBorder="1">
      <alignment vertical="center"/>
    </xf>
    <xf numFmtId="0" fontId="17" fillId="2" borderId="14" xfId="2" applyFont="1" applyFill="1" applyBorder="1" applyAlignment="1">
      <alignment horizontal="center" vertical="center"/>
    </xf>
    <xf numFmtId="0" fontId="17" fillId="2" borderId="7" xfId="2" applyFont="1" applyFill="1" applyBorder="1" applyAlignment="1">
      <alignment horizontal="center" vertical="center"/>
    </xf>
    <xf numFmtId="0" fontId="6" fillId="2" borderId="7" xfId="0" applyFont="1" applyFill="1" applyBorder="1" applyProtection="1">
      <alignment vertical="center"/>
      <protection locked="0"/>
    </xf>
    <xf numFmtId="0" fontId="6" fillId="2" borderId="14" xfId="0" applyFont="1" applyFill="1" applyBorder="1" applyProtection="1">
      <alignment vertical="center"/>
      <protection locked="0"/>
    </xf>
    <xf numFmtId="0" fontId="18" fillId="4" borderId="12" xfId="0" applyFont="1" applyFill="1" applyBorder="1" applyAlignment="1" applyProtection="1">
      <alignment horizontal="left" vertical="center" indent="1"/>
      <protection locked="0"/>
    </xf>
    <xf numFmtId="0" fontId="18" fillId="4" borderId="2" xfId="0" applyFont="1" applyFill="1" applyBorder="1" applyAlignment="1" applyProtection="1">
      <alignment horizontal="left" vertical="center" indent="1"/>
      <protection locked="0"/>
    </xf>
    <xf numFmtId="168" fontId="6" fillId="0" borderId="0" xfId="0" applyNumberFormat="1" applyFont="1">
      <alignment vertical="center"/>
    </xf>
    <xf numFmtId="0" fontId="22" fillId="0" borderId="0" xfId="0" applyFont="1">
      <alignment vertical="center"/>
    </xf>
    <xf numFmtId="0" fontId="24" fillId="0" borderId="0" xfId="0" applyFont="1" applyAlignment="1">
      <alignment horizontal="center"/>
    </xf>
    <xf numFmtId="167" fontId="24" fillId="0" borderId="0" xfId="0" applyNumberFormat="1" applyFont="1" applyAlignment="1">
      <alignment horizontal="center"/>
    </xf>
    <xf numFmtId="0" fontId="23" fillId="7" borderId="0" xfId="0" applyFont="1" applyFill="1" applyAlignment="1">
      <alignment horizontal="center"/>
    </xf>
    <xf numFmtId="0" fontId="24" fillId="7" borderId="0" xfId="0" applyFont="1" applyFill="1" applyAlignment="1">
      <alignment horizontal="center"/>
    </xf>
    <xf numFmtId="0" fontId="8" fillId="10" borderId="11" xfId="0" applyFont="1" applyFill="1" applyBorder="1" applyAlignment="1">
      <alignment horizontal="left" vertical="center" indent="1"/>
    </xf>
    <xf numFmtId="0" fontId="7" fillId="11" borderId="11" xfId="0" applyFont="1" applyFill="1" applyBorder="1" applyAlignment="1">
      <alignment horizontal="left" vertical="center" indent="1"/>
    </xf>
    <xf numFmtId="0" fontId="8" fillId="13" borderId="11" xfId="0" applyFont="1" applyFill="1" applyBorder="1" applyAlignment="1">
      <alignment horizontal="left" vertical="center" indent="1"/>
    </xf>
    <xf numFmtId="0" fontId="21" fillId="5" borderId="18" xfId="1" applyNumberFormat="1" applyFont="1" applyFill="1" applyBorder="1" applyAlignment="1">
      <alignment horizontal="center" vertical="top" textRotation="90"/>
    </xf>
    <xf numFmtId="0" fontId="21" fillId="5" borderId="19" xfId="1" applyNumberFormat="1" applyFont="1" applyFill="1" applyBorder="1" applyAlignment="1">
      <alignment horizontal="center" vertical="top" textRotation="90"/>
    </xf>
    <xf numFmtId="0" fontId="10" fillId="9" borderId="15" xfId="0" applyFont="1" applyFill="1" applyBorder="1" applyAlignment="1">
      <alignment horizontal="left" vertical="center" indent="6"/>
    </xf>
    <xf numFmtId="0" fontId="10" fillId="9" borderId="16" xfId="0" applyFont="1" applyFill="1" applyBorder="1" applyAlignment="1">
      <alignment horizontal="left" vertical="center" indent="6"/>
    </xf>
    <xf numFmtId="0" fontId="25" fillId="6" borderId="9" xfId="0" applyFont="1" applyFill="1" applyBorder="1" applyAlignment="1">
      <alignment horizontal="left" vertical="center" indent="6"/>
    </xf>
    <xf numFmtId="0" fontId="7" fillId="0" borderId="11" xfId="0" applyFont="1" applyFill="1" applyBorder="1" applyAlignment="1">
      <alignment horizontal="left" vertical="center" indent="1"/>
    </xf>
    <xf numFmtId="14" fontId="7" fillId="0" borderId="20" xfId="0" applyNumberFormat="1" applyFont="1" applyFill="1" applyBorder="1" applyAlignment="1">
      <alignment horizontal="right" vertical="center" indent="1"/>
    </xf>
    <xf numFmtId="168" fontId="7" fillId="0" borderId="20" xfId="0" applyNumberFormat="1" applyFont="1" applyFill="1" applyBorder="1" applyAlignment="1">
      <alignment horizontal="right" vertical="center" indent="1"/>
    </xf>
    <xf numFmtId="16" fontId="7" fillId="0" borderId="22" xfId="0" applyNumberFormat="1" applyFont="1" applyFill="1" applyBorder="1">
      <alignment vertical="center"/>
    </xf>
    <xf numFmtId="14" fontId="8" fillId="2" borderId="21" xfId="0" applyNumberFormat="1" applyFont="1" applyFill="1" applyBorder="1" applyAlignment="1">
      <alignment horizontal="right" vertical="center" indent="1"/>
    </xf>
    <xf numFmtId="168" fontId="8" fillId="2" borderId="21" xfId="0" applyNumberFormat="1" applyFont="1" applyFill="1" applyBorder="1" applyAlignment="1">
      <alignment horizontal="right" vertical="center" indent="1"/>
    </xf>
    <xf numFmtId="0" fontId="7" fillId="2" borderId="11" xfId="0" applyFont="1" applyFill="1" applyBorder="1" applyAlignment="1">
      <alignment horizontal="left" vertical="center" indent="1"/>
    </xf>
    <xf numFmtId="0" fontId="8" fillId="2" borderId="21" xfId="0" applyFont="1" applyFill="1" applyBorder="1" applyAlignment="1">
      <alignment horizontal="left" vertical="center" indent="1"/>
    </xf>
    <xf numFmtId="0" fontId="8" fillId="2" borderId="0" xfId="0" applyFont="1" applyFill="1" applyBorder="1">
      <alignment vertical="center"/>
    </xf>
    <xf numFmtId="14" fontId="7" fillId="0" borderId="11" xfId="0" applyNumberFormat="1" applyFont="1" applyFill="1" applyBorder="1" applyAlignment="1">
      <alignment horizontal="right" vertical="center" indent="1"/>
    </xf>
    <xf numFmtId="168" fontId="7" fillId="0" borderId="11" xfId="0" applyNumberFormat="1" applyFont="1" applyFill="1" applyBorder="1" applyAlignment="1">
      <alignment horizontal="right" vertical="center" indent="1"/>
    </xf>
    <xf numFmtId="0" fontId="7" fillId="0" borderId="23" xfId="0" applyFont="1" applyFill="1" applyBorder="1">
      <alignment vertical="center"/>
    </xf>
    <xf numFmtId="168" fontId="7" fillId="0" borderId="11" xfId="0" applyNumberFormat="1" applyFont="1" applyFill="1" applyBorder="1" applyAlignment="1">
      <alignment horizontal="left" vertical="center" indent="1"/>
    </xf>
    <xf numFmtId="168" fontId="8" fillId="2" borderId="21" xfId="0" applyNumberFormat="1" applyFont="1" applyFill="1" applyBorder="1" applyAlignment="1">
      <alignment horizontal="left" vertical="center" indent="1"/>
    </xf>
    <xf numFmtId="14" fontId="8" fillId="2" borderId="0" xfId="0" applyNumberFormat="1" applyFont="1" applyFill="1" applyBorder="1" applyAlignment="1">
      <alignment horizontal="right" vertical="center" indent="1"/>
    </xf>
    <xf numFmtId="0" fontId="26" fillId="8" borderId="19" xfId="0" applyFont="1" applyFill="1" applyBorder="1" applyAlignment="1">
      <alignment horizontal="center" vertical="center"/>
    </xf>
    <xf numFmtId="168" fontId="26" fillId="8" borderId="9" xfId="0" applyNumberFormat="1" applyFont="1" applyFill="1" applyBorder="1" applyAlignment="1">
      <alignment horizontal="center" vertical="center"/>
    </xf>
    <xf numFmtId="0" fontId="26" fillId="8" borderId="19" xfId="0" applyFont="1" applyFill="1" applyBorder="1" applyAlignment="1">
      <alignment horizontal="left" vertical="center" indent="4"/>
    </xf>
    <xf numFmtId="0" fontId="26" fillId="8" borderId="24" xfId="0" applyFont="1" applyFill="1" applyBorder="1">
      <alignment vertical="center"/>
    </xf>
    <xf numFmtId="0" fontId="7" fillId="0" borderId="20" xfId="0" applyNumberFormat="1" applyFont="1" applyFill="1" applyBorder="1">
      <alignment vertical="center"/>
    </xf>
    <xf numFmtId="0" fontId="7" fillId="14" borderId="11" xfId="0" applyFont="1" applyFill="1" applyBorder="1" applyAlignment="1">
      <alignment horizontal="left" vertical="center" indent="1"/>
    </xf>
    <xf numFmtId="0" fontId="8" fillId="10" borderId="11" xfId="0" applyFont="1" applyFill="1" applyBorder="1" applyAlignment="1">
      <alignment vertical="center"/>
    </xf>
    <xf numFmtId="0" fontId="7" fillId="11" borderId="11" xfId="0" applyFont="1" applyFill="1" applyBorder="1" applyAlignment="1">
      <alignment vertical="center"/>
    </xf>
    <xf numFmtId="0" fontId="7" fillId="0" borderId="21" xfId="0" applyFont="1" applyFill="1" applyBorder="1" applyAlignment="1">
      <alignment vertical="center"/>
    </xf>
    <xf numFmtId="0" fontId="7" fillId="12" borderId="20" xfId="0" applyFont="1" applyFill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8" fillId="12" borderId="21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14" fontId="8" fillId="2" borderId="21" xfId="0" applyNumberFormat="1" applyFont="1" applyFill="1" applyBorder="1" applyAlignment="1">
      <alignment vertical="center"/>
    </xf>
    <xf numFmtId="0" fontId="7" fillId="15" borderId="11" xfId="0" applyFont="1" applyFill="1" applyBorder="1" applyAlignment="1">
      <alignment horizontal="left" vertical="center" indent="1"/>
    </xf>
    <xf numFmtId="0" fontId="8" fillId="16" borderId="11" xfId="0" applyFont="1" applyFill="1" applyBorder="1" applyAlignment="1">
      <alignment horizontal="left" vertical="center" indent="1"/>
    </xf>
    <xf numFmtId="0" fontId="8" fillId="17" borderId="11" xfId="0" applyFont="1" applyFill="1" applyBorder="1" applyAlignment="1">
      <alignment horizontal="left" vertical="center" inden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29"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8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8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8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fill>
        <gradientFill degree="90">
          <stop position="0">
            <color theme="0"/>
          </stop>
          <stop position="1">
            <color theme="8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alignment horizontal="general" vertical="center" textRotation="0" wrapText="0" indent="0" relativeIndent="255" justifyLastLine="0" shrinkToFit="0" mergeCell="0" readingOrder="0"/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numFmt numFmtId="0" formatCode="General"/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AC96C6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none"/>
      </font>
      <fill>
        <gradientFill degree="90">
          <stop position="0">
            <color theme="0"/>
          </stop>
          <stop position="1">
            <color theme="5" tint="0.80001220740379042"/>
          </stop>
        </gradientFill>
      </fill>
    </dxf>
    <dxf>
      <border outline="0">
        <bottom style="thick">
          <color theme="0"/>
        </bottom>
      </border>
    </dxf>
    <dxf>
      <border outline="0">
        <top style="thick">
          <color theme="0"/>
        </top>
        <bottom style="dashed">
          <color theme="0" tint="-0.24994659260841701"/>
        </bottom>
      </border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/>
        <color theme="0" tint="-0.24994659260841701"/>
      </font>
    </dxf>
    <dxf>
      <fill>
        <patternFill>
          <bgColor rgb="FF92D050"/>
        </patternFill>
      </fill>
    </dxf>
    <dxf>
      <font>
        <b val="0"/>
        <i/>
        <color theme="0" tint="-0.24994659260841701"/>
      </font>
    </dxf>
    <dxf>
      <fill>
        <patternFill>
          <bgColor rgb="FF92D050"/>
        </patternFill>
      </fill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167" formatCode="ddd\ dd/mm/yyyy"/>
      <alignment horizontal="center" vertical="bottom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</dxf>
    <dxf>
      <font>
        <b val="0"/>
        <i/>
        <color theme="0" tint="-0.24994659260841701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28"/>
      <tableStyleElement type="headerRow" dxfId="127"/>
      <tableStyleElement type="firstRowStripe" dxfId="126"/>
    </tableStyle>
  </tableStyles>
  <colors>
    <mruColors>
      <color rgb="FFAC96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16" fmlaLink="$C$2" max="3000" min="1904" page="10" val="2022"/>
</file>

<file path=xl/ctrlProps/ctrlProp2.xml><?xml version="1.0" encoding="utf-8"?>
<formControlPr xmlns="http://schemas.microsoft.com/office/spreadsheetml/2009/9/main" objectType="Spin" dx="16" fmlaLink="$E$2" max="12" min="1" page="10" val="10"/>
</file>

<file path=xl/ctrlProps/ctrlProp3.xml><?xml version="1.0" encoding="utf-8"?>
<formControlPr xmlns="http://schemas.microsoft.com/office/spreadsheetml/2009/9/main" objectType="Spin" dx="16" fmlaLink="$C$2" max="53" min="1" page="10" val="4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Vue hebdomadaire'!A1"/><Relationship Id="rId1" Type="http://schemas.openxmlformats.org/officeDocument/2006/relationships/hyperlink" Target="#'Vue Mensuell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hebdomadair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Mensuell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1</xdr:row>
      <xdr:rowOff>12768</xdr:rowOff>
    </xdr:from>
    <xdr:to>
      <xdr:col>1</xdr:col>
      <xdr:colOff>1464590</xdr:colOff>
      <xdr:row>2</xdr:row>
      <xdr:rowOff>12816</xdr:rowOff>
    </xdr:to>
    <xdr:grpSp>
      <xdr:nvGrpSpPr>
        <xdr:cNvPr id="14" name="Bouton Vue mensuelle" descr="&quot;&quot;">
          <a:hlinkClick xmlns:r="http://schemas.openxmlformats.org/officeDocument/2006/relationships" r:id="rId1" tooltip="Cliquez pour afficher les devoirs par mois"/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GrpSpPr/>
      </xdr:nvGrpSpPr>
      <xdr:grpSpPr>
        <a:xfrm>
          <a:off x="215900" y="127068"/>
          <a:ext cx="1401090" cy="342948"/>
          <a:chOff x="1575292" y="166030"/>
          <a:chExt cx="1225296" cy="351112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VUE MENSUELLE</a:t>
            </a:r>
          </a:p>
        </xdr:txBody>
      </xdr:sp>
      <xdr:grpSp>
        <xdr:nvGrpSpPr>
          <xdr:cNvPr id="13" name="Icône Vue mensuelle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1029" name="Forme libre 5">
              <a:extLs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0" name="Forme libre 6">
              <a:extLs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>
              <a:extLs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3</xdr:col>
      <xdr:colOff>107950</xdr:colOff>
      <xdr:row>1</xdr:row>
      <xdr:rowOff>14129</xdr:rowOff>
    </xdr:from>
    <xdr:to>
      <xdr:col>3</xdr:col>
      <xdr:colOff>2108330</xdr:colOff>
      <xdr:row>2</xdr:row>
      <xdr:rowOff>9176</xdr:rowOff>
    </xdr:to>
    <xdr:grpSp>
      <xdr:nvGrpSpPr>
        <xdr:cNvPr id="22" name="Bouton Vue hebdomadaire" descr="&quot;&quot;">
          <a:hlinkClick xmlns:r="http://schemas.openxmlformats.org/officeDocument/2006/relationships" r:id="rId2" tooltip="Cliquez pour afficher les devoirs par semaine"/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GrpSpPr/>
      </xdr:nvGrpSpPr>
      <xdr:grpSpPr>
        <a:xfrm>
          <a:off x="4070350" y="128429"/>
          <a:ext cx="2000380" cy="337947"/>
          <a:chOff x="3016634" y="163354"/>
          <a:chExt cx="1225296" cy="347472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VUE HEBDOMADAIRE</a:t>
            </a:r>
          </a:p>
        </xdr:txBody>
      </xdr:sp>
      <xdr:grpSp>
        <xdr:nvGrpSpPr>
          <xdr:cNvPr id="1027" name="Icône Vue hebdomadaire">
            <a:extLst>
              <a:ext uri="{FF2B5EF4-FFF2-40B4-BE49-F238E27FC236}">
                <a16:creationId xmlns:a16="http://schemas.microsoft.com/office/drawing/2014/main" xmlns="" id="{00000000-0008-0000-0000-00000304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9" name="Rectangle 4">
              <a:extLst>
                <a:ext uri="{FF2B5EF4-FFF2-40B4-BE49-F238E27FC236}">
                  <a16:creationId xmlns:a16="http://schemas.microsoft.com/office/drawing/2014/main" xmlns="" id="{00000000-0008-0000-0000-00000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Forme libre 5">
              <a:extLst>
                <a:ext uri="{FF2B5EF4-FFF2-40B4-BE49-F238E27FC236}">
                  <a16:creationId xmlns:a16="http://schemas.microsoft.com/office/drawing/2014/main" xmlns="" id="{00000000-0008-0000-0000-00000A000000}"/>
                </a:ext>
              </a:extLst>
            </xdr:cNvPr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1" name="Forme libre 6">
              <a:extLst>
                <a:ext uri="{FF2B5EF4-FFF2-40B4-BE49-F238E27FC236}">
                  <a16:creationId xmlns:a16="http://schemas.microsoft.com/office/drawing/2014/main" xmlns="" id="{00000000-0008-0000-0000-00000B000000}"/>
                </a:ext>
              </a:extLst>
            </xdr:cNvPr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2" name="Forme libre 7">
              <a:extLst>
                <a:ext uri="{FF2B5EF4-FFF2-40B4-BE49-F238E27FC236}">
                  <a16:creationId xmlns:a16="http://schemas.microsoft.com/office/drawing/2014/main" xmlns="" id="{00000000-0008-0000-0000-00000C000000}"/>
                </a:ext>
              </a:extLst>
            </xdr:cNvPr>
            <xdr:cNvSpPr>
              <a:spLocks/>
            </xdr:cNvSpPr>
          </xdr:nvSpPr>
          <xdr:spPr bwMode="auto">
            <a:xfrm>
              <a:off x="329" y="34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2" name="Forme libre 8">
              <a:extLs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85725</xdr:colOff>
      <xdr:row>3</xdr:row>
      <xdr:rowOff>66675</xdr:rowOff>
    </xdr:from>
    <xdr:to>
      <xdr:col>1</xdr:col>
      <xdr:colOff>342900</xdr:colOff>
      <xdr:row>3</xdr:row>
      <xdr:rowOff>361950</xdr:rowOff>
    </xdr:to>
    <xdr:grpSp>
      <xdr:nvGrpSpPr>
        <xdr:cNvPr id="15" name="Icône Devoir" descr="&quot;&quot;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GrpSpPr>
          <a:grpSpLocks noChangeAspect="1"/>
        </xdr:cNvGrpSpPr>
      </xdr:nvGrpSpPr>
      <xdr:grpSpPr bwMode="auto">
        <a:xfrm>
          <a:off x="238125" y="685800"/>
          <a:ext cx="257175" cy="295275"/>
          <a:chOff x="29" y="100"/>
          <a:chExt cx="27" cy="31"/>
        </a:xfrm>
      </xdr:grpSpPr>
      <xdr:sp macro="" textlink="">
        <xdr:nvSpPr>
          <xdr:cNvPr id="17" name="Rectangle 4">
            <a:extLs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>
            <a:extLs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85725</xdr:colOff>
      <xdr:row>3</xdr:row>
      <xdr:rowOff>66675</xdr:rowOff>
    </xdr:from>
    <xdr:to>
      <xdr:col>3</xdr:col>
      <xdr:colOff>342900</xdr:colOff>
      <xdr:row>3</xdr:row>
      <xdr:rowOff>361950</xdr:rowOff>
    </xdr:to>
    <xdr:grpSp>
      <xdr:nvGrpSpPr>
        <xdr:cNvPr id="29" name="Icône Devoir" descr="&quot;&quot;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GrpSpPr>
          <a:grpSpLocks noChangeAspect="1"/>
        </xdr:cNvGrpSpPr>
      </xdr:nvGrpSpPr>
      <xdr:grpSpPr bwMode="auto">
        <a:xfrm>
          <a:off x="4048125" y="685800"/>
          <a:ext cx="257175" cy="295275"/>
          <a:chOff x="29" y="100"/>
          <a:chExt cx="27" cy="31"/>
        </a:xfrm>
      </xdr:grpSpPr>
      <xdr:sp macro="" textlink="">
        <xdr:nvSpPr>
          <xdr:cNvPr id="30" name="Rectangle 4">
            <a:extLst>
              <a:ext uri="{FF2B5EF4-FFF2-40B4-BE49-F238E27FC236}">
                <a16:creationId xmlns:a16="http://schemas.microsoft.com/office/drawing/2014/main" xmlns="" id="{00000000-0008-0000-00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orme libre 5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2" name="Forme libre 6">
            <a:extLst>
              <a:ext uri="{FF2B5EF4-FFF2-40B4-BE49-F238E27FC236}">
                <a16:creationId xmlns:a16="http://schemas.microsoft.com/office/drawing/2014/main" xmlns="" id="{00000000-0008-0000-0000-000020000000}"/>
              </a:ext>
            </a:extLst>
          </xdr:cNvPr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3" name="Forme libre 7">
            <a:extLst>
              <a:ext uri="{FF2B5EF4-FFF2-40B4-BE49-F238E27FC236}">
                <a16:creationId xmlns:a16="http://schemas.microsoft.com/office/drawing/2014/main" xmlns="" id="{00000000-0008-0000-0000-000021000000}"/>
              </a:ext>
            </a:extLst>
          </xdr:cNvPr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 8">
            <a:extLst>
              <a:ext uri="{FF2B5EF4-FFF2-40B4-BE49-F238E27FC236}">
                <a16:creationId xmlns:a16="http://schemas.microsoft.com/office/drawing/2014/main" xmlns="" id="{00000000-0008-0000-0000-000022000000}"/>
              </a:ext>
            </a:extLst>
          </xdr:cNvPr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85725</xdr:rowOff>
    </xdr:from>
    <xdr:to>
      <xdr:col>2</xdr:col>
      <xdr:colOff>438150</xdr:colOff>
      <xdr:row>3</xdr:row>
      <xdr:rowOff>457200</xdr:rowOff>
    </xdr:to>
    <xdr:grpSp>
      <xdr:nvGrpSpPr>
        <xdr:cNvPr id="3077" name="Icône Vue mensuelle" descr="&quot;&quot;">
          <a:extLst>
            <a:ext uri="{FF2B5EF4-FFF2-40B4-BE49-F238E27FC236}">
              <a16:creationId xmlns:a16="http://schemas.microsoft.com/office/drawing/2014/main" xmlns="" id="{00000000-0008-0000-0100-0000050C0000}"/>
            </a:ext>
          </a:extLst>
        </xdr:cNvPr>
        <xdr:cNvGrpSpPr>
          <a:grpSpLocks noChangeAspect="1"/>
        </xdr:cNvGrpSpPr>
      </xdr:nvGrpSpPr>
      <xdr:grpSpPr bwMode="auto">
        <a:xfrm>
          <a:off x="559076" y="748334"/>
          <a:ext cx="342900" cy="371475"/>
          <a:chOff x="26" y="86"/>
          <a:chExt cx="36" cy="39"/>
        </a:xfrm>
      </xdr:grpSpPr>
      <xdr:sp macro="" textlink="">
        <xdr:nvSpPr>
          <xdr:cNvPr id="3078" name="Rectangle 6">
            <a:extLst>
              <a:ext uri="{FF2B5EF4-FFF2-40B4-BE49-F238E27FC236}">
                <a16:creationId xmlns:a16="http://schemas.microsoft.com/office/drawing/2014/main" xmlns="" id="{00000000-0008-0000-0100-0000060C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>
            <a:extLst>
              <a:ext uri="{FF2B5EF4-FFF2-40B4-BE49-F238E27FC236}">
                <a16:creationId xmlns:a16="http://schemas.microsoft.com/office/drawing/2014/main" xmlns="" id="{00000000-0008-0000-0100-0000070C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>
            <a:extLst>
              <a:ext uri="{FF2B5EF4-FFF2-40B4-BE49-F238E27FC236}">
                <a16:creationId xmlns:a16="http://schemas.microsoft.com/office/drawing/2014/main" xmlns="" id="{00000000-0008-0000-0100-0000080C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>
            <a:extLst>
              <a:ext uri="{FF2B5EF4-FFF2-40B4-BE49-F238E27FC236}">
                <a16:creationId xmlns:a16="http://schemas.microsoft.com/office/drawing/2014/main" xmlns="" id="{00000000-0008-0000-0100-0000090C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990600</xdr:colOff>
      <xdr:row>1</xdr:row>
      <xdr:rowOff>-1</xdr:rowOff>
    </xdr:from>
    <xdr:to>
      <xdr:col>8</xdr:col>
      <xdr:colOff>1367847</xdr:colOff>
      <xdr:row>1</xdr:row>
      <xdr:rowOff>296778</xdr:rowOff>
    </xdr:to>
    <xdr:grpSp>
      <xdr:nvGrpSpPr>
        <xdr:cNvPr id="43" name="Bouton Vue hebdomadaire" descr="&quot;&quot;">
          <a:hlinkClick xmlns:r="http://schemas.openxmlformats.org/officeDocument/2006/relationships" r:id="rId1" tooltip="Cliquez pour afficher les devoirs par semaine"/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GrpSpPr/>
      </xdr:nvGrpSpPr>
      <xdr:grpSpPr>
        <a:xfrm>
          <a:off x="8328991" y="173934"/>
          <a:ext cx="1752160" cy="296779"/>
          <a:chOff x="3016634" y="163354"/>
          <a:chExt cx="1225296" cy="347472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xmlns="" id="{00000000-0008-0000-0100-00002C000000}"/>
              </a:ext>
            </a:extLst>
          </xdr:cNvPr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VUE HEBDOMADAIRE</a:t>
            </a:r>
          </a:p>
        </xdr:txBody>
      </xdr:sp>
      <xdr:grpSp>
        <xdr:nvGrpSpPr>
          <xdr:cNvPr id="45" name="Icône Vue hebdomadaire">
            <a:extLst>
              <a:ext uri="{FF2B5EF4-FFF2-40B4-BE49-F238E27FC236}">
                <a16:creationId xmlns:a16="http://schemas.microsoft.com/office/drawing/2014/main" xmlns="" id="{00000000-0008-0000-0100-00002D00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47" name="Rectangle 4">
              <a:extLst>
                <a:ext uri="{FF2B5EF4-FFF2-40B4-BE49-F238E27FC236}">
                  <a16:creationId xmlns:a16="http://schemas.microsoft.com/office/drawing/2014/main" xmlns="" id="{00000000-0008-0000-0100-00002F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48" name="Forme libre 5">
              <a:extLst>
                <a:ext uri="{FF2B5EF4-FFF2-40B4-BE49-F238E27FC236}">
                  <a16:creationId xmlns:a16="http://schemas.microsoft.com/office/drawing/2014/main" xmlns="" id="{00000000-0008-0000-0100-000030000000}"/>
                </a:ext>
              </a:extLst>
            </xdr:cNvPr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49" name="Forme libre 6">
              <a:extLst>
                <a:ext uri="{FF2B5EF4-FFF2-40B4-BE49-F238E27FC236}">
                  <a16:creationId xmlns:a16="http://schemas.microsoft.com/office/drawing/2014/main" xmlns="" id="{00000000-0008-0000-0100-000031000000}"/>
                </a:ext>
              </a:extLst>
            </xdr:cNvPr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7">
              <a:extLst>
                <a:ext uri="{FF2B5EF4-FFF2-40B4-BE49-F238E27FC236}">
                  <a16:creationId xmlns:a16="http://schemas.microsoft.com/office/drawing/2014/main" xmlns="" id="{00000000-0008-0000-0100-000032000000}"/>
                </a:ext>
              </a:extLst>
            </xdr:cNvPr>
            <xdr:cNvSpPr>
              <a:spLocks/>
            </xdr:cNvSpPr>
          </xdr:nvSpPr>
          <xdr:spPr bwMode="auto">
            <a:xfrm>
              <a:off x="329" y="32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8">
              <a:extLst>
                <a:ext uri="{FF2B5EF4-FFF2-40B4-BE49-F238E27FC236}">
                  <a16:creationId xmlns:a16="http://schemas.microsoft.com/office/drawing/2014/main" xmlns="" id="{00000000-0008-0000-0100-00003300000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7</xdr:col>
      <xdr:colOff>19049</xdr:colOff>
      <xdr:row>1</xdr:row>
      <xdr:rowOff>0</xdr:rowOff>
    </xdr:from>
    <xdr:to>
      <xdr:col>7</xdr:col>
      <xdr:colOff>915066</xdr:colOff>
      <xdr:row>1</xdr:row>
      <xdr:rowOff>338328</xdr:rowOff>
    </xdr:to>
    <xdr:grpSp>
      <xdr:nvGrpSpPr>
        <xdr:cNvPr id="52" name="Bouton Devoirs" descr="&quot;&quot;">
          <a:hlinkClick xmlns:r="http://schemas.openxmlformats.org/officeDocument/2006/relationships" r:id="rId2" tooltip="Cliquez pour afficher tous les devoirs"/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GrpSpPr/>
      </xdr:nvGrpSpPr>
      <xdr:grpSpPr>
        <a:xfrm>
          <a:off x="7357440" y="173935"/>
          <a:ext cx="896017" cy="309753"/>
          <a:chOff x="7158163" y="124045"/>
          <a:chExt cx="1223964" cy="347472"/>
        </a:xfrm>
      </xdr:grpSpPr>
      <xdr:sp macro="[0]!Planning" textlink="">
        <xdr:nvSpPr>
          <xdr:cNvPr id="53" name="Rectangle 52">
            <a:extLst>
              <a:ext uri="{FF2B5EF4-FFF2-40B4-BE49-F238E27FC236}">
                <a16:creationId xmlns:a16="http://schemas.microsoft.com/office/drawing/2014/main" xmlns="" id="{00000000-0008-0000-0100-000035000000}"/>
              </a:ext>
            </a:extLst>
          </xdr:cNvPr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0">
                <a:solidFill>
                  <a:schemeClr val="bg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Planning</a:t>
            </a:r>
          </a:p>
        </xdr:txBody>
      </xdr:sp>
      <xdr:grpSp>
        <xdr:nvGrpSpPr>
          <xdr:cNvPr id="54" name="Groupe 3">
            <a:extLst>
              <a:ext uri="{FF2B5EF4-FFF2-40B4-BE49-F238E27FC236}">
                <a16:creationId xmlns:a16="http://schemas.microsoft.com/office/drawing/2014/main" xmlns="" id="{00000000-0008-0000-0100-00003600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[0]!Planning" textlink="">
          <xdr:nvSpPr>
            <xdr:cNvPr id="56" name="Rectangle 4">
              <a:extLst>
                <a:ext uri="{FF2B5EF4-FFF2-40B4-BE49-F238E27FC236}">
                  <a16:creationId xmlns:a16="http://schemas.microsoft.com/office/drawing/2014/main" xmlns="" id="{00000000-0008-0000-0100-000038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</a:extLst>
          </xdr:spPr>
        </xdr:sp>
        <xdr:sp macro="[0]!Planning" textlink="">
          <xdr:nvSpPr>
            <xdr:cNvPr id="57" name="Forme libre 5">
              <a:extLst>
                <a:ext uri="{FF2B5EF4-FFF2-40B4-BE49-F238E27FC236}">
                  <a16:creationId xmlns:a16="http://schemas.microsoft.com/office/drawing/2014/main" xmlns="" id="{00000000-0008-0000-0100-000039000000}"/>
                </a:ext>
              </a:extLst>
            </xdr:cNvPr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[0]!Planning" textlink="">
          <xdr:nvSpPr>
            <xdr:cNvPr id="58" name="Forme libre 6">
              <a:extLst>
                <a:ext uri="{FF2B5EF4-FFF2-40B4-BE49-F238E27FC236}">
                  <a16:creationId xmlns:a16="http://schemas.microsoft.com/office/drawing/2014/main" xmlns="" id="{00000000-0008-0000-0100-00003A000000}"/>
                </a:ext>
              </a:extLst>
            </xdr:cNvPr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[0]!Planning" textlink="">
          <xdr:nvSpPr>
            <xdr:cNvPr id="59" name="Forme libre 7">
              <a:extLst>
                <a:ext uri="{FF2B5EF4-FFF2-40B4-BE49-F238E27FC236}">
                  <a16:creationId xmlns:a16="http://schemas.microsoft.com/office/drawing/2014/main" xmlns="" id="{00000000-0008-0000-0100-00003B000000}"/>
                </a:ext>
              </a:extLst>
            </xdr:cNvPr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[0]!Planning" textlink="">
          <xdr:nvSpPr>
            <xdr:cNvPr id="60" name="Forme libre 8">
              <a:extLst>
                <a:ext uri="{FF2B5EF4-FFF2-40B4-BE49-F238E27FC236}">
                  <a16:creationId xmlns:a16="http://schemas.microsoft.com/office/drawing/2014/main" xmlns="" id="{00000000-0008-0000-0100-00003C000000}"/>
                </a:ext>
              </a:extLst>
            </xdr:cNvPr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10</xdr:col>
      <xdr:colOff>612913</xdr:colOff>
      <xdr:row>11</xdr:row>
      <xdr:rowOff>190500</xdr:rowOff>
    </xdr:from>
    <xdr:to>
      <xdr:col>14</xdr:col>
      <xdr:colOff>463826</xdr:colOff>
      <xdr:row>24</xdr:row>
      <xdr:rowOff>49696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DEF7E27-8139-9160-6E19-3961B5E82F9B}"/>
            </a:ext>
          </a:extLst>
        </xdr:cNvPr>
        <xdr:cNvSpPr txBox="1"/>
      </xdr:nvSpPr>
      <xdr:spPr>
        <a:xfrm>
          <a:off x="10817087" y="2774674"/>
          <a:ext cx="2451652" cy="26504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</a:t>
          </a:r>
          <a:r>
            <a:rPr lang="fr-FR" sz="1100" baseline="0"/>
            <a:t> obtenir le nom d l'opérateur N° 2 en plus sur ce planning avec le code couleurs</a:t>
          </a:r>
        </a:p>
        <a:p>
          <a:endParaRPr lang="fr-FR" sz="1100" baseline="0"/>
        </a:p>
        <a:p>
          <a:r>
            <a:rPr lang="fr-FR" sz="1100" baseline="0"/>
            <a:t>Je ne sais pas si cela est réalisable </a:t>
          </a:r>
        </a:p>
        <a:p>
          <a:endParaRPr lang="fr-FR" sz="1100" baseline="0"/>
        </a:p>
        <a:p>
          <a:r>
            <a:rPr lang="fr-FR" sz="1100" baseline="0"/>
            <a:t>Merci pour tout l'aide possible 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76199</xdr:rowOff>
    </xdr:from>
    <xdr:to>
      <xdr:col>1</xdr:col>
      <xdr:colOff>471532</xdr:colOff>
      <xdr:row>3</xdr:row>
      <xdr:rowOff>447674</xdr:rowOff>
    </xdr:to>
    <xdr:grpSp>
      <xdr:nvGrpSpPr>
        <xdr:cNvPr id="31" name="Icône Vue hebdomadaire" descr="&quot;&quot;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GrpSpPr>
          <a:grpSpLocks noChangeAspect="1"/>
        </xdr:cNvGrpSpPr>
      </xdr:nvGrpSpPr>
      <xdr:grpSpPr bwMode="auto">
        <a:xfrm>
          <a:off x="230981" y="719137"/>
          <a:ext cx="395332" cy="371475"/>
          <a:chOff x="318" y="23"/>
          <a:chExt cx="29" cy="29"/>
        </a:xfrm>
      </xdr:grpSpPr>
      <xdr:sp macro="" textlink="">
        <xdr:nvSpPr>
          <xdr:cNvPr id="42" name="Rectangle 4">
            <a:extLst>
              <a:ext uri="{FF2B5EF4-FFF2-40B4-BE49-F238E27FC236}">
                <a16:creationId xmlns:a16="http://schemas.microsoft.com/office/drawing/2014/main" xmlns="" id="{00000000-0008-0000-02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orme libre 5">
            <a:extLst>
              <a:ext uri="{FF2B5EF4-FFF2-40B4-BE49-F238E27FC236}">
                <a16:creationId xmlns:a16="http://schemas.microsoft.com/office/drawing/2014/main" xmlns="" id="{00000000-0008-0000-0200-00002B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44" name="Forme libre 6">
            <a:extLst>
              <a:ext uri="{FF2B5EF4-FFF2-40B4-BE49-F238E27FC236}">
                <a16:creationId xmlns:a16="http://schemas.microsoft.com/office/drawing/2014/main" xmlns="" id="{00000000-0008-0000-0200-00002C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45" name="Forme libre 7">
            <a:extLst>
              <a:ext uri="{FF2B5EF4-FFF2-40B4-BE49-F238E27FC236}">
                <a16:creationId xmlns:a16="http://schemas.microsoft.com/office/drawing/2014/main" xmlns="" id="{00000000-0008-0000-0200-00002D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 8">
            <a:extLst>
              <a:ext uri="{FF2B5EF4-FFF2-40B4-BE49-F238E27FC236}">
                <a16:creationId xmlns:a16="http://schemas.microsoft.com/office/drawing/2014/main" xmlns="" id="{00000000-0008-0000-0200-00002E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57150</xdr:colOff>
      <xdr:row>1</xdr:row>
      <xdr:rowOff>0</xdr:rowOff>
    </xdr:from>
    <xdr:to>
      <xdr:col>7</xdr:col>
      <xdr:colOff>1370076</xdr:colOff>
      <xdr:row>1</xdr:row>
      <xdr:rowOff>338328</xdr:rowOff>
    </xdr:to>
    <xdr:grpSp>
      <xdr:nvGrpSpPr>
        <xdr:cNvPr id="29" name="Bouton Vue mensuelle" descr="&quot;&quot;">
          <a:hlinkClick xmlns:r="http://schemas.openxmlformats.org/officeDocument/2006/relationships" r:id="rId1" tooltip="Cliquez pour afficher les devoirs par mois"/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GrpSpPr/>
      </xdr:nvGrpSpPr>
      <xdr:grpSpPr>
        <a:xfrm>
          <a:off x="8427244" y="166688"/>
          <a:ext cx="1312926" cy="309753"/>
          <a:chOff x="1575292" y="166030"/>
          <a:chExt cx="1225296" cy="351112"/>
        </a:xfrm>
      </xdr:grpSpPr>
      <xdr:sp macro="" textlink="">
        <xdr:nvSpPr>
          <xdr:cNvPr id="30" name="Rectangle 29">
            <a:extLst>
              <a:ext uri="{FF2B5EF4-FFF2-40B4-BE49-F238E27FC236}">
                <a16:creationId xmlns:a16="http://schemas.microsoft.com/office/drawing/2014/main" xmlns="" id="{00000000-0008-0000-0200-00001E000000}"/>
              </a:ext>
            </a:extLst>
          </xdr:cNvPr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47" name="Icône Vue mensuelle">
            <a:extLst>
              <a:ext uri="{FF2B5EF4-FFF2-40B4-BE49-F238E27FC236}">
                <a16:creationId xmlns:a16="http://schemas.microsoft.com/office/drawing/2014/main" xmlns="" id="{00000000-0008-0000-0200-00002F000000}"/>
              </a:ext>
            </a:extLst>
          </xdr:cNvPr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49" name="Forme libre 5">
              <a:extLst>
                <a:ext uri="{FF2B5EF4-FFF2-40B4-BE49-F238E27FC236}">
                  <a16:creationId xmlns:a16="http://schemas.microsoft.com/office/drawing/2014/main" xmlns="" id="{00000000-0008-0000-0200-000031000000}"/>
                </a:ext>
              </a:extLst>
            </xdr:cNvPr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6">
              <a:extLst>
                <a:ext uri="{FF2B5EF4-FFF2-40B4-BE49-F238E27FC236}">
                  <a16:creationId xmlns:a16="http://schemas.microsoft.com/office/drawing/2014/main" xmlns="" id="{00000000-0008-0000-0200-000032000000}"/>
                </a:ext>
              </a:extLst>
            </xdr:cNvPr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7">
              <a:extLst>
                <a:ext uri="{FF2B5EF4-FFF2-40B4-BE49-F238E27FC236}">
                  <a16:creationId xmlns:a16="http://schemas.microsoft.com/office/drawing/2014/main" xmlns="" id="{00000000-0008-0000-0200-000033000000}"/>
                </a:ext>
              </a:extLst>
            </xdr:cNvPr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6</xdr:col>
      <xdr:colOff>381000</xdr:colOff>
      <xdr:row>1</xdr:row>
      <xdr:rowOff>0</xdr:rowOff>
    </xdr:from>
    <xdr:to>
      <xdr:col>6</xdr:col>
      <xdr:colOff>1336813</xdr:colOff>
      <xdr:row>1</xdr:row>
      <xdr:rowOff>338328</xdr:rowOff>
    </xdr:to>
    <xdr:grpSp>
      <xdr:nvGrpSpPr>
        <xdr:cNvPr id="52" name="Bouton Devoirs" descr="&quot;&quot;">
          <a:hlinkClick xmlns:r="http://schemas.openxmlformats.org/officeDocument/2006/relationships" r:id="rId2" tooltip="Cliquez pour afficher tous les devoirs"/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GrpSpPr/>
      </xdr:nvGrpSpPr>
      <xdr:grpSpPr>
        <a:xfrm>
          <a:off x="7381875" y="166688"/>
          <a:ext cx="955813" cy="309753"/>
          <a:chOff x="7158163" y="124045"/>
          <a:chExt cx="1223964" cy="347472"/>
        </a:xfrm>
      </xdr:grpSpPr>
      <xdr:sp macro="" textlink="">
        <xdr:nvSpPr>
          <xdr:cNvPr id="53" name="Rectangle 52">
            <a:extLst>
              <a:ext uri="{FF2B5EF4-FFF2-40B4-BE49-F238E27FC236}">
                <a16:creationId xmlns:a16="http://schemas.microsoft.com/office/drawing/2014/main" xmlns="" id="{00000000-0008-0000-0200-000035000000}"/>
              </a:ext>
            </a:extLst>
          </xdr:cNvPr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</a:rPr>
              <a:t>DEVOIRS</a:t>
            </a:r>
          </a:p>
        </xdr:txBody>
      </xdr:sp>
      <xdr:grpSp>
        <xdr:nvGrpSpPr>
          <xdr:cNvPr id="54" name="Groupe 3">
            <a:extLst>
              <a:ext uri="{FF2B5EF4-FFF2-40B4-BE49-F238E27FC236}">
                <a16:creationId xmlns:a16="http://schemas.microsoft.com/office/drawing/2014/main" xmlns="" id="{00000000-0008-0000-0200-00003600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>
              <a:extLst>
                <a:ext uri="{FF2B5EF4-FFF2-40B4-BE49-F238E27FC236}">
                  <a16:creationId xmlns:a16="http://schemas.microsoft.com/office/drawing/2014/main" xmlns="" id="{00000000-0008-0000-0200-000038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>
              <a:extLst>
                <a:ext uri="{FF2B5EF4-FFF2-40B4-BE49-F238E27FC236}">
                  <a16:creationId xmlns:a16="http://schemas.microsoft.com/office/drawing/2014/main" xmlns="" id="{00000000-0008-0000-0200-000039000000}"/>
                </a:ext>
              </a:extLst>
            </xdr:cNvPr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>
              <a:extLst>
                <a:ext uri="{FF2B5EF4-FFF2-40B4-BE49-F238E27FC236}">
                  <a16:creationId xmlns:a16="http://schemas.microsoft.com/office/drawing/2014/main" xmlns="" id="{00000000-0008-0000-0200-00003A000000}"/>
                </a:ext>
              </a:extLst>
            </xdr:cNvPr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>
              <a:extLst>
                <a:ext uri="{FF2B5EF4-FFF2-40B4-BE49-F238E27FC236}">
                  <a16:creationId xmlns:a16="http://schemas.microsoft.com/office/drawing/2014/main" xmlns="" id="{00000000-0008-0000-0200-00003B000000}"/>
                </a:ext>
              </a:extLst>
            </xdr:cNvPr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>
              <a:extLst>
                <a:ext uri="{FF2B5EF4-FFF2-40B4-BE49-F238E27FC236}">
                  <a16:creationId xmlns:a16="http://schemas.microsoft.com/office/drawing/2014/main" xmlns="" id="{00000000-0008-0000-0200-00003C000000}"/>
                </a:ext>
              </a:extLst>
            </xdr:cNvPr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tables/table1.xml><?xml version="1.0" encoding="utf-8"?>
<table xmlns="http://schemas.openxmlformats.org/spreadsheetml/2006/main" id="3" name="Tableau3" displayName="Tableau3" ref="B4:G14" totalsRowShown="0" headerRowDxfId="101" headerRowBorderDxfId="102" tableBorderDxfId="103">
  <autoFilter ref="B4:G14"/>
  <tableColumns count="6">
    <tableColumn id="1" name="Date"/>
    <tableColumn id="2" name="Clients - Tâches"/>
    <tableColumn id="3" name="Opérateurs"/>
    <tableColumn id="4" name="Opérateur N° 2" dataDxfId="30"/>
    <tableColumn id="5" name="Conca" dataDxfId="36">
      <calculatedColumnFormula>CONCATENATE(D5," / ",E5)</calculatedColumnFormula>
    </tableColumn>
    <tableColumn id="6" name="Opérateur N°3"/>
  </tableColumns>
  <tableStyleInfo name="Student Planner" showFirstColumn="0" showLastColumn="0" showRowStripes="1" showColumnStripes="0"/>
</table>
</file>

<file path=xl/tables/table2.xml><?xml version="1.0" encoding="utf-8"?>
<table xmlns="http://schemas.openxmlformats.org/spreadsheetml/2006/main" id="2" name="JF_P" displayName="JF_P" ref="C1:D33" totalsRowShown="0" headerRowDxfId="124" dataDxfId="123">
  <autoFilter ref="C1:D33"/>
  <tableColumns count="2">
    <tableColumn id="1" name="DATE_JFP" dataDxfId="122"/>
    <tableColumn id="2" name="JF_Ponts" dataDxfId="121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5"/>
    <pageSetUpPr autoPageBreaks="0"/>
  </sheetPr>
  <dimension ref="B1:G14"/>
  <sheetViews>
    <sheetView showGridLines="0" zoomScaleNormal="100" workbookViewId="0">
      <selection activeCell="L3" sqref="L3"/>
    </sheetView>
  </sheetViews>
  <sheetFormatPr baseColWidth="10" defaultColWidth="9.140625" defaultRowHeight="18" customHeight="1"/>
  <cols>
    <col min="1" max="1" width="2.28515625" style="1" customWidth="1"/>
    <col min="2" max="2" width="22.42578125" style="1" customWidth="1"/>
    <col min="3" max="3" width="34.7109375" style="35" customWidth="1"/>
    <col min="4" max="4" width="32.5703125" style="1" customWidth="1"/>
    <col min="5" max="5" width="19.7109375" style="1" bestFit="1" customWidth="1"/>
    <col min="6" max="6" width="28.140625" style="1" hidden="1" customWidth="1"/>
    <col min="7" max="7" width="18.42578125" style="1" customWidth="1"/>
    <col min="8" max="16384" width="9.140625" style="1"/>
  </cols>
  <sheetData>
    <row r="1" spans="2:7" ht="9" customHeight="1"/>
    <row r="2" spans="2:7" ht="27" customHeight="1">
      <c r="D2" s="36"/>
    </row>
    <row r="3" spans="2:7" ht="12.75"/>
    <row r="4" spans="2:7" ht="35.25" customHeight="1" thickBot="1">
      <c r="B4" s="64" t="s">
        <v>25</v>
      </c>
      <c r="C4" s="65" t="s">
        <v>28</v>
      </c>
      <c r="D4" s="66" t="s">
        <v>29</v>
      </c>
      <c r="E4" s="67" t="s">
        <v>37</v>
      </c>
      <c r="F4" s="67" t="s">
        <v>47</v>
      </c>
      <c r="G4" s="67" t="s">
        <v>38</v>
      </c>
    </row>
    <row r="5" spans="2:7" ht="18" customHeight="1" thickTop="1">
      <c r="B5" s="50">
        <v>44844</v>
      </c>
      <c r="C5" s="51" t="s">
        <v>30</v>
      </c>
      <c r="D5" s="42" t="s">
        <v>35</v>
      </c>
      <c r="E5" s="72" t="s">
        <v>36</v>
      </c>
      <c r="F5" s="68" t="str">
        <f t="shared" ref="F5:F14" si="0">CONCATENATE(D5," / ",E5)</f>
        <v>Fabien  / Mathieu</v>
      </c>
      <c r="G5" s="52"/>
    </row>
    <row r="6" spans="2:7" ht="18" customHeight="1">
      <c r="B6" s="53">
        <v>44844</v>
      </c>
      <c r="C6" s="54" t="s">
        <v>31</v>
      </c>
      <c r="D6" s="69" t="s">
        <v>39</v>
      </c>
      <c r="E6" s="70" t="s">
        <v>40</v>
      </c>
      <c r="F6" s="68" t="str">
        <f t="shared" si="0"/>
        <v>François / Bob</v>
      </c>
      <c r="G6" s="57"/>
    </row>
    <row r="7" spans="2:7" ht="18" customHeight="1">
      <c r="B7" s="58">
        <v>44845</v>
      </c>
      <c r="C7" s="59" t="s">
        <v>32</v>
      </c>
      <c r="D7" s="78" t="s">
        <v>41</v>
      </c>
      <c r="E7" s="73" t="s">
        <v>42</v>
      </c>
      <c r="F7" s="68" t="str">
        <f t="shared" si="0"/>
        <v>Kludo / Sam</v>
      </c>
      <c r="G7" s="60"/>
    </row>
    <row r="8" spans="2:7" ht="18" customHeight="1">
      <c r="B8" s="53">
        <v>44845</v>
      </c>
      <c r="C8" s="54" t="s">
        <v>26</v>
      </c>
      <c r="D8" s="43" t="s">
        <v>43</v>
      </c>
      <c r="E8" s="74"/>
      <c r="F8" s="68" t="str">
        <f t="shared" si="0"/>
        <v xml:space="preserve">Chantal / </v>
      </c>
      <c r="G8" s="57"/>
    </row>
    <row r="9" spans="2:7" ht="18" customHeight="1">
      <c r="B9" s="58">
        <v>44845</v>
      </c>
      <c r="C9" s="59" t="s">
        <v>27</v>
      </c>
      <c r="D9" s="79" t="s">
        <v>44</v>
      </c>
      <c r="E9" s="71" t="s">
        <v>35</v>
      </c>
      <c r="F9" s="68" t="str">
        <f t="shared" si="0"/>
        <v xml:space="preserve">David / Fabien </v>
      </c>
      <c r="G9" s="60"/>
    </row>
    <row r="10" spans="2:7" ht="18" customHeight="1">
      <c r="B10" s="53">
        <v>44846</v>
      </c>
      <c r="C10" s="54" t="s">
        <v>33</v>
      </c>
      <c r="D10" s="80" t="s">
        <v>45</v>
      </c>
      <c r="E10" s="75" t="s">
        <v>42</v>
      </c>
      <c r="F10" s="68" t="str">
        <f t="shared" si="0"/>
        <v>Michel / Sam</v>
      </c>
      <c r="G10" s="57"/>
    </row>
    <row r="11" spans="2:7" ht="18" customHeight="1">
      <c r="B11" s="58">
        <v>44847</v>
      </c>
      <c r="C11" s="59" t="s">
        <v>34</v>
      </c>
      <c r="D11" s="41" t="s">
        <v>40</v>
      </c>
      <c r="E11" s="76" t="s">
        <v>46</v>
      </c>
      <c r="F11" s="68" t="str">
        <f t="shared" si="0"/>
        <v>Bob / Sab</v>
      </c>
      <c r="G11" s="60"/>
    </row>
    <row r="12" spans="2:7" ht="18" customHeight="1">
      <c r="B12" s="53"/>
      <c r="C12" s="54"/>
      <c r="D12" s="55"/>
      <c r="E12" s="74"/>
      <c r="F12" s="68" t="str">
        <f t="shared" si="0"/>
        <v xml:space="preserve"> / </v>
      </c>
      <c r="G12" s="57"/>
    </row>
    <row r="13" spans="2:7" ht="18" customHeight="1">
      <c r="B13" s="49"/>
      <c r="C13" s="61"/>
      <c r="D13" s="50"/>
      <c r="E13" s="76"/>
      <c r="F13" s="68" t="str">
        <f t="shared" si="0"/>
        <v xml:space="preserve"> / </v>
      </c>
      <c r="G13" s="60"/>
    </row>
    <row r="14" spans="2:7" ht="18" customHeight="1">
      <c r="B14" s="56"/>
      <c r="C14" s="62"/>
      <c r="D14" s="53"/>
      <c r="E14" s="77"/>
      <c r="F14" s="68" t="str">
        <f t="shared" si="0"/>
        <v xml:space="preserve"> / </v>
      </c>
      <c r="G14" s="63"/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4"/>
    <pageSetUpPr autoPageBreaks="0" fitToPage="1"/>
  </sheetPr>
  <dimension ref="B1:I42"/>
  <sheetViews>
    <sheetView showGridLines="0" tabSelected="1" zoomScale="115" zoomScaleNormal="115" workbookViewId="0">
      <selection activeCell="N30" sqref="N30"/>
    </sheetView>
  </sheetViews>
  <sheetFormatPr baseColWidth="10" defaultColWidth="9.140625" defaultRowHeight="12.75"/>
  <cols>
    <col min="1" max="1" width="2.28515625" style="1" customWidth="1"/>
    <col min="2" max="2" width="4.7109375" style="16" bestFit="1" customWidth="1"/>
    <col min="3" max="9" width="20.5703125" style="1" customWidth="1"/>
    <col min="10" max="10" width="1.7109375" style="1" customWidth="1"/>
    <col min="11" max="11" width="11.42578125" style="1" customWidth="1"/>
    <col min="12" max="16384" width="9.140625" style="1"/>
  </cols>
  <sheetData>
    <row r="1" spans="2:9" ht="13.5" thickBot="1"/>
    <row r="2" spans="2:9" s="2" customFormat="1" ht="24.75" thickTop="1" thickBot="1">
      <c r="B2" s="17"/>
      <c r="C2" s="33">
        <v>2022</v>
      </c>
      <c r="D2" s="34" t="str">
        <f>UPPER(CHOOSE(E2,"Janvier","Février","Mars","Avril","Mai","Juin","Juillet","Août","Septembre","Octobre","Novembre","Décembre"))</f>
        <v>OCTOBRE</v>
      </c>
      <c r="E2" s="18">
        <v>10</v>
      </c>
    </row>
    <row r="3" spans="2:9" ht="13.5" thickTop="1"/>
    <row r="4" spans="2:9" ht="39.75" thickBot="1">
      <c r="C4" s="46" t="s">
        <v>0</v>
      </c>
      <c r="D4" s="47"/>
      <c r="E4" s="47"/>
      <c r="F4" s="47"/>
      <c r="G4" s="47"/>
      <c r="H4" s="47"/>
      <c r="I4" s="47"/>
    </row>
    <row r="5" spans="2:9" ht="16.5" thickTop="1" thickBot="1">
      <c r="B5" s="19"/>
      <c r="C5" s="20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2" t="s">
        <v>7</v>
      </c>
      <c r="I5" s="20" t="s">
        <v>1</v>
      </c>
    </row>
    <row r="6" spans="2:9" ht="29.25" thickTop="1">
      <c r="B6" s="23">
        <f>1+INT(MIN(MOD(C6-DATE(YEAR(C6)+{-1;0;1},1,5)+WEEKDAY(DATE(YEAR(C6)+{-1;0;1},1,3)),734))/7)</f>
        <v>39</v>
      </c>
      <c r="C6" s="24">
        <f>DATE(C2,E2,1)-WEEKDAY(DATE(C2,E2,1),2)+1</f>
        <v>44830</v>
      </c>
      <c r="D6" s="8">
        <f>C6+1</f>
        <v>44831</v>
      </c>
      <c r="E6" s="8">
        <f t="shared" ref="E6:I6" si="0">D6+1</f>
        <v>44832</v>
      </c>
      <c r="F6" s="8">
        <f t="shared" si="0"/>
        <v>44833</v>
      </c>
      <c r="G6" s="8">
        <f t="shared" si="0"/>
        <v>44834</v>
      </c>
      <c r="H6" s="8">
        <f t="shared" si="0"/>
        <v>44835</v>
      </c>
      <c r="I6" s="8">
        <f t="shared" si="0"/>
        <v>44836</v>
      </c>
    </row>
    <row r="7" spans="2:9">
      <c r="B7" s="44" t="s">
        <v>24</v>
      </c>
      <c r="C7" s="25" t="str">
        <f>IFERROR(VLOOKUP(C6,JF_P[],2,0),"")</f>
        <v/>
      </c>
      <c r="D7" s="11" t="str">
        <f>IFERROR(VLOOKUP(D6,JF_P[],2,0),"")</f>
        <v/>
      </c>
      <c r="E7" s="11" t="str">
        <f>IFERROR(VLOOKUP(E6,JF_P[],2,0),"")</f>
        <v/>
      </c>
      <c r="F7" s="11" t="str">
        <f>IFERROR(VLOOKUP(F6,JF_P[],2,0),"")</f>
        <v/>
      </c>
      <c r="G7" s="11" t="str">
        <f>IFERROR(VLOOKUP(G6,JF_P[],2,0),"")</f>
        <v/>
      </c>
      <c r="H7" s="11" t="str">
        <f>IFERROR(VLOOKUP(H6,JF_P[],2,0),"")</f>
        <v/>
      </c>
      <c r="I7" s="11" t="str">
        <f>IFERROR(VLOOKUP(I6,JF_P[],2,0),"")</f>
        <v/>
      </c>
    </row>
    <row r="8" spans="2:9">
      <c r="B8" s="44"/>
      <c r="C8" s="26" t="str">
        <f t="array" ref="C8">IF(ROW($A1)&gt;COUNTIF(Planning!$B$5:$B$14,C$6),"",TEXT(INDEX(Planning!$C$5:$C$14,-1+SMALL(IF(Planning!$B$5:$B$14=C$6,ROW(Planning!$B$5:$B$14)+1-ROW(Planning!$B$4),""),ROW($A1))),"[hh]:mm")&amp;" "&amp;INDEX(Planning!$F$5:$F$14,-1+SMALL(IF(Planning!$B$5:$B$14=C$6,ROW(Planning!$B$5:$B$14)+1-ROW(Planning!$B$4),""),ROW($A1))))</f>
        <v/>
      </c>
      <c r="D8" s="26" t="str">
        <f t="array" ref="D8">IF(ROW($A1)&gt;COUNTIF(Planning!$B$5:$B$14,D$6),"",TEXT(INDEX(Planning!$C$5:$C$14,-1+SMALL(IF(Planning!$B$5:$B$14=D$6,ROW(Planning!$B$5:$B$14)+1-ROW(Planning!$B$4),""),ROW($A1))),"[hh]:mm")&amp;" "&amp;INDEX(Planning!$F$5:$F$14,-1+SMALL(IF(Planning!$B$5:$B$14=D$6,ROW(Planning!$B$5:$B$14)+1-ROW(Planning!$B$4),""),ROW($A1))))</f>
        <v/>
      </c>
      <c r="E8" s="26" t="str">
        <f t="array" ref="E8">IF(ROW($A1)&gt;COUNTIF(Planning!$B$5:$B$14,E$6),"",TEXT(INDEX(Planning!$C$5:$C$14,-1+SMALL(IF(Planning!$B$5:$B$14=E$6,ROW(Planning!$B$5:$B$14)+1-ROW(Planning!$B$4),""),ROW($A1))),"[hh]:mm")&amp;" "&amp;INDEX(Planning!$F$5:$F$14,-1+SMALL(IF(Planning!$B$5:$B$14=E$6,ROW(Planning!$B$5:$B$14)+1-ROW(Planning!$B$4),""),ROW($A1))))</f>
        <v/>
      </c>
      <c r="F8" s="26" t="str">
        <f t="array" ref="F8">IF(ROW($A1)&gt;COUNTIF(Planning!$B$5:$B$14,F$6),"",TEXT(INDEX(Planning!$C$5:$C$14,-1+SMALL(IF(Planning!$B$5:$B$14=F$6,ROW(Planning!$B$5:$B$14)+1-ROW(Planning!$B$4),""),ROW($A1))),"[hh]:mm")&amp;" "&amp;INDEX(Planning!$F$5:$F$14,-1+SMALL(IF(Planning!$B$5:$B$14=F$6,ROW(Planning!$B$5:$B$14)+1-ROW(Planning!$B$4),""),ROW($A1))))</f>
        <v/>
      </c>
      <c r="G8" s="26" t="str">
        <f t="array" ref="G8">IF(ROW($A1)&gt;COUNTIF(Planning!$B$5:$B$14,G$6),"",TEXT(INDEX(Planning!$C$5:$C$14,-1+SMALL(IF(Planning!$B$5:$B$14=G$6,ROW(Planning!$B$5:$B$14)+1-ROW(Planning!$B$4),""),ROW($A1))),"[hh]:mm")&amp;" "&amp;INDEX(Planning!$F$5:$F$14,-1+SMALL(IF(Planning!$B$5:$B$14=G$6,ROW(Planning!$B$5:$B$14)+1-ROW(Planning!$B$4),""),ROW($A1))))</f>
        <v/>
      </c>
      <c r="H8" s="26" t="str">
        <f t="array" ref="H8">IF(ROW($A1)&gt;COUNTIF(Planning!$B$5:$B$14,H$6),"",TEXT(INDEX(Planning!$C$5:$C$14,-1+SMALL(IF(Planning!$B$5:$B$14=H$6,ROW(Planning!$B$5:$B$14)+1-ROW(Planning!$B$4),""),ROW($A1))),"[hh]:mm")&amp;" "&amp;INDEX(Planning!$F$5:$F$14,-1+SMALL(IF(Planning!$B$5:$B$14=H$6,ROW(Planning!$B$5:$B$14)+1-ROW(Planning!$B$4),""),ROW($A1))))</f>
        <v/>
      </c>
      <c r="I8" s="26" t="str">
        <f t="array" ref="I8">IF(ROW($A1)&gt;COUNTIF(Planning!$B$5:$B$14,I$6),"",TEXT(INDEX(Planning!$C$5:$C$14,-1+SMALL(IF(Planning!$B$5:$B$14=I$6,ROW(Planning!$B$5:$B$14)+1-ROW(Planning!$B$4),""),ROW($A1))),"[hh]:mm")&amp;" "&amp;INDEX(Planning!$F$5:$F$14,-1+SMALL(IF(Planning!$B$5:$B$14=I$6,ROW(Planning!$B$5:$B$14)+1-ROW(Planning!$B$4),""),ROW($A1))))</f>
        <v/>
      </c>
    </row>
    <row r="9" spans="2:9">
      <c r="B9" s="44"/>
      <c r="C9" s="26" t="str">
        <f t="array" ref="C9">IF(ROW($A2)&gt;COUNTIF(Planning!$B$5:$B$14,C$6),"",TEXT(INDEX(Planning!$C$5:$C$14,-1+SMALL(IF(Planning!$B$5:$B$14=C$6,ROW(Planning!$B$5:$B$14)+1-ROW(Planning!$B$4),""),ROW($A2))),"[hh]:mm")&amp;" "&amp;INDEX(Planning!$F$5:$F$14,-1+SMALL(IF(Planning!$B$5:$B$14=C$6,ROW(Planning!$B$5:$B$14)+1-ROW(Planning!$B$4),""),ROW($A2))))</f>
        <v/>
      </c>
      <c r="D9" s="26" t="str">
        <f t="array" ref="D9">IF(ROW($A2)&gt;COUNTIF(Planning!$B$5:$B$14,D$6),"",TEXT(INDEX(Planning!$C$5:$C$14,-1+SMALL(IF(Planning!$B$5:$B$14=D$6,ROW(Planning!$B$5:$B$14)+1-ROW(Planning!$B$4),""),ROW($A2))),"[hh]:mm")&amp;" "&amp;INDEX(Planning!$F$5:$F$14,-1+SMALL(IF(Planning!$B$5:$B$14=D$6,ROW(Planning!$B$5:$B$14)+1-ROW(Planning!$B$4),""),ROW($A2))))</f>
        <v/>
      </c>
      <c r="E9" s="26" t="str">
        <f t="array" ref="E9">IF(ROW($A2)&gt;COUNTIF(Planning!$B$5:$B$14,E$6),"",TEXT(INDEX(Planning!$C$5:$C$14,-1+SMALL(IF(Planning!$B$5:$B$14=E$6,ROW(Planning!$B$5:$B$14)+1-ROW(Planning!$B$4),""),ROW($A2))),"[hh]:mm")&amp;" "&amp;INDEX(Planning!$F$5:$F$14,-1+SMALL(IF(Planning!$B$5:$B$14=E$6,ROW(Planning!$B$5:$B$14)+1-ROW(Planning!$B$4),""),ROW($A2))))</f>
        <v/>
      </c>
      <c r="F9" s="26" t="str">
        <f t="array" ref="F9">IF(ROW($A2)&gt;COUNTIF(Planning!$B$5:$B$14,F$6),"",TEXT(INDEX(Planning!$C$5:$C$14,-1+SMALL(IF(Planning!$B$5:$B$14=F$6,ROW(Planning!$B$5:$B$14)+1-ROW(Planning!$B$4),""),ROW($A2))),"[hh]:mm")&amp;" "&amp;INDEX(Planning!$F$5:$F$14,-1+SMALL(IF(Planning!$B$5:$B$14=F$6,ROW(Planning!$B$5:$B$14)+1-ROW(Planning!$B$4),""),ROW($A2))))</f>
        <v/>
      </c>
      <c r="G9" s="26" t="str">
        <f t="array" ref="G9">IF(ROW($A2)&gt;COUNTIF(Planning!$B$5:$B$14,G$6),"",TEXT(INDEX(Planning!$C$5:$C$14,-1+SMALL(IF(Planning!$B$5:$B$14=G$6,ROW(Planning!$B$5:$B$14)+1-ROW(Planning!$B$4),""),ROW($A2))),"[hh]:mm")&amp;" "&amp;INDEX(Planning!$F$5:$F$14,-1+SMALL(IF(Planning!$B$5:$B$14=G$6,ROW(Planning!$B$5:$B$14)+1-ROW(Planning!$B$4),""),ROW($A2))))</f>
        <v/>
      </c>
      <c r="H9" s="26" t="str">
        <f t="array" ref="H9">IF(ROW($A2)&gt;COUNTIF(Planning!$B$5:$B$14,H$6),"",TEXT(INDEX(Planning!$C$5:$C$14,-1+SMALL(IF(Planning!$B$5:$B$14=H$6,ROW(Planning!$B$5:$B$14)+1-ROW(Planning!$B$4),""),ROW($A2))),"[hh]:mm")&amp;" "&amp;INDEX(Planning!$F$5:$F$14,-1+SMALL(IF(Planning!$B$5:$B$14=H$6,ROW(Planning!$B$5:$B$14)+1-ROW(Planning!$B$4),""),ROW($A2))))</f>
        <v/>
      </c>
      <c r="I9" s="26" t="str">
        <f t="array" ref="I9">IF(ROW($A2)&gt;COUNTIF(Planning!$B$5:$B$14,I$6),"",TEXT(INDEX(Planning!$C$5:$C$14,-1+SMALL(IF(Planning!$B$5:$B$14=I$6,ROW(Planning!$B$5:$B$14)+1-ROW(Planning!$B$4),""),ROW($A2))),"[hh]:mm")&amp;" "&amp;INDEX(Planning!$F$5:$F$14,-1+SMALL(IF(Planning!$B$5:$B$14=I$6,ROW(Planning!$B$5:$B$14)+1-ROW(Planning!$B$4),""),ROW($A2))))</f>
        <v/>
      </c>
    </row>
    <row r="10" spans="2:9">
      <c r="B10" s="44"/>
      <c r="C10" s="26" t="str">
        <f t="array" ref="C10">IF(ROW($A3)&gt;COUNTIF(Planning!$B$5:$B$14,C$6),"",TEXT(INDEX(Planning!$C$5:$C$14,-1+SMALL(IF(Planning!$B$5:$B$14=C$6,ROW(Planning!$B$5:$B$14)+1-ROW(Planning!$B$4),""),ROW($A3))),"[hh]:mm")&amp;" "&amp;INDEX(Planning!$F$5:$F$14,-1+SMALL(IF(Planning!$B$5:$B$14=C$6,ROW(Planning!$B$5:$B$14)+1-ROW(Planning!$B$4),""),ROW($A3))))</f>
        <v/>
      </c>
      <c r="D10" s="26" t="str">
        <f t="array" ref="D10">IF(ROW($A3)&gt;COUNTIF(Planning!$B$5:$B$14,D$6),"",TEXT(INDEX(Planning!$C$5:$C$14,-1+SMALL(IF(Planning!$B$5:$B$14=D$6,ROW(Planning!$B$5:$B$14)+1-ROW(Planning!$B$4),""),ROW($A3))),"[hh]:mm")&amp;" "&amp;INDEX(Planning!$F$5:$F$14,-1+SMALL(IF(Planning!$B$5:$B$14=D$6,ROW(Planning!$B$5:$B$14)+1-ROW(Planning!$B$4),""),ROW($A3))))</f>
        <v/>
      </c>
      <c r="E10" s="26" t="str">
        <f t="array" ref="E10">IF(ROW($A3)&gt;COUNTIF(Planning!$B$5:$B$14,E$6),"",TEXT(INDEX(Planning!$C$5:$C$14,-1+SMALL(IF(Planning!$B$5:$B$14=E$6,ROW(Planning!$B$5:$B$14)+1-ROW(Planning!$B$4),""),ROW($A3))),"[hh]:mm")&amp;" "&amp;INDEX(Planning!$F$5:$F$14,-1+SMALL(IF(Planning!$B$5:$B$14=E$6,ROW(Planning!$B$5:$B$14)+1-ROW(Planning!$B$4),""),ROW($A3))))</f>
        <v/>
      </c>
      <c r="F10" s="26" t="str">
        <f t="array" ref="F10">IF(ROW($A3)&gt;COUNTIF(Planning!$B$5:$B$14,F$6),"",TEXT(INDEX(Planning!$C$5:$C$14,-1+SMALL(IF(Planning!$B$5:$B$14=F$6,ROW(Planning!$B$5:$B$14)+1-ROW(Planning!$B$4),""),ROW($A3))),"[hh]:mm")&amp;" "&amp;INDEX(Planning!$F$5:$F$14,-1+SMALL(IF(Planning!$B$5:$B$14=F$6,ROW(Planning!$B$5:$B$14)+1-ROW(Planning!$B$4),""),ROW($A3))))</f>
        <v/>
      </c>
      <c r="G10" s="26" t="str">
        <f t="array" ref="G10">IF(ROW($A3)&gt;COUNTIF(Planning!$B$5:$B$14,G$6),"",TEXT(INDEX(Planning!$C$5:$C$14,-1+SMALL(IF(Planning!$B$5:$B$14=G$6,ROW(Planning!$B$5:$B$14)+1-ROW(Planning!$B$4),""),ROW($A3))),"[hh]:mm")&amp;" "&amp;INDEX(Planning!$F$5:$F$14,-1+SMALL(IF(Planning!$B$5:$B$14=G$6,ROW(Planning!$B$5:$B$14)+1-ROW(Planning!$B$4),""),ROW($A3))))</f>
        <v/>
      </c>
      <c r="H10" s="26" t="str">
        <f t="array" ref="H10">IF(ROW($A3)&gt;COUNTIF(Planning!$B$5:$B$14,H$6),"",TEXT(INDEX(Planning!$C$5:$C$14,-1+SMALL(IF(Planning!$B$5:$B$14=H$6,ROW(Planning!$B$5:$B$14)+1-ROW(Planning!$B$4),""),ROW($A3))),"[hh]:mm")&amp;" "&amp;INDEX(Planning!$F$5:$F$14,-1+SMALL(IF(Planning!$B$5:$B$14=H$6,ROW(Planning!$B$5:$B$14)+1-ROW(Planning!$B$4),""),ROW($A3))))</f>
        <v/>
      </c>
      <c r="I10" s="26" t="str">
        <f t="array" ref="I10">IF(ROW($A3)&gt;COUNTIF(Planning!$B$5:$B$14,I$6),"",TEXT(INDEX(Planning!$C$5:$C$14,-1+SMALL(IF(Planning!$B$5:$B$14=I$6,ROW(Planning!$B$5:$B$14)+1-ROW(Planning!$B$4),""),ROW($A3))),"[hh]:mm")&amp;" "&amp;INDEX(Planning!$F$5:$F$14,-1+SMALL(IF(Planning!$B$5:$B$14=I$6,ROW(Planning!$B$5:$B$14)+1-ROW(Planning!$B$4),""),ROW($A3))))</f>
        <v/>
      </c>
    </row>
    <row r="11" spans="2:9" ht="13.5" thickBot="1">
      <c r="B11" s="45"/>
      <c r="C11" s="26" t="str">
        <f t="array" ref="C11">IF(ROW($A4)&gt;COUNTIF(Planning!$B$5:$B$14,C$6),"",TEXT(INDEX(Planning!$C$5:$C$14,-1+SMALL(IF(Planning!$B$5:$B$14=C$6,ROW(Planning!$B$5:$B$14)+1-ROW(Planning!$B$4),""),ROW($A4))),"[hh]:mm")&amp;" "&amp;INDEX(Planning!$F$5:$F$14,-1+SMALL(IF(Planning!$B$5:$B$14=C$6,ROW(Planning!$B$5:$B$14)+1-ROW(Planning!$B$4),""),ROW($A4))))</f>
        <v/>
      </c>
      <c r="D11" s="26" t="str">
        <f t="array" ref="D11">IF(ROW($A4)&gt;COUNTIF(Planning!$B$5:$B$14,D$6),"",TEXT(INDEX(Planning!$C$5:$C$14,-1+SMALL(IF(Planning!$B$5:$B$14=D$6,ROW(Planning!$B$5:$B$14)+1-ROW(Planning!$B$4),""),ROW($A4))),"[hh]:mm")&amp;" "&amp;INDEX(Planning!$F$5:$F$14,-1+SMALL(IF(Planning!$B$5:$B$14=D$6,ROW(Planning!$B$5:$B$14)+1-ROW(Planning!$B$4),""),ROW($A4))))</f>
        <v/>
      </c>
      <c r="E11" s="26" t="str">
        <f t="array" ref="E11">IF(ROW($A4)&gt;COUNTIF(Planning!$B$5:$B$14,E$6),"",TEXT(INDEX(Planning!$C$5:$C$14,-1+SMALL(IF(Planning!$B$5:$B$14=E$6,ROW(Planning!$B$5:$B$14)+1-ROW(Planning!$B$4),""),ROW($A4))),"[hh]:mm")&amp;" "&amp;INDEX(Planning!$F$5:$F$14,-1+SMALL(IF(Planning!$B$5:$B$14=E$6,ROW(Planning!$B$5:$B$14)+1-ROW(Planning!$B$4),""),ROW($A4))))</f>
        <v/>
      </c>
      <c r="F11" s="26" t="str">
        <f t="array" ref="F11">IF(ROW($A4)&gt;COUNTIF(Planning!$B$5:$B$14,F$6),"",TEXT(INDEX(Planning!$C$5:$C$14,-1+SMALL(IF(Planning!$B$5:$B$14=F$6,ROW(Planning!$B$5:$B$14)+1-ROW(Planning!$B$4),""),ROW($A4))),"[hh]:mm")&amp;" "&amp;INDEX(Planning!$F$5:$F$14,-1+SMALL(IF(Planning!$B$5:$B$14=F$6,ROW(Planning!$B$5:$B$14)+1-ROW(Planning!$B$4),""),ROW($A4))))</f>
        <v/>
      </c>
      <c r="G11" s="26" t="str">
        <f t="array" ref="G11">IF(ROW($A4)&gt;COUNTIF(Planning!$B$5:$B$14,G$6),"",TEXT(INDEX(Planning!$C$5:$C$14,-1+SMALL(IF(Planning!$B$5:$B$14=G$6,ROW(Planning!$B$5:$B$14)+1-ROW(Planning!$B$4),""),ROW($A4))),"[hh]:mm")&amp;" "&amp;INDEX(Planning!$F$5:$F$14,-1+SMALL(IF(Planning!$B$5:$B$14=G$6,ROW(Planning!$B$5:$B$14)+1-ROW(Planning!$B$4),""),ROW($A4))))</f>
        <v/>
      </c>
      <c r="H11" s="26" t="str">
        <f t="array" ref="H11">IF(ROW($A4)&gt;COUNTIF(Planning!$B$5:$B$14,H$6),"",TEXT(INDEX(Planning!$C$5:$C$14,-1+SMALL(IF(Planning!$B$5:$B$14=H$6,ROW(Planning!$B$5:$B$14)+1-ROW(Planning!$B$4),""),ROW($A4))),"[hh]:mm")&amp;" "&amp;INDEX(Planning!$F$5:$F$14,-1+SMALL(IF(Planning!$B$5:$B$14=H$6,ROW(Planning!$B$5:$B$14)+1-ROW(Planning!$B$4),""),ROW($A4))))</f>
        <v/>
      </c>
      <c r="I11" s="26" t="str">
        <f t="array" ref="I11">IF(ROW($A4)&gt;COUNTIF(Planning!$B$5:$B$14,I$6),"",TEXT(INDEX(Planning!$C$5:$C$14,-1+SMALL(IF(Planning!$B$5:$B$14=I$6,ROW(Planning!$B$5:$B$14)+1-ROW(Planning!$B$4),""),ROW($A4))),"[hh]:mm")&amp;" "&amp;INDEX(Planning!$F$5:$F$14,-1+SMALL(IF(Planning!$B$5:$B$14=I$6,ROW(Planning!$B$5:$B$14)+1-ROW(Planning!$B$4),""),ROW($A4))))</f>
        <v/>
      </c>
    </row>
    <row r="12" spans="2:9" ht="29.25" thickTop="1">
      <c r="B12" s="23">
        <f>1+INT(MIN(MOD(C12-DATE(YEAR(C12)+{-1;0;1},1,5)+WEEKDAY(DATE(YEAR(C12)+{-1;0;1},1,3)),734))/7)</f>
        <v>40</v>
      </c>
      <c r="C12" s="27">
        <f>C6+7</f>
        <v>44837</v>
      </c>
      <c r="D12" s="28">
        <f>C12+1</f>
        <v>44838</v>
      </c>
      <c r="E12" s="28">
        <f t="shared" ref="E12:I12" si="1">D12+1</f>
        <v>44839</v>
      </c>
      <c r="F12" s="28">
        <f t="shared" si="1"/>
        <v>44840</v>
      </c>
      <c r="G12" s="28">
        <f t="shared" si="1"/>
        <v>44841</v>
      </c>
      <c r="H12" s="28">
        <f t="shared" si="1"/>
        <v>44842</v>
      </c>
      <c r="I12" s="28">
        <f t="shared" si="1"/>
        <v>44843</v>
      </c>
    </row>
    <row r="13" spans="2:9">
      <c r="B13" s="44" t="s">
        <v>24</v>
      </c>
      <c r="C13" s="29" t="str">
        <f>IFERROR(VLOOKUP(C12,JF_P[],2,0),"")</f>
        <v/>
      </c>
      <c r="D13" s="30" t="str">
        <f>IFERROR(VLOOKUP(D12,JF_P[],2,0),"")</f>
        <v/>
      </c>
      <c r="E13" s="30" t="str">
        <f>IFERROR(VLOOKUP(E12,JF_P[],2,0),"")</f>
        <v/>
      </c>
      <c r="F13" s="30" t="str">
        <f>IFERROR(VLOOKUP(F12,JF_P[],2,0),"")</f>
        <v/>
      </c>
      <c r="G13" s="30" t="str">
        <f>IFERROR(VLOOKUP(G12,JF_P[],2,0),"")</f>
        <v/>
      </c>
      <c r="H13" s="30" t="str">
        <f>IFERROR(VLOOKUP(H12,JF_P[],2,0),"")</f>
        <v/>
      </c>
      <c r="I13" s="30" t="str">
        <f>IFERROR(VLOOKUP(I12,JF_P[],2,0),"")</f>
        <v/>
      </c>
    </row>
    <row r="14" spans="2:9">
      <c r="B14" s="44"/>
      <c r="C14" s="31" t="str">
        <f t="array" ref="C14">IF(ROW($A1)&gt;COUNTIF(Planning!$B$5:$B$14,C$12),"",TEXT(INDEX(Planning!$C$5:$C$14,-1+SMALL(IF(Planning!$B$5:$B$14=C$12,ROW(Planning!$B$5:$B$14)+1-ROW(Planning!$B$4),""),ROW($A1))),"[hh]:mm")&amp;" "&amp;INDEX(Planning!$F$5:$F$14,-1+SMALL(IF(Planning!$B$5:$B$14=C$12,ROW(Planning!$B$5:$B$14)+1-ROW(Planning!$B$4),""),ROW($A1))))</f>
        <v/>
      </c>
      <c r="D14" s="31" t="str">
        <f t="array" ref="D14">IF(ROW($A1)&gt;COUNTIF(Planning!$B$5:$B$14,D$12),"",TEXT(INDEX(Planning!$C$5:$C$14,-1+SMALL(IF(Planning!$B$5:$B$14=D$12,ROW(Planning!$B$5:$B$14)+1-ROW(Planning!$B$4),""),ROW($A1))),"[hh]:mm")&amp;" "&amp;INDEX(Planning!$F$5:$F$14,-1+SMALL(IF(Planning!$B$5:$B$14=D$12,ROW(Planning!$B$5:$B$14)+1-ROW(Planning!$B$4),""),ROW($A1))))</f>
        <v/>
      </c>
      <c r="E14" s="31" t="str">
        <f t="array" ref="E14">IF(ROW($A1)&gt;COUNTIF(Planning!$B$5:$B$14,E$12),"",TEXT(INDEX(Planning!$C$5:$C$14,-1+SMALL(IF(Planning!$B$5:$B$14=E$12,ROW(Planning!$B$5:$B$14)+1-ROW(Planning!$B$4),""),ROW($A1))),"[hh]:mm")&amp;" "&amp;INDEX(Planning!$F$5:$F$14,-1+SMALL(IF(Planning!$B$5:$B$14=E$12,ROW(Planning!$B$5:$B$14)+1-ROW(Planning!$B$4),""),ROW($A1))))</f>
        <v/>
      </c>
      <c r="F14" s="31" t="str">
        <f t="array" ref="F14">IF(ROW($A1)&gt;COUNTIF(Planning!$B$5:$B$14,F$12),"",TEXT(INDEX(Planning!$C$5:$C$14,-1+SMALL(IF(Planning!$B$5:$B$14=F$12,ROW(Planning!$B$5:$B$14)+1-ROW(Planning!$B$4),""),ROW($A1))),"[hh]:mm")&amp;" "&amp;INDEX(Planning!$F$5:$F$14,-1+SMALL(IF(Planning!$B$5:$B$14=F$12,ROW(Planning!$B$5:$B$14)+1-ROW(Planning!$B$4),""),ROW($A1))))</f>
        <v/>
      </c>
      <c r="G14" s="31" t="str">
        <f t="array" ref="G14">IF(ROW($A1)&gt;COUNTIF(Planning!$B$5:$B$14,G$12),"",TEXT(INDEX(Planning!$C$5:$C$14,-1+SMALL(IF(Planning!$B$5:$B$14=G$12,ROW(Planning!$B$5:$B$14)+1-ROW(Planning!$B$4),""),ROW($A1))),"[hh]:mm")&amp;" "&amp;INDEX(Planning!$F$5:$F$14,-1+SMALL(IF(Planning!$B$5:$B$14=G$12,ROW(Planning!$B$5:$B$14)+1-ROW(Planning!$B$4),""),ROW($A1))))</f>
        <v/>
      </c>
      <c r="H14" s="31" t="str">
        <f t="array" ref="H14">IF(ROW($A1)&gt;COUNTIF(Planning!$B$5:$B$14,H$12),"",TEXT(INDEX(Planning!$C$5:$C$14,-1+SMALL(IF(Planning!$B$5:$B$14=H$12,ROW(Planning!$B$5:$B$14)+1-ROW(Planning!$B$4),""),ROW($A1))),"[hh]:mm")&amp;" "&amp;INDEX(Planning!$F$5:$F$14,-1+SMALL(IF(Planning!$B$5:$B$14=H$12,ROW(Planning!$B$5:$B$14)+1-ROW(Planning!$B$4),""),ROW($A1))))</f>
        <v/>
      </c>
      <c r="I14" s="31" t="str">
        <f t="array" ref="I14">IF(ROW($A1)&gt;COUNTIF(Planning!$B$5:$B$14,I$12),"",TEXT(INDEX(Planning!$C$5:$C$14,-1+SMALL(IF(Planning!$B$5:$B$14=I$12,ROW(Planning!$B$5:$B$14)+1-ROW(Planning!$B$4),""),ROW($A1))),"[hh]:mm")&amp;" "&amp;INDEX(Planning!$F$5:$F$14,-1+SMALL(IF(Planning!$B$5:$B$14=I$12,ROW(Planning!$B$5:$B$14)+1-ROW(Planning!$B$4),""),ROW($A1))))</f>
        <v/>
      </c>
    </row>
    <row r="15" spans="2:9">
      <c r="B15" s="44"/>
      <c r="C15" s="31" t="str">
        <f t="array" ref="C15">IF(ROW($A2)&gt;COUNTIF(Planning!$B$5:$B$14,C$12),"",TEXT(INDEX(Planning!$C$5:$C$14,-1+SMALL(IF(Planning!$B$5:$B$14=C$12,ROW(Planning!$B$5:$B$14)+1-ROW(Planning!$B$4),""),ROW($A2))),"[hh]:mm")&amp;" "&amp;INDEX(Planning!$F$5:$F$14,-1+SMALL(IF(Planning!$B$5:$B$14=C$12,ROW(Planning!$B$5:$B$14)+1-ROW(Planning!$B$4),""),ROW($A2))))</f>
        <v/>
      </c>
      <c r="D15" s="31" t="str">
        <f t="array" ref="D15">IF(ROW($A2)&gt;COUNTIF(Planning!$B$5:$B$14,D$12),"",TEXT(INDEX(Planning!$C$5:$C$14,-1+SMALL(IF(Planning!$B$5:$B$14=D$12,ROW(Planning!$B$5:$B$14)+1-ROW(Planning!$B$4),""),ROW($A2))),"[hh]:mm")&amp;" "&amp;INDEX(Planning!$F$5:$F$14,-1+SMALL(IF(Planning!$B$5:$B$14=D$12,ROW(Planning!$B$5:$B$14)+1-ROW(Planning!$B$4),""),ROW($A2))))</f>
        <v/>
      </c>
      <c r="E15" s="31" t="str">
        <f t="array" ref="E15">IF(ROW($A2)&gt;COUNTIF(Planning!$B$5:$B$14,E$12),"",TEXT(INDEX(Planning!$C$5:$C$14,-1+SMALL(IF(Planning!$B$5:$B$14=E$12,ROW(Planning!$B$5:$B$14)+1-ROW(Planning!$B$4),""),ROW($A2))),"[hh]:mm")&amp;" "&amp;INDEX(Planning!$F$5:$F$14,-1+SMALL(IF(Planning!$B$5:$B$14=E$12,ROW(Planning!$B$5:$B$14)+1-ROW(Planning!$B$4),""),ROW($A2))))</f>
        <v/>
      </c>
      <c r="F15" s="31" t="str">
        <f t="array" ref="F15">IF(ROW($A2)&gt;COUNTIF(Planning!$B$5:$B$14,F$12),"",TEXT(INDEX(Planning!$C$5:$C$14,-1+SMALL(IF(Planning!$B$5:$B$14=F$12,ROW(Planning!$B$5:$B$14)+1-ROW(Planning!$B$4),""),ROW($A2))),"[hh]:mm")&amp;" "&amp;INDEX(Planning!$F$5:$F$14,-1+SMALL(IF(Planning!$B$5:$B$14=F$12,ROW(Planning!$B$5:$B$14)+1-ROW(Planning!$B$4),""),ROW($A2))))</f>
        <v/>
      </c>
      <c r="G15" s="31" t="str">
        <f t="array" ref="G15">IF(ROW($A2)&gt;COUNTIF(Planning!$B$5:$B$14,G$12),"",TEXT(INDEX(Planning!$C$5:$C$14,-1+SMALL(IF(Planning!$B$5:$B$14=G$12,ROW(Planning!$B$5:$B$14)+1-ROW(Planning!$B$4),""),ROW($A2))),"[hh]:mm")&amp;" "&amp;INDEX(Planning!$F$5:$F$14,-1+SMALL(IF(Planning!$B$5:$B$14=G$12,ROW(Planning!$B$5:$B$14)+1-ROW(Planning!$B$4),""),ROW($A2))))</f>
        <v/>
      </c>
      <c r="H15" s="31" t="str">
        <f t="array" ref="H15">IF(ROW($A2)&gt;COUNTIF(Planning!$B$5:$B$14,H$12),"",TEXT(INDEX(Planning!$C$5:$C$14,-1+SMALL(IF(Planning!$B$5:$B$14=H$12,ROW(Planning!$B$5:$B$14)+1-ROW(Planning!$B$4),""),ROW($A2))),"[hh]:mm")&amp;" "&amp;INDEX(Planning!$F$5:$F$14,-1+SMALL(IF(Planning!$B$5:$B$14=H$12,ROW(Planning!$B$5:$B$14)+1-ROW(Planning!$B$4),""),ROW($A2))))</f>
        <v/>
      </c>
      <c r="I15" s="31" t="str">
        <f t="array" ref="I15">IF(ROW($A2)&gt;COUNTIF(Planning!$B$5:$B$14,I$12),"",TEXT(INDEX(Planning!$C$5:$C$14,-1+SMALL(IF(Planning!$B$5:$B$14=I$12,ROW(Planning!$B$5:$B$14)+1-ROW(Planning!$B$4),""),ROW($A2))),"[hh]:mm")&amp;" "&amp;INDEX(Planning!$F$5:$F$14,-1+SMALL(IF(Planning!$B$5:$B$14=I$12,ROW(Planning!$B$5:$B$14)+1-ROW(Planning!$B$4),""),ROW($A2))))</f>
        <v/>
      </c>
    </row>
    <row r="16" spans="2:9">
      <c r="B16" s="44"/>
      <c r="C16" s="31" t="str">
        <f t="array" ref="C16">IF(ROW($A3)&gt;COUNTIF(Planning!$B$5:$B$14,C$12),"",TEXT(INDEX(Planning!$C$5:$C$14,-1+SMALL(IF(Planning!$B$5:$B$14=C$12,ROW(Planning!$B$5:$B$14)+1-ROW(Planning!$B$4),""),ROW($A3))),"[hh]:mm")&amp;" "&amp;INDEX(Planning!$F$5:$F$14,-1+SMALL(IF(Planning!$B$5:$B$14=C$12,ROW(Planning!$B$5:$B$14)+1-ROW(Planning!$B$4),""),ROW($A3))))</f>
        <v/>
      </c>
      <c r="D16" s="31" t="str">
        <f t="array" ref="D16">IF(ROW($A3)&gt;COUNTIF(Planning!$B$5:$B$14,D$12),"",TEXT(INDEX(Planning!$C$5:$C$14,-1+SMALL(IF(Planning!$B$5:$B$14=D$12,ROW(Planning!$B$5:$B$14)+1-ROW(Planning!$B$4),""),ROW($A3))),"[hh]:mm")&amp;" "&amp;INDEX(Planning!$F$5:$F$14,-1+SMALL(IF(Planning!$B$5:$B$14=D$12,ROW(Planning!$B$5:$B$14)+1-ROW(Planning!$B$4),""),ROW($A3))))</f>
        <v/>
      </c>
      <c r="E16" s="31" t="str">
        <f t="array" ref="E16">IF(ROW($A3)&gt;COUNTIF(Planning!$B$5:$B$14,E$12),"",TEXT(INDEX(Planning!$C$5:$C$14,-1+SMALL(IF(Planning!$B$5:$B$14=E$12,ROW(Planning!$B$5:$B$14)+1-ROW(Planning!$B$4),""),ROW($A3))),"[hh]:mm")&amp;" "&amp;INDEX(Planning!$F$5:$F$14,-1+SMALL(IF(Planning!$B$5:$B$14=E$12,ROW(Planning!$B$5:$B$14)+1-ROW(Planning!$B$4),""),ROW($A3))))</f>
        <v/>
      </c>
      <c r="F16" s="31" t="str">
        <f t="array" ref="F16">IF(ROW($A3)&gt;COUNTIF(Planning!$B$5:$B$14,F$12),"",TEXT(INDEX(Planning!$C$5:$C$14,-1+SMALL(IF(Planning!$B$5:$B$14=F$12,ROW(Planning!$B$5:$B$14)+1-ROW(Planning!$B$4),""),ROW($A3))),"[hh]:mm")&amp;" "&amp;INDEX(Planning!$F$5:$F$14,-1+SMALL(IF(Planning!$B$5:$B$14=F$12,ROW(Planning!$B$5:$B$14)+1-ROW(Planning!$B$4),""),ROW($A3))))</f>
        <v/>
      </c>
      <c r="G16" s="31" t="str">
        <f t="array" ref="G16">IF(ROW($A3)&gt;COUNTIF(Planning!$B$5:$B$14,G$12),"",TEXT(INDEX(Planning!$C$5:$C$14,-1+SMALL(IF(Planning!$B$5:$B$14=G$12,ROW(Planning!$B$5:$B$14)+1-ROW(Planning!$B$4),""),ROW($A3))),"[hh]:mm")&amp;" "&amp;INDEX(Planning!$F$5:$F$14,-1+SMALL(IF(Planning!$B$5:$B$14=G$12,ROW(Planning!$B$5:$B$14)+1-ROW(Planning!$B$4),""),ROW($A3))))</f>
        <v/>
      </c>
      <c r="H16" s="31" t="str">
        <f t="array" ref="H16">IF(ROW($A3)&gt;COUNTIF(Planning!$B$5:$B$14,H$12),"",TEXT(INDEX(Planning!$C$5:$C$14,-1+SMALL(IF(Planning!$B$5:$B$14=H$12,ROW(Planning!$B$5:$B$14)+1-ROW(Planning!$B$4),""),ROW($A3))),"[hh]:mm")&amp;" "&amp;INDEX(Planning!$F$5:$F$14,-1+SMALL(IF(Planning!$B$5:$B$14=H$12,ROW(Planning!$B$5:$B$14)+1-ROW(Planning!$B$4),""),ROW($A3))))</f>
        <v/>
      </c>
      <c r="I16" s="31" t="str">
        <f t="array" ref="I16">IF(ROW($A3)&gt;COUNTIF(Planning!$B$5:$B$14,I$12),"",TEXT(INDEX(Planning!$C$5:$C$14,-1+SMALL(IF(Planning!$B$5:$B$14=I$12,ROW(Planning!$B$5:$B$14)+1-ROW(Planning!$B$4),""),ROW($A3))),"[hh]:mm")&amp;" "&amp;INDEX(Planning!$F$5:$F$14,-1+SMALL(IF(Planning!$B$5:$B$14=I$12,ROW(Planning!$B$5:$B$14)+1-ROW(Planning!$B$4),""),ROW($A3))))</f>
        <v/>
      </c>
    </row>
    <row r="17" spans="2:9" ht="13.5" thickBot="1">
      <c r="B17" s="45"/>
      <c r="C17" s="31" t="str">
        <f t="array" ref="C17">IF(ROW($A4)&gt;COUNTIF(Planning!$B$5:$B$14,C$12),"",TEXT(INDEX(Planning!$C$5:$C$14,-1+SMALL(IF(Planning!$B$5:$B$14=C$12,ROW(Planning!$B$5:$B$14)+1-ROW(Planning!$B$4),""),ROW($A4))),"[hh]:mm")&amp;" "&amp;INDEX(Planning!$F$5:$F$14,-1+SMALL(IF(Planning!$B$5:$B$14=C$12,ROW(Planning!$B$5:$B$14)+1-ROW(Planning!$B$4),""),ROW($A4))))</f>
        <v/>
      </c>
      <c r="D17" s="31" t="str">
        <f t="array" ref="D17">IF(ROW($A4)&gt;COUNTIF(Planning!$B$5:$B$14,D$12),"",TEXT(INDEX(Planning!$C$5:$C$14,-1+SMALL(IF(Planning!$B$5:$B$14=D$12,ROW(Planning!$B$5:$B$14)+1-ROW(Planning!$B$4),""),ROW($A4))),"[hh]:mm")&amp;" "&amp;INDEX(Planning!$F$5:$F$14,-1+SMALL(IF(Planning!$B$5:$B$14=D$12,ROW(Planning!$B$5:$B$14)+1-ROW(Planning!$B$4),""),ROW($A4))))</f>
        <v/>
      </c>
      <c r="E17" s="31" t="str">
        <f t="array" ref="E17">IF(ROW($A4)&gt;COUNTIF(Planning!$B$5:$B$14,E$12),"",TEXT(INDEX(Planning!$C$5:$C$14,-1+SMALL(IF(Planning!$B$5:$B$14=E$12,ROW(Planning!$B$5:$B$14)+1-ROW(Planning!$B$4),""),ROW($A4))),"[hh]:mm")&amp;" "&amp;INDEX(Planning!$F$5:$F$14,-1+SMALL(IF(Planning!$B$5:$B$14=E$12,ROW(Planning!$B$5:$B$14)+1-ROW(Planning!$B$4),""),ROW($A4))))</f>
        <v/>
      </c>
      <c r="F17" s="31" t="str">
        <f t="array" ref="F17">IF(ROW($A4)&gt;COUNTIF(Planning!$B$5:$B$14,F$12),"",TEXT(INDEX(Planning!$C$5:$C$14,-1+SMALL(IF(Planning!$B$5:$B$14=F$12,ROW(Planning!$B$5:$B$14)+1-ROW(Planning!$B$4),""),ROW($A4))),"[hh]:mm")&amp;" "&amp;INDEX(Planning!$F$5:$F$14,-1+SMALL(IF(Planning!$B$5:$B$14=F$12,ROW(Planning!$B$5:$B$14)+1-ROW(Planning!$B$4),""),ROW($A4))))</f>
        <v/>
      </c>
      <c r="G17" s="31" t="str">
        <f t="array" ref="G17">IF(ROW($A4)&gt;COUNTIF(Planning!$B$5:$B$14,G$12),"",TEXT(INDEX(Planning!$C$5:$C$14,-1+SMALL(IF(Planning!$B$5:$B$14=G$12,ROW(Planning!$B$5:$B$14)+1-ROW(Planning!$B$4),""),ROW($A4))),"[hh]:mm")&amp;" "&amp;INDEX(Planning!$F$5:$F$14,-1+SMALL(IF(Planning!$B$5:$B$14=G$12,ROW(Planning!$B$5:$B$14)+1-ROW(Planning!$B$4),""),ROW($A4))))</f>
        <v/>
      </c>
      <c r="H17" s="31" t="str">
        <f t="array" ref="H17">IF(ROW($A4)&gt;COUNTIF(Planning!$B$5:$B$14,H$12),"",TEXT(INDEX(Planning!$C$5:$C$14,-1+SMALL(IF(Planning!$B$5:$B$14=H$12,ROW(Planning!$B$5:$B$14)+1-ROW(Planning!$B$4),""),ROW($A4))),"[hh]:mm")&amp;" "&amp;INDEX(Planning!$F$5:$F$14,-1+SMALL(IF(Planning!$B$5:$B$14=H$12,ROW(Planning!$B$5:$B$14)+1-ROW(Planning!$B$4),""),ROW($A4))))</f>
        <v/>
      </c>
      <c r="I17" s="31" t="str">
        <f t="array" ref="I17">IF(ROW($A4)&gt;COUNTIF(Planning!$B$5:$B$14,I$12),"",TEXT(INDEX(Planning!$C$5:$C$14,-1+SMALL(IF(Planning!$B$5:$B$14=I$12,ROW(Planning!$B$5:$B$14)+1-ROW(Planning!$B$4),""),ROW($A4))),"[hh]:mm")&amp;" "&amp;INDEX(Planning!$F$5:$F$14,-1+SMALL(IF(Planning!$B$5:$B$14=I$12,ROW(Planning!$B$5:$B$14)+1-ROW(Planning!$B$4),""),ROW($A4))))</f>
        <v/>
      </c>
    </row>
    <row r="18" spans="2:9" ht="29.25" thickTop="1">
      <c r="B18" s="23">
        <f>1+INT(MIN(MOD(C18-DATE(YEAR(C18)+{-1;0;1},1,5)+WEEKDAY(DATE(YEAR(C18)+{-1;0;1},1,3)),734))/7)</f>
        <v>41</v>
      </c>
      <c r="C18" s="24">
        <f>C12+7</f>
        <v>44844</v>
      </c>
      <c r="D18" s="8">
        <f>C18+1</f>
        <v>44845</v>
      </c>
      <c r="E18" s="8">
        <f t="shared" ref="E18:I18" si="2">D18+1</f>
        <v>44846</v>
      </c>
      <c r="F18" s="8">
        <f t="shared" si="2"/>
        <v>44847</v>
      </c>
      <c r="G18" s="8">
        <f t="shared" si="2"/>
        <v>44848</v>
      </c>
      <c r="H18" s="8">
        <f t="shared" si="2"/>
        <v>44849</v>
      </c>
      <c r="I18" s="8">
        <f t="shared" si="2"/>
        <v>44850</v>
      </c>
    </row>
    <row r="19" spans="2:9">
      <c r="B19" s="44" t="s">
        <v>24</v>
      </c>
      <c r="C19" s="25" t="str">
        <f>IFERROR(VLOOKUP(C18,JF_P[],2,0),"")</f>
        <v/>
      </c>
      <c r="D19" s="11" t="str">
        <f>IFERROR(VLOOKUP(D18,JF_P[],2,0),"")</f>
        <v/>
      </c>
      <c r="E19" s="11" t="str">
        <f>IFERROR(VLOOKUP(E18,JF_P[],2,0),"")</f>
        <v/>
      </c>
      <c r="F19" s="11" t="str">
        <f>IFERROR(VLOOKUP(F18,JF_P[],2,0),"")</f>
        <v/>
      </c>
      <c r="G19" s="11" t="str">
        <f>IFERROR(VLOOKUP(G18,JF_P[],2,0),"")</f>
        <v/>
      </c>
      <c r="H19" s="11" t="str">
        <f>IFERROR(VLOOKUP(H18,JF_P[],2,0),"")</f>
        <v/>
      </c>
      <c r="I19" s="11" t="str">
        <f>IFERROR(VLOOKUP(I18,JF_P[],2,0),"")</f>
        <v/>
      </c>
    </row>
    <row r="20" spans="2:9">
      <c r="B20" s="44"/>
      <c r="C20" s="26" t="str">
        <f t="array" ref="C20">IF(ROW($A1)&gt;COUNTIF(Planning!$B$5:$B$14,C$18),"",TEXT(INDEX(Planning!$C$5:$C$14,-1+SMALL(IF(Planning!$B$5:$B$14=C$18,ROW(Planning!$B$5:$B$14)+1-ROW(Planning!$B$4),""),ROW($A1))),"[hh]:mm")&amp;" "&amp;INDEX(Planning!$F$5:$F$14,-1+SMALL(IF(Planning!$B$5:$B$14=C$18,ROW(Planning!$B$5:$B$14)+1-ROW(Planning!$B$4),""),ROW($A1))))</f>
        <v>Client M Fabien  / Mathieu</v>
      </c>
      <c r="D20" s="26" t="str">
        <f t="array" ref="D20">IF(ROW($A1)&gt;COUNTIF(Planning!$B$5:$B$14,D$18),"",TEXT(INDEX(Planning!$C$5:$C$14,-1+SMALL(IF(Planning!$B$5:$B$14=D$18,ROW(Planning!$B$5:$B$14)+1-ROW(Planning!$B$4),""),ROW($A1))),"[hh]:mm")&amp;" "&amp;INDEX(Planning!$F$5:$F$14,-1+SMALL(IF(Planning!$B$5:$B$14=D$18,ROW(Planning!$B$5:$B$14)+1-ROW(Planning!$B$4),""),ROW($A1))))</f>
        <v>Client V Kludo / Sam</v>
      </c>
      <c r="E20" s="26" t="str">
        <f t="array" ref="E20">IF(ROW($A1)&gt;COUNTIF(Planning!$B$5:$B$14,E$18),"",TEXT(INDEX(Planning!$C$5:$C$14,-1+SMALL(IF(Planning!$B$5:$B$14=E$18,ROW(Planning!$B$5:$B$14)+1-ROW(Planning!$B$4),""),ROW($A1))),"[hh]:mm")&amp;" "&amp;INDEX(Planning!$F$5:$F$14,-1+SMALL(IF(Planning!$B$5:$B$14=E$18,ROW(Planning!$B$5:$B$14)+1-ROW(Planning!$B$4),""),ROW($A1))))</f>
        <v>Client A Michel / Sam</v>
      </c>
      <c r="F20" s="26" t="str">
        <f t="array" ref="F20">IF(ROW($A1)&gt;COUNTIF(Planning!$B$5:$B$14,F$18),"",TEXT(INDEX(Planning!$C$5:$C$14,-1+SMALL(IF(Planning!$B$5:$B$14=F$18,ROW(Planning!$B$5:$B$14)+1-ROW(Planning!$B$4),""),ROW($A1))),"[hh]:mm")&amp;" "&amp;INDEX(Planning!$F$5:$F$14,-1+SMALL(IF(Planning!$B$5:$B$14=F$18,ROW(Planning!$B$5:$B$14)+1-ROW(Planning!$B$4),""),ROW($A1))))</f>
        <v>Client B Bob / Sab</v>
      </c>
      <c r="G20" s="26" t="str">
        <f t="array" ref="G20">IF(ROW($A1)&gt;COUNTIF(Planning!$B$5:$B$14,G$18),"",TEXT(INDEX(Planning!$C$5:$C$14,-1+SMALL(IF(Planning!$B$5:$B$14=G$18,ROW(Planning!$B$5:$B$14)+1-ROW(Planning!$B$4),""),ROW($A1))),"[hh]:mm")&amp;" "&amp;INDEX(Planning!$F$5:$F$14,-1+SMALL(IF(Planning!$B$5:$B$14=G$18,ROW(Planning!$B$5:$B$14)+1-ROW(Planning!$B$4),""),ROW($A1))))</f>
        <v/>
      </c>
      <c r="H20" s="26" t="str">
        <f t="array" ref="H20">IF(ROW($A1)&gt;COUNTIF(Planning!$B$5:$B$14,H$18),"",TEXT(INDEX(Planning!$C$5:$C$14,-1+SMALL(IF(Planning!$B$5:$B$14=H$18,ROW(Planning!$B$5:$B$14)+1-ROW(Planning!$B$4),""),ROW($A1))),"[hh]:mm")&amp;" "&amp;INDEX(Planning!$F$5:$F$14,-1+SMALL(IF(Planning!$B$5:$B$14=H$18,ROW(Planning!$B$5:$B$14)+1-ROW(Planning!$B$4),""),ROW($A1))))</f>
        <v/>
      </c>
      <c r="I20" s="26" t="str">
        <f t="array" ref="I20">IF(ROW($A1)&gt;COUNTIF(Planning!$B$5:$B$14,I$18),"",TEXT(INDEX(Planning!$C$5:$C$14,-1+SMALL(IF(Planning!$B$5:$B$14=I$18,ROW(Planning!$B$5:$B$14)+1-ROW(Planning!$B$4),""),ROW($A1))),"[hh]:mm")&amp;" "&amp;INDEX(Planning!$F$5:$F$14,-1+SMALL(IF(Planning!$B$5:$B$14=I$18,ROW(Planning!$B$5:$B$14)+1-ROW(Planning!$B$4),""),ROW($A1))))</f>
        <v/>
      </c>
    </row>
    <row r="21" spans="2:9">
      <c r="B21" s="44"/>
      <c r="C21" s="26" t="str">
        <f t="array" ref="C21">IF(ROW($A2)&gt;COUNTIF(Planning!$B$5:$B$14,C$18),"",TEXT(INDEX(Planning!$C$5:$C$14,-1+SMALL(IF(Planning!$B$5:$B$14=C$18,ROW(Planning!$B$5:$B$14)+1-ROW(Planning!$B$4),""),ROW($A2))),"[hh]:mm")&amp;" "&amp;INDEX(Planning!$D$5:$D$14,-1+SMALL(IF(Planning!$B$5:$B$14=C$18,ROW(Planning!$B$5:$B$14)+1-ROW(Planning!$B$4),""),ROW($A2))))</f>
        <v>Client S François</v>
      </c>
      <c r="D21" s="26" t="str">
        <f t="array" ref="D21">IF(ROW($A2)&gt;COUNTIF(Planning!$B$5:$B$14,D$18),"",TEXT(INDEX(Planning!$C$5:$C$14,-1+SMALL(IF(Planning!$B$5:$B$14=D$18,ROW(Planning!$B$5:$B$14)+1-ROW(Planning!$B$4),""),ROW($A2))),"[hh]:mm")&amp;" "&amp;INDEX(Planning!$D$5:$D$14,-1+SMALL(IF(Planning!$B$5:$B$14=D$18,ROW(Planning!$B$5:$B$14)+1-ROW(Planning!$B$4),""),ROW($A2))))</f>
        <v>ATELIER Chantal</v>
      </c>
      <c r="E21" s="26" t="str">
        <f t="array" ref="E21">IF(ROW($A2)&gt;COUNTIF(Planning!$B$5:$B$14,E$18),"",TEXT(INDEX(Planning!$C$5:$C$14,-1+SMALL(IF(Planning!$B$5:$B$14=E$18,ROW(Planning!$B$5:$B$14)+1-ROW(Planning!$B$4),""),ROW($A2))),"[hh]:mm")&amp;" "&amp;INDEX(Planning!$D$5:$D$14,-1+SMALL(IF(Planning!$B$5:$B$14=E$18,ROW(Planning!$B$5:$B$14)+1-ROW(Planning!$B$4),""),ROW($A2))))</f>
        <v/>
      </c>
      <c r="F21" s="26" t="str">
        <f t="array" ref="F21">IF(ROW($A2)&gt;COUNTIF(Planning!$B$5:$B$14,F$18),"",TEXT(INDEX(Planning!$C$5:$C$14,-1+SMALL(IF(Planning!$B$5:$B$14=F$18,ROW(Planning!$B$5:$B$14)+1-ROW(Planning!$B$4),""),ROW($A2))),"[hh]:mm")&amp;" "&amp;INDEX(Planning!$D$5:$D$14,-1+SMALL(IF(Planning!$B$5:$B$14=F$18,ROW(Planning!$B$5:$B$14)+1-ROW(Planning!$B$4),""),ROW($A2))))</f>
        <v/>
      </c>
      <c r="G21" s="26" t="str">
        <f t="array" ref="G21">IF(ROW($A2)&gt;COUNTIF(Planning!$B$5:$B$14,G$18),"",TEXT(INDEX(Planning!$C$5:$C$14,-1+SMALL(IF(Planning!$B$5:$B$14=G$18,ROW(Planning!$B$5:$B$14)+1-ROW(Planning!$B$4),""),ROW($A2))),"[hh]:mm")&amp;" "&amp;INDEX(Planning!$D$5:$D$14,-1+SMALL(IF(Planning!$B$5:$B$14=G$18,ROW(Planning!$B$5:$B$14)+1-ROW(Planning!$B$4),""),ROW($A2))))</f>
        <v/>
      </c>
      <c r="H21" s="26" t="str">
        <f t="array" ref="H21">IF(ROW($A2)&gt;COUNTIF(Planning!$B$5:$B$14,H$18),"",TEXT(INDEX(Planning!$C$5:$C$14,-1+SMALL(IF(Planning!$B$5:$B$14=H$18,ROW(Planning!$B$5:$B$14)+1-ROW(Planning!$B$4),""),ROW($A2))),"[hh]:mm")&amp;" "&amp;INDEX(Planning!$D$5:$D$14,-1+SMALL(IF(Planning!$B$5:$B$14=H$18,ROW(Planning!$B$5:$B$14)+1-ROW(Planning!$B$4),""),ROW($A2))))</f>
        <v/>
      </c>
      <c r="I21" s="26" t="str">
        <f t="array" ref="I21">IF(ROW($A2)&gt;COUNTIF(Planning!$B$5:$B$14,I$18),"",TEXT(INDEX(Planning!$C$5:$C$14,-1+SMALL(IF(Planning!$B$5:$B$14=I$18,ROW(Planning!$B$5:$B$14)+1-ROW(Planning!$B$4),""),ROW($A2))),"[hh]:mm")&amp;" "&amp;INDEX(Planning!$D$5:$D$14,-1+SMALL(IF(Planning!$B$5:$B$14=I$18,ROW(Planning!$B$5:$B$14)+1-ROW(Planning!$B$4),""),ROW($A2))))</f>
        <v/>
      </c>
    </row>
    <row r="22" spans="2:9">
      <c r="B22" s="44"/>
      <c r="C22" s="26" t="str">
        <f t="array" ref="C22">IF(ROW($A3)&gt;COUNTIF(Planning!$B$5:$B$14,C$18),"",TEXT(INDEX(Planning!$C$5:$C$14,-1+SMALL(IF(Planning!$B$5:$B$14=C$18,ROW(Planning!$B$5:$B$14)+1-ROW(Planning!$B$4),""),ROW($A3))),"[hh]:mm")&amp;" "&amp;INDEX(Planning!$D$5:$D$14,-1+SMALL(IF(Planning!$B$5:$B$14=C$18,ROW(Planning!$B$5:$B$14)+1-ROW(Planning!$B$4),""),ROW($A3))))</f>
        <v/>
      </c>
      <c r="D22" s="26" t="str">
        <f t="array" ref="D22">IF(ROW($A3)&gt;COUNTIF(Planning!$B$5:$B$14,D$18),"",TEXT(INDEX(Planning!$C$5:$C$14,-1+SMALL(IF(Planning!$B$5:$B$14=D$18,ROW(Planning!$B$5:$B$14)+1-ROW(Planning!$B$4),""),ROW($A3))),"[hh]:mm")&amp;" "&amp;INDEX(Planning!$D$5:$D$14,-1+SMALL(IF(Planning!$B$5:$B$14=D$18,ROW(Planning!$B$5:$B$14)+1-ROW(Planning!$B$4),""),ROW($A3))))</f>
        <v>Prospect° David</v>
      </c>
      <c r="E22" s="26" t="str">
        <f t="array" ref="E22">IF(ROW($A3)&gt;COUNTIF(Planning!$B$5:$B$14,E$18),"",TEXT(INDEX(Planning!$C$5:$C$14,-1+SMALL(IF(Planning!$B$5:$B$14=E$18,ROW(Planning!$B$5:$B$14)+1-ROW(Planning!$B$4),""),ROW($A3))),"[hh]:mm")&amp;" "&amp;INDEX(Planning!$D$5:$D$14,-1+SMALL(IF(Planning!$B$5:$B$14=E$18,ROW(Planning!$B$5:$B$14)+1-ROW(Planning!$B$4),""),ROW($A3))))</f>
        <v/>
      </c>
      <c r="F22" s="26" t="str">
        <f t="array" ref="F22">IF(ROW($A3)&gt;COUNTIF(Planning!$B$5:$B$14,F$18),"",TEXT(INDEX(Planning!$C$5:$C$14,-1+SMALL(IF(Planning!$B$5:$B$14=F$18,ROW(Planning!$B$5:$B$14)+1-ROW(Planning!$B$4),""),ROW($A3))),"[hh]:mm")&amp;" "&amp;INDEX(Planning!$D$5:$D$14,-1+SMALL(IF(Planning!$B$5:$B$14=F$18,ROW(Planning!$B$5:$B$14)+1-ROW(Planning!$B$4),""),ROW($A3))))</f>
        <v/>
      </c>
      <c r="G22" s="26" t="str">
        <f t="array" ref="G22">IF(ROW($A3)&gt;COUNTIF(Planning!$B$5:$B$14,G$18),"",TEXT(INDEX(Planning!$C$5:$C$14,-1+SMALL(IF(Planning!$B$5:$B$14=G$18,ROW(Planning!$B$5:$B$14)+1-ROW(Planning!$B$4),""),ROW($A3))),"[hh]:mm")&amp;" "&amp;INDEX(Planning!$D$5:$D$14,-1+SMALL(IF(Planning!$B$5:$B$14=G$18,ROW(Planning!$B$5:$B$14)+1-ROW(Planning!$B$4),""),ROW($A3))))</f>
        <v/>
      </c>
      <c r="H22" s="26" t="str">
        <f t="array" ref="H22">IF(ROW($A3)&gt;COUNTIF(Planning!$B$5:$B$14,H$18),"",TEXT(INDEX(Planning!$C$5:$C$14,-1+SMALL(IF(Planning!$B$5:$B$14=H$18,ROW(Planning!$B$5:$B$14)+1-ROW(Planning!$B$4),""),ROW($A3))),"[hh]:mm")&amp;" "&amp;INDEX(Planning!$D$5:$D$14,-1+SMALL(IF(Planning!$B$5:$B$14=H$18,ROW(Planning!$B$5:$B$14)+1-ROW(Planning!$B$4),""),ROW($A3))))</f>
        <v/>
      </c>
      <c r="I22" s="26" t="str">
        <f t="array" ref="I22">IF(ROW($A3)&gt;COUNTIF(Planning!$B$5:$B$14,I$18),"",TEXT(INDEX(Planning!$C$5:$C$14,-1+SMALL(IF(Planning!$B$5:$B$14=I$18,ROW(Planning!$B$5:$B$14)+1-ROW(Planning!$B$4),""),ROW($A3))),"[hh]:mm")&amp;" "&amp;INDEX(Planning!$D$5:$D$14,-1+SMALL(IF(Planning!$B$5:$B$14=I$18,ROW(Planning!$B$5:$B$14)+1-ROW(Planning!$B$4),""),ROW($A3))))</f>
        <v/>
      </c>
    </row>
    <row r="23" spans="2:9" ht="13.5" thickBot="1">
      <c r="B23" s="45"/>
      <c r="C23" s="26" t="str">
        <f t="array" ref="C23">IF(ROW($A4)&gt;COUNTIF(Planning!$B$5:$B$14,C$18),"",TEXT(INDEX(Planning!$C$5:$C$14,-1+SMALL(IF(Planning!$B$5:$B$14=C$18,ROW(Planning!$B$5:$B$14)+1-ROW(Planning!$B$4),""),ROW($A4))),"[hh]:mm")&amp;" "&amp;INDEX(Planning!$D$5:$D$14,-1+SMALL(IF(Planning!$B$5:$B$14=C$18,ROW(Planning!$B$5:$B$14)+1-ROW(Planning!$B$4),""),ROW($A4))))</f>
        <v/>
      </c>
      <c r="D23" s="26" t="str">
        <f t="array" ref="D23">IF(ROW($A4)&gt;COUNTIF(Planning!$B$5:$B$14,D$18),"",TEXT(INDEX(Planning!$C$5:$C$14,-1+SMALL(IF(Planning!$B$5:$B$14=D$18,ROW(Planning!$B$5:$B$14)+1-ROW(Planning!$B$4),""),ROW($A4))),"[hh]:mm")&amp;" "&amp;INDEX(Planning!$D$5:$D$14,-1+SMALL(IF(Planning!$B$5:$B$14=D$18,ROW(Planning!$B$5:$B$14)+1-ROW(Planning!$B$4),""),ROW($A4))))</f>
        <v/>
      </c>
      <c r="E23" s="26" t="str">
        <f t="array" ref="E23">IF(ROW($A4)&gt;COUNTIF(Planning!$B$5:$B$14,E$18),"",TEXT(INDEX(Planning!$C$5:$C$14,-1+SMALL(IF(Planning!$B$5:$B$14=E$18,ROW(Planning!$B$5:$B$14)+1-ROW(Planning!$B$4),""),ROW($A4))),"[hh]:mm")&amp;" "&amp;INDEX(Planning!$D$5:$D$14,-1+SMALL(IF(Planning!$B$5:$B$14=E$18,ROW(Planning!$B$5:$B$14)+1-ROW(Planning!$B$4),""),ROW($A4))))</f>
        <v/>
      </c>
      <c r="F23" s="26" t="str">
        <f t="array" ref="F23">IF(ROW($A4)&gt;COUNTIF(Planning!$B$5:$B$14,F$18),"",TEXT(INDEX(Planning!$C$5:$C$14,-1+SMALL(IF(Planning!$B$5:$B$14=F$18,ROW(Planning!$B$5:$B$14)+1-ROW(Planning!$B$4),""),ROW($A4))),"[hh]:mm")&amp;" "&amp;INDEX(Planning!$D$5:$D$14,-1+SMALL(IF(Planning!$B$5:$B$14=F$18,ROW(Planning!$B$5:$B$14)+1-ROW(Planning!$B$4),""),ROW($A4))))</f>
        <v/>
      </c>
      <c r="G23" s="26" t="str">
        <f t="array" ref="G23">IF(ROW($A4)&gt;COUNTIF(Planning!$B$5:$B$14,G$18),"",TEXT(INDEX(Planning!$C$5:$C$14,-1+SMALL(IF(Planning!$B$5:$B$14=G$18,ROW(Planning!$B$5:$B$14)+1-ROW(Planning!$B$4),""),ROW($A4))),"[hh]:mm")&amp;" "&amp;INDEX(Planning!$D$5:$D$14,-1+SMALL(IF(Planning!$B$5:$B$14=G$18,ROW(Planning!$B$5:$B$14)+1-ROW(Planning!$B$4),""),ROW($A4))))</f>
        <v/>
      </c>
      <c r="H23" s="26" t="str">
        <f t="array" ref="H23">IF(ROW($A4)&gt;COUNTIF(Planning!$B$5:$B$14,H$18),"",TEXT(INDEX(Planning!$C$5:$C$14,-1+SMALL(IF(Planning!$B$5:$B$14=H$18,ROW(Planning!$B$5:$B$14)+1-ROW(Planning!$B$4),""),ROW($A4))),"[hh]:mm")&amp;" "&amp;INDEX(Planning!$D$5:$D$14,-1+SMALL(IF(Planning!$B$5:$B$14=H$18,ROW(Planning!$B$5:$B$14)+1-ROW(Planning!$B$4),""),ROW($A4))))</f>
        <v/>
      </c>
      <c r="I23" s="26" t="str">
        <f t="array" ref="I23">IF(ROW($A4)&gt;COUNTIF(Planning!$B$5:$B$14,I$18),"",TEXT(INDEX(Planning!$C$5:$C$14,-1+SMALL(IF(Planning!$B$5:$B$14=I$18,ROW(Planning!$B$5:$B$14)+1-ROW(Planning!$B$4),""),ROW($A4))),"[hh]:mm")&amp;" "&amp;INDEX(Planning!$D$5:$D$14,-1+SMALL(IF(Planning!$B$5:$B$14=I$18,ROW(Planning!$B$5:$B$14)+1-ROW(Planning!$B$4),""),ROW($A4))))</f>
        <v/>
      </c>
    </row>
    <row r="24" spans="2:9" ht="29.25" thickTop="1">
      <c r="B24" s="23">
        <f>1+INT(MIN(MOD(C24-DATE(YEAR(C24)+{-1;0;1},1,5)+WEEKDAY(DATE(YEAR(C24)+{-1;0;1},1,3)),734))/7)</f>
        <v>42</v>
      </c>
      <c r="C24" s="27">
        <f>C18+7</f>
        <v>44851</v>
      </c>
      <c r="D24" s="28">
        <f>C24+1</f>
        <v>44852</v>
      </c>
      <c r="E24" s="28">
        <f t="shared" ref="E24:I24" si="3">D24+1</f>
        <v>44853</v>
      </c>
      <c r="F24" s="28">
        <f t="shared" si="3"/>
        <v>44854</v>
      </c>
      <c r="G24" s="28">
        <f t="shared" si="3"/>
        <v>44855</v>
      </c>
      <c r="H24" s="28">
        <f t="shared" si="3"/>
        <v>44856</v>
      </c>
      <c r="I24" s="28">
        <f t="shared" si="3"/>
        <v>44857</v>
      </c>
    </row>
    <row r="25" spans="2:9">
      <c r="B25" s="44" t="s">
        <v>24</v>
      </c>
      <c r="C25" s="29" t="str">
        <f>IFERROR(VLOOKUP(C24,JF_P[],2,0),"")</f>
        <v/>
      </c>
      <c r="D25" s="30" t="str">
        <f>IFERROR(VLOOKUP(D24,JF_P[],2,0),"")</f>
        <v/>
      </c>
      <c r="E25" s="30" t="str">
        <f>IFERROR(VLOOKUP(E24,JF_P[],2,0),"")</f>
        <v/>
      </c>
      <c r="F25" s="30" t="str">
        <f>IFERROR(VLOOKUP(F24,JF_P[],2,0),"")</f>
        <v/>
      </c>
      <c r="G25" s="30" t="str">
        <f>IFERROR(VLOOKUP(G24,JF_P[],2,0),"")</f>
        <v/>
      </c>
      <c r="H25" s="30" t="str">
        <f>IFERROR(VLOOKUP(H24,JF_P[],2,0),"")</f>
        <v/>
      </c>
      <c r="I25" s="30" t="str">
        <f>IFERROR(VLOOKUP(I24,JF_P[],2,0),"")</f>
        <v/>
      </c>
    </row>
    <row r="26" spans="2:9">
      <c r="B26" s="44"/>
      <c r="C26" s="32" t="str">
        <f t="array" ref="C26">IF(ROW($A1)&gt;COUNTIF(Planning!$B$5:$B$14,C$24),"",TEXT(INDEX(Planning!$C$5:$C$14,-1+SMALL(IF(Planning!$B$5:$B$14=C$24,ROW(Planning!$B$5:$B$14)+1-ROW(Planning!$B$4),""),ROW($A1))),"[hh]:mm")&amp;" "&amp;INDEX(Planning!$F$5:$F$14,-1+SMALL(IF(Planning!$B$5:$B$14=C$24,ROW(Planning!$B$5:$B$14)+1-ROW(Planning!$B$4),""),ROW($A1))))</f>
        <v/>
      </c>
      <c r="D26" s="32" t="str">
        <f t="array" ref="D26">IF(ROW($A1)&gt;COUNTIF(Planning!$B$5:$B$14,D$24),"",TEXT(INDEX(Planning!$C$5:$C$14,-1+SMALL(IF(Planning!$B$5:$B$14=D$24,ROW(Planning!$B$5:$B$14)+1-ROW(Planning!$B$4),""),ROW($A1))),"[hh]:mm")&amp;" "&amp;INDEX(Planning!$F$5:$F$14,-1+SMALL(IF(Planning!$B$5:$B$14=D$24,ROW(Planning!$B$5:$B$14)+1-ROW(Planning!$B$4),""),ROW($A1))))</f>
        <v/>
      </c>
      <c r="E26" s="32" t="str">
        <f t="array" ref="E26">IF(ROW($A1)&gt;COUNTIF(Planning!$B$5:$B$14,E$24),"",TEXT(INDEX(Planning!$C$5:$C$14,-1+SMALL(IF(Planning!$B$5:$B$14=E$24,ROW(Planning!$B$5:$B$14)+1-ROW(Planning!$B$4),""),ROW($A1))),"[hh]:mm")&amp;" "&amp;INDEX(Planning!$F$5:$F$14,-1+SMALL(IF(Planning!$B$5:$B$14=E$24,ROW(Planning!$B$5:$B$14)+1-ROW(Planning!$B$4),""),ROW($A1))))</f>
        <v/>
      </c>
      <c r="F26" s="32" t="str">
        <f t="array" ref="F26">IF(ROW($A1)&gt;COUNTIF(Planning!$B$5:$B$14,F$24),"",TEXT(INDEX(Planning!$C$5:$C$14,-1+SMALL(IF(Planning!$B$5:$B$14=F$24,ROW(Planning!$B$5:$B$14)+1-ROW(Planning!$B$4),""),ROW($A1))),"[hh]:mm")&amp;" "&amp;INDEX(Planning!$F$5:$F$14,-1+SMALL(IF(Planning!$B$5:$B$14=F$24,ROW(Planning!$B$5:$B$14)+1-ROW(Planning!$B$4),""),ROW($A1))))</f>
        <v/>
      </c>
      <c r="G26" s="32" t="str">
        <f t="array" ref="G26">IF(ROW($A1)&gt;COUNTIF(Planning!$B$5:$B$14,G$24),"",TEXT(INDEX(Planning!$C$5:$C$14,-1+SMALL(IF(Planning!$B$5:$B$14=G$24,ROW(Planning!$B$5:$B$14)+1-ROW(Planning!$B$4),""),ROW($A1))),"[hh]:mm")&amp;" "&amp;INDEX(Planning!$F$5:$F$14,-1+SMALL(IF(Planning!$B$5:$B$14=G$24,ROW(Planning!$B$5:$B$14)+1-ROW(Planning!$B$4),""),ROW($A1))))</f>
        <v/>
      </c>
      <c r="H26" s="32" t="str">
        <f t="array" ref="H26">IF(ROW($A1)&gt;COUNTIF(Planning!$B$5:$B$14,H$24),"",TEXT(INDEX(Planning!$C$5:$C$14,-1+SMALL(IF(Planning!$B$5:$B$14=H$24,ROW(Planning!$B$5:$B$14)+1-ROW(Planning!$B$4),""),ROW($A1))),"[hh]:mm")&amp;" "&amp;INDEX(Planning!$F$5:$F$14,-1+SMALL(IF(Planning!$B$5:$B$14=H$24,ROW(Planning!$B$5:$B$14)+1-ROW(Planning!$B$4),""),ROW($A1))))</f>
        <v/>
      </c>
      <c r="I26" s="32" t="str">
        <f t="array" ref="I26">IF(ROW($A1)&gt;COUNTIF(Planning!$B$5:$B$14,I$24),"",TEXT(INDEX(Planning!$C$5:$C$14,-1+SMALL(IF(Planning!$B$5:$B$14=I$24,ROW(Planning!$B$5:$B$14)+1-ROW(Planning!$B$4),""),ROW($A1))),"[hh]:mm")&amp;" "&amp;INDEX(Planning!$F$5:$F$14,-1+SMALL(IF(Planning!$B$5:$B$14=I$24,ROW(Planning!$B$5:$B$14)+1-ROW(Planning!$B$4),""),ROW($A1))))</f>
        <v/>
      </c>
    </row>
    <row r="27" spans="2:9">
      <c r="B27" s="44"/>
      <c r="C27" s="32" t="str">
        <f t="array" ref="C27">IF(ROW($A2)&gt;COUNTIF(Planning!$B$5:$B$14,C$24),"",TEXT(INDEX(Planning!$C$5:$C$14,-1+SMALL(IF(Planning!$B$5:$B$14=C$24,ROW(Planning!$B$5:$B$14)+1-ROW(Planning!$B$4),""),ROW($A2))),"[hh]:mm")&amp;" "&amp;INDEX(Planning!$F$5:$F$14,-1+SMALL(IF(Planning!$B$5:$B$14=C$24,ROW(Planning!$B$5:$B$14)+1-ROW(Planning!$B$4),""),ROW($A2))))</f>
        <v/>
      </c>
      <c r="D27" s="32" t="str">
        <f t="array" ref="D27">IF(ROW($A2)&gt;COUNTIF(Planning!$B$5:$B$14,D$24),"",TEXT(INDEX(Planning!$C$5:$C$14,-1+SMALL(IF(Planning!$B$5:$B$14=D$24,ROW(Planning!$B$5:$B$14)+1-ROW(Planning!$B$4),""),ROW($A2))),"[hh]:mm")&amp;" "&amp;INDEX(Planning!$F$5:$F$14,-1+SMALL(IF(Planning!$B$5:$B$14=D$24,ROW(Planning!$B$5:$B$14)+1-ROW(Planning!$B$4),""),ROW($A2))))</f>
        <v/>
      </c>
      <c r="E27" s="32" t="str">
        <f t="array" ref="E27">IF(ROW($A2)&gt;COUNTIF(Planning!$B$5:$B$14,E$24),"",TEXT(INDEX(Planning!$C$5:$C$14,-1+SMALL(IF(Planning!$B$5:$B$14=E$24,ROW(Planning!$B$5:$B$14)+1-ROW(Planning!$B$4),""),ROW($A2))),"[hh]:mm")&amp;" "&amp;INDEX(Planning!$F$5:$F$14,-1+SMALL(IF(Planning!$B$5:$B$14=E$24,ROW(Planning!$B$5:$B$14)+1-ROW(Planning!$B$4),""),ROW($A2))))</f>
        <v/>
      </c>
      <c r="F27" s="32" t="str">
        <f t="array" ref="F27">IF(ROW($A2)&gt;COUNTIF(Planning!$B$5:$B$14,F$24),"",TEXT(INDEX(Planning!$C$5:$C$14,-1+SMALL(IF(Planning!$B$5:$B$14=F$24,ROW(Planning!$B$5:$B$14)+1-ROW(Planning!$B$4),""),ROW($A2))),"[hh]:mm")&amp;" "&amp;INDEX(Planning!$F$5:$F$14,-1+SMALL(IF(Planning!$B$5:$B$14=F$24,ROW(Planning!$B$5:$B$14)+1-ROW(Planning!$B$4),""),ROW($A2))))</f>
        <v/>
      </c>
      <c r="G27" s="32" t="str">
        <f t="array" ref="G27">IF(ROW($A2)&gt;COUNTIF(Planning!$B$5:$B$14,G$24),"",TEXT(INDEX(Planning!$C$5:$C$14,-1+SMALL(IF(Planning!$B$5:$B$14=G$24,ROW(Planning!$B$5:$B$14)+1-ROW(Planning!$B$4),""),ROW($A2))),"[hh]:mm")&amp;" "&amp;INDEX(Planning!$F$5:$F$14,-1+SMALL(IF(Planning!$B$5:$B$14=G$24,ROW(Planning!$B$5:$B$14)+1-ROW(Planning!$B$4),""),ROW($A2))))</f>
        <v/>
      </c>
      <c r="H27" s="32" t="str">
        <f t="array" ref="H27">IF(ROW($A2)&gt;COUNTIF(Planning!$B$5:$B$14,H$24),"",TEXT(INDEX(Planning!$C$5:$C$14,-1+SMALL(IF(Planning!$B$5:$B$14=H$24,ROW(Planning!$B$5:$B$14)+1-ROW(Planning!$B$4),""),ROW($A2))),"[hh]:mm")&amp;" "&amp;INDEX(Planning!$F$5:$F$14,-1+SMALL(IF(Planning!$B$5:$B$14=H$24,ROW(Planning!$B$5:$B$14)+1-ROW(Planning!$B$4),""),ROW($A2))))</f>
        <v/>
      </c>
      <c r="I27" s="32" t="str">
        <f t="array" ref="I27">IF(ROW($A2)&gt;COUNTIF(Planning!$B$5:$B$14,I$24),"",TEXT(INDEX(Planning!$C$5:$C$14,-1+SMALL(IF(Planning!$B$5:$B$14=I$24,ROW(Planning!$B$5:$B$14)+1-ROW(Planning!$B$4),""),ROW($A2))),"[hh]:mm")&amp;" "&amp;INDEX(Planning!$F$5:$F$14,-1+SMALL(IF(Planning!$B$5:$B$14=I$24,ROW(Planning!$B$5:$B$14)+1-ROW(Planning!$B$4),""),ROW($A2))))</f>
        <v/>
      </c>
    </row>
    <row r="28" spans="2:9">
      <c r="B28" s="44"/>
      <c r="C28" s="32" t="str">
        <f t="array" ref="C28">IF(ROW($A3)&gt;COUNTIF(Planning!$B$5:$B$14,C$24),"",TEXT(INDEX(Planning!$C$5:$C$14,-1+SMALL(IF(Planning!$B$5:$B$14=C$24,ROW(Planning!$B$5:$B$14)+1-ROW(Planning!$B$4),""),ROW($A3))),"[hh]:mm")&amp;" "&amp;INDEX(Planning!$F$5:$F$14,-1+SMALL(IF(Planning!$B$5:$B$14=C$24,ROW(Planning!$B$5:$B$14)+1-ROW(Planning!$B$4),""),ROW($A3))))</f>
        <v/>
      </c>
      <c r="D28" s="32" t="str">
        <f t="array" ref="D28">IF(ROW($A3)&gt;COUNTIF(Planning!$B$5:$B$14,D$24),"",TEXT(INDEX(Planning!$C$5:$C$14,-1+SMALL(IF(Planning!$B$5:$B$14=D$24,ROW(Planning!$B$5:$B$14)+1-ROW(Planning!$B$4),""),ROW($A3))),"[hh]:mm")&amp;" "&amp;INDEX(Planning!$F$5:$F$14,-1+SMALL(IF(Planning!$B$5:$B$14=D$24,ROW(Planning!$B$5:$B$14)+1-ROW(Planning!$B$4),""),ROW($A3))))</f>
        <v/>
      </c>
      <c r="E28" s="32" t="str">
        <f t="array" ref="E28">IF(ROW($A3)&gt;COUNTIF(Planning!$B$5:$B$14,E$24),"",TEXT(INDEX(Planning!$C$5:$C$14,-1+SMALL(IF(Planning!$B$5:$B$14=E$24,ROW(Planning!$B$5:$B$14)+1-ROW(Planning!$B$4),""),ROW($A3))),"[hh]:mm")&amp;" "&amp;INDEX(Planning!$F$5:$F$14,-1+SMALL(IF(Planning!$B$5:$B$14=E$24,ROW(Planning!$B$5:$B$14)+1-ROW(Planning!$B$4),""),ROW($A3))))</f>
        <v/>
      </c>
      <c r="F28" s="32" t="str">
        <f t="array" ref="F28">IF(ROW($A3)&gt;COUNTIF(Planning!$B$5:$B$14,F$24),"",TEXT(INDEX(Planning!$C$5:$C$14,-1+SMALL(IF(Planning!$B$5:$B$14=F$24,ROW(Planning!$B$5:$B$14)+1-ROW(Planning!$B$4),""),ROW($A3))),"[hh]:mm")&amp;" "&amp;INDEX(Planning!$F$5:$F$14,-1+SMALL(IF(Planning!$B$5:$B$14=F$24,ROW(Planning!$B$5:$B$14)+1-ROW(Planning!$B$4),""),ROW($A3))))</f>
        <v/>
      </c>
      <c r="G28" s="32" t="str">
        <f t="array" ref="G28">IF(ROW($A3)&gt;COUNTIF(Planning!$B$5:$B$14,G$24),"",TEXT(INDEX(Planning!$C$5:$C$14,-1+SMALL(IF(Planning!$B$5:$B$14=G$24,ROW(Planning!$B$5:$B$14)+1-ROW(Planning!$B$4),""),ROW($A3))),"[hh]:mm")&amp;" "&amp;INDEX(Planning!$F$5:$F$14,-1+SMALL(IF(Planning!$B$5:$B$14=G$24,ROW(Planning!$B$5:$B$14)+1-ROW(Planning!$B$4),""),ROW($A3))))</f>
        <v/>
      </c>
      <c r="H28" s="32" t="str">
        <f t="array" ref="H28">IF(ROW($A3)&gt;COUNTIF(Planning!$B$5:$B$14,H$24),"",TEXT(INDEX(Planning!$C$5:$C$14,-1+SMALL(IF(Planning!$B$5:$B$14=H$24,ROW(Planning!$B$5:$B$14)+1-ROW(Planning!$B$4),""),ROW($A3))),"[hh]:mm")&amp;" "&amp;INDEX(Planning!$F$5:$F$14,-1+SMALL(IF(Planning!$B$5:$B$14=H$24,ROW(Planning!$B$5:$B$14)+1-ROW(Planning!$B$4),""),ROW($A3))))</f>
        <v/>
      </c>
      <c r="I28" s="32" t="str">
        <f t="array" ref="I28">IF(ROW($A3)&gt;COUNTIF(Planning!$B$5:$B$14,I$24),"",TEXT(INDEX(Planning!$C$5:$C$14,-1+SMALL(IF(Planning!$B$5:$B$14=I$24,ROW(Planning!$B$5:$B$14)+1-ROW(Planning!$B$4),""),ROW($A3))),"[hh]:mm")&amp;" "&amp;INDEX(Planning!$F$5:$F$14,-1+SMALL(IF(Planning!$B$5:$B$14=I$24,ROW(Planning!$B$5:$B$14)+1-ROW(Planning!$B$4),""),ROW($A3))))</f>
        <v/>
      </c>
    </row>
    <row r="29" spans="2:9" ht="13.5" thickBot="1">
      <c r="B29" s="45"/>
      <c r="C29" s="32" t="str">
        <f t="array" ref="C29">IF(ROW($A4)&gt;COUNTIF(Planning!$B$5:$B$14,C$24),"",TEXT(INDEX(Planning!$C$5:$C$14,-1+SMALL(IF(Planning!$B$5:$B$14=C$24,ROW(Planning!$B$5:$B$14)+1-ROW(Planning!$B$4),""),ROW($A4))),"[hh]:mm")&amp;" "&amp;INDEX(Planning!$F$5:$F$14,-1+SMALL(IF(Planning!$B$5:$B$14=C$24,ROW(Planning!$B$5:$B$14)+1-ROW(Planning!$B$4),""),ROW($A4))))</f>
        <v/>
      </c>
      <c r="D29" s="32" t="str">
        <f t="array" ref="D29">IF(ROW($A4)&gt;COUNTIF(Planning!$B$5:$B$14,D$24),"",TEXT(INDEX(Planning!$C$5:$C$14,-1+SMALL(IF(Planning!$B$5:$B$14=D$24,ROW(Planning!$B$5:$B$14)+1-ROW(Planning!$B$4),""),ROW($A4))),"[hh]:mm")&amp;" "&amp;INDEX(Planning!$F$5:$F$14,-1+SMALL(IF(Planning!$B$5:$B$14=D$24,ROW(Planning!$B$5:$B$14)+1-ROW(Planning!$B$4),""),ROW($A4))))</f>
        <v/>
      </c>
      <c r="E29" s="32" t="str">
        <f t="array" ref="E29">IF(ROW($A4)&gt;COUNTIF(Planning!$B$5:$B$14,E$24),"",TEXT(INDEX(Planning!$C$5:$C$14,-1+SMALL(IF(Planning!$B$5:$B$14=E$24,ROW(Planning!$B$5:$B$14)+1-ROW(Planning!$B$4),""),ROW($A4))),"[hh]:mm")&amp;" "&amp;INDEX(Planning!$F$5:$F$14,-1+SMALL(IF(Planning!$B$5:$B$14=E$24,ROW(Planning!$B$5:$B$14)+1-ROW(Planning!$B$4),""),ROW($A4))))</f>
        <v/>
      </c>
      <c r="F29" s="32" t="str">
        <f t="array" ref="F29">IF(ROW($A4)&gt;COUNTIF(Planning!$B$5:$B$14,F$24),"",TEXT(INDEX(Planning!$C$5:$C$14,-1+SMALL(IF(Planning!$B$5:$B$14=F$24,ROW(Planning!$B$5:$B$14)+1-ROW(Planning!$B$4),""),ROW($A4))),"[hh]:mm")&amp;" "&amp;INDEX(Planning!$F$5:$F$14,-1+SMALL(IF(Planning!$B$5:$B$14=F$24,ROW(Planning!$B$5:$B$14)+1-ROW(Planning!$B$4),""),ROW($A4))))</f>
        <v/>
      </c>
      <c r="G29" s="32" t="str">
        <f t="array" ref="G29">IF(ROW($A4)&gt;COUNTIF(Planning!$B$5:$B$14,G$24),"",TEXT(INDEX(Planning!$C$5:$C$14,-1+SMALL(IF(Planning!$B$5:$B$14=G$24,ROW(Planning!$B$5:$B$14)+1-ROW(Planning!$B$4),""),ROW($A4))),"[hh]:mm")&amp;" "&amp;INDEX(Planning!$F$5:$F$14,-1+SMALL(IF(Planning!$B$5:$B$14=G$24,ROW(Planning!$B$5:$B$14)+1-ROW(Planning!$B$4),""),ROW($A4))))</f>
        <v/>
      </c>
      <c r="H29" s="32" t="str">
        <f t="array" ref="H29">IF(ROW($A4)&gt;COUNTIF(Planning!$B$5:$B$14,H$24),"",TEXT(INDEX(Planning!$C$5:$C$14,-1+SMALL(IF(Planning!$B$5:$B$14=H$24,ROW(Planning!$B$5:$B$14)+1-ROW(Planning!$B$4),""),ROW($A4))),"[hh]:mm")&amp;" "&amp;INDEX(Planning!$F$5:$F$14,-1+SMALL(IF(Planning!$B$5:$B$14=H$24,ROW(Planning!$B$5:$B$14)+1-ROW(Planning!$B$4),""),ROW($A4))))</f>
        <v/>
      </c>
      <c r="I29" s="32" t="str">
        <f t="array" ref="I29">IF(ROW($A4)&gt;COUNTIF(Planning!$B$5:$B$14,I$24),"",TEXT(INDEX(Planning!$C$5:$C$14,-1+SMALL(IF(Planning!$B$5:$B$14=I$24,ROW(Planning!$B$5:$B$14)+1-ROW(Planning!$B$4),""),ROW($A4))),"[hh]:mm")&amp;" "&amp;INDEX(Planning!$F$5:$F$14,-1+SMALL(IF(Planning!$B$5:$B$14=I$24,ROW(Planning!$B$5:$B$14)+1-ROW(Planning!$B$4),""),ROW($A4))))</f>
        <v/>
      </c>
    </row>
    <row r="30" spans="2:9" ht="29.25" thickTop="1">
      <c r="B30" s="23">
        <f>1+INT(MIN(MOD(C30-DATE(YEAR(C30)+{-1;0;1},1,5)+WEEKDAY(DATE(YEAR(C30)+{-1;0;1},1,3)),734))/7)</f>
        <v>43</v>
      </c>
      <c r="C30" s="24">
        <f>C24+7</f>
        <v>44858</v>
      </c>
      <c r="D30" s="8">
        <f>C30+1</f>
        <v>44859</v>
      </c>
      <c r="E30" s="8">
        <f t="shared" ref="E30:I30" si="4">D30+1</f>
        <v>44860</v>
      </c>
      <c r="F30" s="8">
        <f t="shared" si="4"/>
        <v>44861</v>
      </c>
      <c r="G30" s="8">
        <f t="shared" si="4"/>
        <v>44862</v>
      </c>
      <c r="H30" s="8">
        <f t="shared" si="4"/>
        <v>44863</v>
      </c>
      <c r="I30" s="8">
        <f t="shared" si="4"/>
        <v>44864</v>
      </c>
    </row>
    <row r="31" spans="2:9">
      <c r="B31" s="44" t="s">
        <v>24</v>
      </c>
      <c r="C31" s="25" t="str">
        <f>IFERROR(VLOOKUP(C30,JF_P[],2,0),"")</f>
        <v/>
      </c>
      <c r="D31" s="11" t="str">
        <f>IFERROR(VLOOKUP(D30,JF_P[],2,0),"")</f>
        <v/>
      </c>
      <c r="E31" s="11" t="str">
        <f>IFERROR(VLOOKUP(E30,JF_P[],2,0),"")</f>
        <v/>
      </c>
      <c r="F31" s="11" t="str">
        <f>IFERROR(VLOOKUP(F30,JF_P[],2,0),"")</f>
        <v/>
      </c>
      <c r="G31" s="11" t="str">
        <f>IFERROR(VLOOKUP(G30,JF_P[],2,0),"")</f>
        <v/>
      </c>
      <c r="H31" s="11" t="str">
        <f>IFERROR(VLOOKUP(H30,JF_P[],2,0),"")</f>
        <v/>
      </c>
      <c r="I31" s="11" t="str">
        <f>IFERROR(VLOOKUP(I30,JF_P[],2,0),"")</f>
        <v/>
      </c>
    </row>
    <row r="32" spans="2:9">
      <c r="B32" s="44"/>
      <c r="C32" s="26" t="str">
        <f t="array" ref="C32">IF(ROW($A1)&gt;COUNTIF(Planning!$B$5:$B$14,C$30),"",TEXT(INDEX(Planning!$C$5:$C$14,-1+SMALL(IF(Planning!$B$5:$B$14=C$30,ROW(Planning!$B$5:$B$14)+1-ROW(Planning!$B$4),""),ROW($A1))),"[hh]:mm")&amp;" "&amp;INDEX(Planning!$F$5:$F$14,-1+SMALL(IF(Planning!$B$5:$B$14=C$30,ROW(Planning!$B$5:$B$14)+1-ROW(Planning!$B$4),""),ROW($A1))))</f>
        <v/>
      </c>
      <c r="D32" s="26" t="str">
        <f t="array" ref="D32">IF(ROW($A1)&gt;COUNTIF(Planning!$B$5:$B$14,D$30),"",TEXT(INDEX(Planning!$C$5:$C$14,-1+SMALL(IF(Planning!$B$5:$B$14=D$30,ROW(Planning!$B$5:$B$14)+1-ROW(Planning!$B$4),""),ROW($A1))),"[hh]:mm")&amp;" "&amp;INDEX(Planning!$F$5:$F$14,-1+SMALL(IF(Planning!$B$5:$B$14=D$30,ROW(Planning!$B$5:$B$14)+1-ROW(Planning!$B$4),""),ROW($A1))))</f>
        <v/>
      </c>
      <c r="E32" s="26" t="str">
        <f t="array" ref="E32">IF(ROW($A1)&gt;COUNTIF(Planning!$B$5:$B$14,E$30),"",TEXT(INDEX(Planning!$C$5:$C$14,-1+SMALL(IF(Planning!$B$5:$B$14=E$30,ROW(Planning!$B$5:$B$14)+1-ROW(Planning!$B$4),""),ROW($A1))),"[hh]:mm")&amp;" "&amp;INDEX(Planning!$F$5:$F$14,-1+SMALL(IF(Planning!$B$5:$B$14=E$30,ROW(Planning!$B$5:$B$14)+1-ROW(Planning!$B$4),""),ROW($A1))))</f>
        <v/>
      </c>
      <c r="F32" s="26" t="str">
        <f t="array" ref="F32">IF(ROW($A1)&gt;COUNTIF(Planning!$B$5:$B$14,F$30),"",TEXT(INDEX(Planning!$C$5:$C$14,-1+SMALL(IF(Planning!$B$5:$B$14=F$30,ROW(Planning!$B$5:$B$14)+1-ROW(Planning!$B$4),""),ROW($A1))),"[hh]:mm")&amp;" "&amp;INDEX(Planning!$F$5:$F$14,-1+SMALL(IF(Planning!$B$5:$B$14=F$30,ROW(Planning!$B$5:$B$14)+1-ROW(Planning!$B$4),""),ROW($A1))))</f>
        <v/>
      </c>
      <c r="G32" s="26" t="str">
        <f t="array" ref="G32">IF(ROW($A1)&gt;COUNTIF(Planning!$B$5:$B$14,G$30),"",TEXT(INDEX(Planning!$C$5:$C$14,-1+SMALL(IF(Planning!$B$5:$B$14=G$30,ROW(Planning!$B$5:$B$14)+1-ROW(Planning!$B$4),""),ROW($A1))),"[hh]:mm")&amp;" "&amp;INDEX(Planning!$F$5:$F$14,-1+SMALL(IF(Planning!$B$5:$B$14=G$30,ROW(Planning!$B$5:$B$14)+1-ROW(Planning!$B$4),""),ROW($A1))))</f>
        <v/>
      </c>
      <c r="H32" s="26" t="str">
        <f t="array" ref="H32">IF(ROW($A1)&gt;COUNTIF(Planning!$B$5:$B$14,H$30),"",TEXT(INDEX(Planning!$C$5:$C$14,-1+SMALL(IF(Planning!$B$5:$B$14=H$30,ROW(Planning!$B$5:$B$14)+1-ROW(Planning!$B$4),""),ROW($A1))),"[hh]:mm")&amp;" "&amp;INDEX(Planning!$F$5:$F$14,-1+SMALL(IF(Planning!$B$5:$B$14=H$30,ROW(Planning!$B$5:$B$14)+1-ROW(Planning!$B$4),""),ROW($A1))))</f>
        <v/>
      </c>
      <c r="I32" s="26" t="str">
        <f t="array" ref="I32">IF(ROW($A1)&gt;COUNTIF(Planning!$B$5:$B$14,I$30),"",TEXT(INDEX(Planning!$C$5:$C$14,-1+SMALL(IF(Planning!$B$5:$B$14=I$30,ROW(Planning!$B$5:$B$14)+1-ROW(Planning!$B$4),""),ROW($A1))),"[hh]:mm")&amp;" "&amp;INDEX(Planning!$F$5:$F$14,-1+SMALL(IF(Planning!$B$5:$B$14=I$30,ROW(Planning!$B$5:$B$14)+1-ROW(Planning!$B$4),""),ROW($A1))))</f>
        <v/>
      </c>
    </row>
    <row r="33" spans="2:9">
      <c r="B33" s="44"/>
      <c r="C33" s="26" t="str">
        <f t="array" ref="C33">IF(ROW($A2)&gt;COUNTIF(Planning!$B$5:$B$14,C$30),"",TEXT(INDEX(Planning!$C$5:$C$14,-1+SMALL(IF(Planning!$B$5:$B$14=C$30,ROW(Planning!$B$5:$B$14)+1-ROW(Planning!$B$4),""),ROW($A2))),"[hh]:mm")&amp;" "&amp;INDEX(Planning!$F$5:$F$14,-1+SMALL(IF(Planning!$B$5:$B$14=C$30,ROW(Planning!$B$5:$B$14)+1-ROW(Planning!$B$4),""),ROW($A2))))</f>
        <v/>
      </c>
      <c r="D33" s="26" t="str">
        <f t="array" ref="D33">IF(ROW($A2)&gt;COUNTIF(Planning!$B$5:$B$14,D$30),"",TEXT(INDEX(Planning!$C$5:$C$14,-1+SMALL(IF(Planning!$B$5:$B$14=D$30,ROW(Planning!$B$5:$B$14)+1-ROW(Planning!$B$4),""),ROW($A2))),"[hh]:mm")&amp;" "&amp;INDEX(Planning!$F$5:$F$14,-1+SMALL(IF(Planning!$B$5:$B$14=D$30,ROW(Planning!$B$5:$B$14)+1-ROW(Planning!$B$4),""),ROW($A2))))</f>
        <v/>
      </c>
      <c r="E33" s="26" t="str">
        <f t="array" ref="E33">IF(ROW($A2)&gt;COUNTIF(Planning!$B$5:$B$14,E$30),"",TEXT(INDEX(Planning!$C$5:$C$14,-1+SMALL(IF(Planning!$B$5:$B$14=E$30,ROW(Planning!$B$5:$B$14)+1-ROW(Planning!$B$4),""),ROW($A2))),"[hh]:mm")&amp;" "&amp;INDEX(Planning!$F$5:$F$14,-1+SMALL(IF(Planning!$B$5:$B$14=E$30,ROW(Planning!$B$5:$B$14)+1-ROW(Planning!$B$4),""),ROW($A2))))</f>
        <v/>
      </c>
      <c r="F33" s="26" t="str">
        <f t="array" ref="F33">IF(ROW($A2)&gt;COUNTIF(Planning!$B$5:$B$14,F$30),"",TEXT(INDEX(Planning!$C$5:$C$14,-1+SMALL(IF(Planning!$B$5:$B$14=F$30,ROW(Planning!$B$5:$B$14)+1-ROW(Planning!$B$4),""),ROW($A2))),"[hh]:mm")&amp;" "&amp;INDEX(Planning!$F$5:$F$14,-1+SMALL(IF(Planning!$B$5:$B$14=F$30,ROW(Planning!$B$5:$B$14)+1-ROW(Planning!$B$4),""),ROW($A2))))</f>
        <v/>
      </c>
      <c r="G33" s="26" t="str">
        <f t="array" ref="G33">IF(ROW($A2)&gt;COUNTIF(Planning!$B$5:$B$14,G$30),"",TEXT(INDEX(Planning!$C$5:$C$14,-1+SMALL(IF(Planning!$B$5:$B$14=G$30,ROW(Planning!$B$5:$B$14)+1-ROW(Planning!$B$4),""),ROW($A2))),"[hh]:mm")&amp;" "&amp;INDEX(Planning!$F$5:$F$14,-1+SMALL(IF(Planning!$B$5:$B$14=G$30,ROW(Planning!$B$5:$B$14)+1-ROW(Planning!$B$4),""),ROW($A2))))</f>
        <v/>
      </c>
      <c r="H33" s="26" t="str">
        <f t="array" ref="H33">IF(ROW($A2)&gt;COUNTIF(Planning!$B$5:$B$14,H$30),"",TEXT(INDEX(Planning!$C$5:$C$14,-1+SMALL(IF(Planning!$B$5:$B$14=H$30,ROW(Planning!$B$5:$B$14)+1-ROW(Planning!$B$4),""),ROW($A2))),"[hh]:mm")&amp;" "&amp;INDEX(Planning!$F$5:$F$14,-1+SMALL(IF(Planning!$B$5:$B$14=H$30,ROW(Planning!$B$5:$B$14)+1-ROW(Planning!$B$4),""),ROW($A2))))</f>
        <v/>
      </c>
      <c r="I33" s="26" t="str">
        <f t="array" ref="I33">IF(ROW($A2)&gt;COUNTIF(Planning!$B$5:$B$14,I$30),"",TEXT(INDEX(Planning!$C$5:$C$14,-1+SMALL(IF(Planning!$B$5:$B$14=I$30,ROW(Planning!$B$5:$B$14)+1-ROW(Planning!$B$4),""),ROW($A2))),"[hh]:mm")&amp;" "&amp;INDEX(Planning!$F$5:$F$14,-1+SMALL(IF(Planning!$B$5:$B$14=I$30,ROW(Planning!$B$5:$B$14)+1-ROW(Planning!$B$4),""),ROW($A2))))</f>
        <v/>
      </c>
    </row>
    <row r="34" spans="2:9">
      <c r="B34" s="44"/>
      <c r="C34" s="26" t="str">
        <f t="array" ref="C34">IF(ROW($A3)&gt;COUNTIF(Planning!$B$5:$B$14,C$30),"",TEXT(INDEX(Planning!$C$5:$C$14,-1+SMALL(IF(Planning!$B$5:$B$14=C$30,ROW(Planning!$B$5:$B$14)+1-ROW(Planning!$B$4),""),ROW($A3))),"[hh]:mm")&amp;" "&amp;INDEX(Planning!$F$5:$F$14,-1+SMALL(IF(Planning!$B$5:$B$14=C$30,ROW(Planning!$B$5:$B$14)+1-ROW(Planning!$B$4),""),ROW($A3))))</f>
        <v/>
      </c>
      <c r="D34" s="26" t="str">
        <f t="array" ref="D34">IF(ROW($A3)&gt;COUNTIF(Planning!$B$5:$B$14,D$30),"",TEXT(INDEX(Planning!$C$5:$C$14,-1+SMALL(IF(Planning!$B$5:$B$14=D$30,ROW(Planning!$B$5:$B$14)+1-ROW(Planning!$B$4),""),ROW($A3))),"[hh]:mm")&amp;" "&amp;INDEX(Planning!$F$5:$F$14,-1+SMALL(IF(Planning!$B$5:$B$14=D$30,ROW(Planning!$B$5:$B$14)+1-ROW(Planning!$B$4),""),ROW($A3))))</f>
        <v/>
      </c>
      <c r="E34" s="26" t="str">
        <f t="array" ref="E34">IF(ROW($A3)&gt;COUNTIF(Planning!$B$5:$B$14,E$30),"",TEXT(INDEX(Planning!$C$5:$C$14,-1+SMALL(IF(Planning!$B$5:$B$14=E$30,ROW(Planning!$B$5:$B$14)+1-ROW(Planning!$B$4),""),ROW($A3))),"[hh]:mm")&amp;" "&amp;INDEX(Planning!$F$5:$F$14,-1+SMALL(IF(Planning!$B$5:$B$14=E$30,ROW(Planning!$B$5:$B$14)+1-ROW(Planning!$B$4),""),ROW($A3))))</f>
        <v/>
      </c>
      <c r="F34" s="26" t="str">
        <f t="array" ref="F34">IF(ROW($A3)&gt;COUNTIF(Planning!$B$5:$B$14,F$30),"",TEXT(INDEX(Planning!$C$5:$C$14,-1+SMALL(IF(Planning!$B$5:$B$14=F$30,ROW(Planning!$B$5:$B$14)+1-ROW(Planning!$B$4),""),ROW($A3))),"[hh]:mm")&amp;" "&amp;INDEX(Planning!$F$5:$F$14,-1+SMALL(IF(Planning!$B$5:$B$14=F$30,ROW(Planning!$B$5:$B$14)+1-ROW(Planning!$B$4),""),ROW($A3))))</f>
        <v/>
      </c>
      <c r="G34" s="26" t="str">
        <f t="array" ref="G34">IF(ROW($A3)&gt;COUNTIF(Planning!$B$5:$B$14,G$30),"",TEXT(INDEX(Planning!$C$5:$C$14,-1+SMALL(IF(Planning!$B$5:$B$14=G$30,ROW(Planning!$B$5:$B$14)+1-ROW(Planning!$B$4),""),ROW($A3))),"[hh]:mm")&amp;" "&amp;INDEX(Planning!$F$5:$F$14,-1+SMALL(IF(Planning!$B$5:$B$14=G$30,ROW(Planning!$B$5:$B$14)+1-ROW(Planning!$B$4),""),ROW($A3))))</f>
        <v/>
      </c>
      <c r="H34" s="26" t="str">
        <f t="array" ref="H34">IF(ROW($A3)&gt;COUNTIF(Planning!$B$5:$B$14,H$30),"",TEXT(INDEX(Planning!$C$5:$C$14,-1+SMALL(IF(Planning!$B$5:$B$14=H$30,ROW(Planning!$B$5:$B$14)+1-ROW(Planning!$B$4),""),ROW($A3))),"[hh]:mm")&amp;" "&amp;INDEX(Planning!$F$5:$F$14,-1+SMALL(IF(Planning!$B$5:$B$14=H$30,ROW(Planning!$B$5:$B$14)+1-ROW(Planning!$B$4),""),ROW($A3))))</f>
        <v/>
      </c>
      <c r="I34" s="26" t="str">
        <f t="array" ref="I34">IF(ROW($A3)&gt;COUNTIF(Planning!$B$5:$B$14,I$30),"",TEXT(INDEX(Planning!$C$5:$C$14,-1+SMALL(IF(Planning!$B$5:$B$14=I$30,ROW(Planning!$B$5:$B$14)+1-ROW(Planning!$B$4),""),ROW($A3))),"[hh]:mm")&amp;" "&amp;INDEX(Planning!$F$5:$F$14,-1+SMALL(IF(Planning!$B$5:$B$14=I$30,ROW(Planning!$B$5:$B$14)+1-ROW(Planning!$B$4),""),ROW($A3))))</f>
        <v/>
      </c>
    </row>
    <row r="35" spans="2:9" ht="13.5" thickBot="1">
      <c r="B35" s="45"/>
      <c r="C35" s="26" t="str">
        <f t="array" ref="C35">IF(ROW($A4)&gt;COUNTIF(Planning!$B$5:$B$14,C$30),"",TEXT(INDEX(Planning!$C$5:$C$14,-1+SMALL(IF(Planning!$B$5:$B$14=C$30,ROW(Planning!$B$5:$B$14)+1-ROW(Planning!$B$4),""),ROW($A4))),"[hh]:mm")&amp;" "&amp;INDEX(Planning!$F$5:$F$14,-1+SMALL(IF(Planning!$B$5:$B$14=C$30,ROW(Planning!$B$5:$B$14)+1-ROW(Planning!$B$4),""),ROW($A4))))</f>
        <v/>
      </c>
      <c r="D35" s="26" t="str">
        <f t="array" ref="D35">IF(ROW($A4)&gt;COUNTIF(Planning!$B$5:$B$14,D$30),"",TEXT(INDEX(Planning!$C$5:$C$14,-1+SMALL(IF(Planning!$B$5:$B$14=D$30,ROW(Planning!$B$5:$B$14)+1-ROW(Planning!$B$4),""),ROW($A4))),"[hh]:mm")&amp;" "&amp;INDEX(Planning!$F$5:$F$14,-1+SMALL(IF(Planning!$B$5:$B$14=D$30,ROW(Planning!$B$5:$B$14)+1-ROW(Planning!$B$4),""),ROW($A4))))</f>
        <v/>
      </c>
      <c r="E35" s="26" t="str">
        <f t="array" ref="E35">IF(ROW($A4)&gt;COUNTIF(Planning!$B$5:$B$14,E$30),"",TEXT(INDEX(Planning!$C$5:$C$14,-1+SMALL(IF(Planning!$B$5:$B$14=E$30,ROW(Planning!$B$5:$B$14)+1-ROW(Planning!$B$4),""),ROW($A4))),"[hh]:mm")&amp;" "&amp;INDEX(Planning!$F$5:$F$14,-1+SMALL(IF(Planning!$B$5:$B$14=E$30,ROW(Planning!$B$5:$B$14)+1-ROW(Planning!$B$4),""),ROW($A4))))</f>
        <v/>
      </c>
      <c r="F35" s="26" t="str">
        <f t="array" ref="F35">IF(ROW($A4)&gt;COUNTIF(Planning!$B$5:$B$14,F$30),"",TEXT(INDEX(Planning!$C$5:$C$14,-1+SMALL(IF(Planning!$B$5:$B$14=F$30,ROW(Planning!$B$5:$B$14)+1-ROW(Planning!$B$4),""),ROW($A4))),"[hh]:mm")&amp;" "&amp;INDEX(Planning!$F$5:$F$14,-1+SMALL(IF(Planning!$B$5:$B$14=F$30,ROW(Planning!$B$5:$B$14)+1-ROW(Planning!$B$4),""),ROW($A4))))</f>
        <v/>
      </c>
      <c r="G35" s="26" t="str">
        <f t="array" ref="G35">IF(ROW($A4)&gt;COUNTIF(Planning!$B$5:$B$14,G$30),"",TEXT(INDEX(Planning!$C$5:$C$14,-1+SMALL(IF(Planning!$B$5:$B$14=G$30,ROW(Planning!$B$5:$B$14)+1-ROW(Planning!$B$4),""),ROW($A4))),"[hh]:mm")&amp;" "&amp;INDEX(Planning!$F$5:$F$14,-1+SMALL(IF(Planning!$B$5:$B$14=G$30,ROW(Planning!$B$5:$B$14)+1-ROW(Planning!$B$4),""),ROW($A4))))</f>
        <v/>
      </c>
      <c r="H35" s="26" t="str">
        <f t="array" ref="H35">IF(ROW($A4)&gt;COUNTIF(Planning!$B$5:$B$14,H$30),"",TEXT(INDEX(Planning!$C$5:$C$14,-1+SMALL(IF(Planning!$B$5:$B$14=H$30,ROW(Planning!$B$5:$B$14)+1-ROW(Planning!$B$4),""),ROW($A4))),"[hh]:mm")&amp;" "&amp;INDEX(Planning!$F$5:$F$14,-1+SMALL(IF(Planning!$B$5:$B$14=H$30,ROW(Planning!$B$5:$B$14)+1-ROW(Planning!$B$4),""),ROW($A4))))</f>
        <v/>
      </c>
      <c r="I35" s="26" t="str">
        <f t="array" ref="I35">IF(ROW($A4)&gt;COUNTIF(Planning!$B$5:$B$14,I$30),"",TEXT(INDEX(Planning!$C$5:$C$14,-1+SMALL(IF(Planning!$B$5:$B$14=I$30,ROW(Planning!$B$5:$B$14)+1-ROW(Planning!$B$4),""),ROW($A4))),"[hh]:mm")&amp;" "&amp;INDEX(Planning!$F$5:$F$14,-1+SMALL(IF(Planning!$B$5:$B$14=I$30,ROW(Planning!$B$5:$B$14)+1-ROW(Planning!$B$4),""),ROW($A4))))</f>
        <v/>
      </c>
    </row>
    <row r="36" spans="2:9" ht="29.25" thickTop="1">
      <c r="B36" s="23">
        <f>1+INT(MIN(MOD(C36-DATE(YEAR(C36)+{-1;0;1},1,5)+WEEKDAY(DATE(YEAR(C36)+{-1;0;1},1,3)),734))/7)</f>
        <v>44</v>
      </c>
      <c r="C36" s="27">
        <f>C30+7</f>
        <v>44865</v>
      </c>
      <c r="D36" s="28">
        <f>C36+1</f>
        <v>44866</v>
      </c>
      <c r="E36" s="28">
        <f t="shared" ref="E36:I36" si="5">D36+1</f>
        <v>44867</v>
      </c>
      <c r="F36" s="28">
        <f t="shared" si="5"/>
        <v>44868</v>
      </c>
      <c r="G36" s="28">
        <f t="shared" si="5"/>
        <v>44869</v>
      </c>
      <c r="H36" s="28">
        <f t="shared" si="5"/>
        <v>44870</v>
      </c>
      <c r="I36" s="28">
        <f t="shared" si="5"/>
        <v>44871</v>
      </c>
    </row>
    <row r="37" spans="2:9">
      <c r="B37" s="44" t="s">
        <v>24</v>
      </c>
      <c r="C37" s="29" t="str">
        <f>IFERROR(VLOOKUP(C36,JF_P[],2,0),"")</f>
        <v>Pont</v>
      </c>
      <c r="D37" s="30" t="str">
        <f>IFERROR(VLOOKUP(D36,JF_P[],2,0),"")</f>
        <v>Toussaint</v>
      </c>
      <c r="E37" s="30" t="str">
        <f>IFERROR(VLOOKUP(E36,JF_P[],2,0),"")</f>
        <v/>
      </c>
      <c r="F37" s="30" t="str">
        <f>IFERROR(VLOOKUP(F36,JF_P[],2,0),"")</f>
        <v/>
      </c>
      <c r="G37" s="30" t="str">
        <f>IFERROR(VLOOKUP(G36,JF_P[],2,0),"")</f>
        <v/>
      </c>
      <c r="H37" s="30" t="str">
        <f>IFERROR(VLOOKUP(H36,JF_P[],2,0),"")</f>
        <v/>
      </c>
      <c r="I37" s="30" t="str">
        <f>IFERROR(VLOOKUP(I36,JF_P[],2,0),"")</f>
        <v/>
      </c>
    </row>
    <row r="38" spans="2:9">
      <c r="B38" s="44"/>
      <c r="C38" s="32" t="str">
        <f t="array" ref="C38">IF(ROW($A1)&gt;COUNTIF(Planning!$B$5:$B$14,C$36),"",TEXT(INDEX(Planning!$C$5:$C$14,-1+SMALL(IF(Planning!$B$5:$B$14=C$36,ROW(Planning!$B$5:$B$14)+1-ROW(Planning!$B$4),""),ROW($A1))),"[hh]:mm")&amp;" "&amp;INDEX(Planning!$F$5:$F$14,-1+SMALL(IF(Planning!$B$5:$B$14=C$36,ROW(Planning!$B$5:$B$14)+1-ROW(Planning!$B$4),""),ROW($A1))))</f>
        <v/>
      </c>
      <c r="D38" s="32" t="str">
        <f t="array" ref="D38">IF(ROW($A1)&gt;COUNTIF(Planning!$B$5:$B$14,D$36),"",TEXT(INDEX(Planning!$C$5:$C$14,-1+SMALL(IF(Planning!$B$5:$B$14=D$36,ROW(Planning!$B$5:$B$14)+1-ROW(Planning!$B$4),""),ROW($A1))),"[hh]:mm")&amp;" "&amp;INDEX(Planning!$F$5:$F$14,-1+SMALL(IF(Planning!$B$5:$B$14=D$36,ROW(Planning!$B$5:$B$14)+1-ROW(Planning!$B$4),""),ROW($A1))))</f>
        <v/>
      </c>
      <c r="E38" s="32" t="str">
        <f t="array" ref="E38">IF(ROW($A1)&gt;COUNTIF(Planning!$B$5:$B$14,E$36),"",TEXT(INDEX(Planning!$C$5:$C$14,-1+SMALL(IF(Planning!$B$5:$B$14=E$36,ROW(Planning!$B$5:$B$14)+1-ROW(Planning!$B$4),""),ROW($A1))),"[hh]:mm")&amp;" "&amp;INDEX(Planning!$F$5:$F$14,-1+SMALL(IF(Planning!$B$5:$B$14=E$36,ROW(Planning!$B$5:$B$14)+1-ROW(Planning!$B$4),""),ROW($A1))))</f>
        <v/>
      </c>
      <c r="F38" s="32" t="str">
        <f t="array" ref="F38">IF(ROW($A1)&gt;COUNTIF(Planning!$B$5:$B$14,F$36),"",TEXT(INDEX(Planning!$C$5:$C$14,-1+SMALL(IF(Planning!$B$5:$B$14=F$36,ROW(Planning!$B$5:$B$14)+1-ROW(Planning!$B$4),""),ROW($A1))),"[hh]:mm")&amp;" "&amp;INDEX(Planning!$F$5:$F$14,-1+SMALL(IF(Planning!$B$5:$B$14=F$36,ROW(Planning!$B$5:$B$14)+1-ROW(Planning!$B$4),""),ROW($A1))))</f>
        <v/>
      </c>
      <c r="G38" s="32" t="str">
        <f t="array" ref="G38">IF(ROW($A1)&gt;COUNTIF(Planning!$B$5:$B$14,G$36),"",TEXT(INDEX(Planning!$C$5:$C$14,-1+SMALL(IF(Planning!$B$5:$B$14=G$36,ROW(Planning!$B$5:$B$14)+1-ROW(Planning!$B$4),""),ROW($A1))),"[hh]:mm")&amp;" "&amp;INDEX(Planning!$F$5:$F$14,-1+SMALL(IF(Planning!$B$5:$B$14=G$36,ROW(Planning!$B$5:$B$14)+1-ROW(Planning!$B$4),""),ROW($A1))))</f>
        <v/>
      </c>
      <c r="H38" s="32" t="str">
        <f t="array" ref="H38">IF(ROW($A1)&gt;COUNTIF(Planning!$B$5:$B$14,H$36),"",TEXT(INDEX(Planning!$C$5:$C$14,-1+SMALL(IF(Planning!$B$5:$B$14=H$36,ROW(Planning!$B$5:$B$14)+1-ROW(Planning!$B$4),""),ROW($A1))),"[hh]:mm")&amp;" "&amp;INDEX(Planning!$F$5:$F$14,-1+SMALL(IF(Planning!$B$5:$B$14=H$36,ROW(Planning!$B$5:$B$14)+1-ROW(Planning!$B$4),""),ROW($A1))))</f>
        <v/>
      </c>
      <c r="I38" s="32" t="str">
        <f t="array" ref="I38">IF(ROW($A1)&gt;COUNTIF(Planning!$B$5:$B$14,I$36),"",TEXT(INDEX(Planning!$C$5:$C$14,-1+SMALL(IF(Planning!$B$5:$B$14=I$36,ROW(Planning!$B$5:$B$14)+1-ROW(Planning!$B$4),""),ROW($A1))),"[hh]:mm")&amp;" "&amp;INDEX(Planning!$F$5:$F$14,-1+SMALL(IF(Planning!$B$5:$B$14=I$36,ROW(Planning!$B$5:$B$14)+1-ROW(Planning!$B$4),""),ROW($A1))))</f>
        <v/>
      </c>
    </row>
    <row r="39" spans="2:9">
      <c r="B39" s="44"/>
      <c r="C39" s="32" t="str">
        <f t="array" ref="C39">IF(ROW($A2)&gt;COUNTIF(Planning!$B$5:$B$14,C$36),"",TEXT(INDEX(Planning!$C$5:$C$14,-1+SMALL(IF(Planning!$B$5:$B$14=C$36,ROW(Planning!$B$5:$B$14)+1-ROW(Planning!$B$4),""),ROW($A2))),"[hh]:mm")&amp;" "&amp;INDEX(Planning!$F$5:$F$14,-1+SMALL(IF(Planning!$B$5:$B$14=C$36,ROW(Planning!$B$5:$B$14)+1-ROW(Planning!$B$4),""),ROW($A2))))</f>
        <v/>
      </c>
      <c r="D39" s="32" t="str">
        <f t="array" ref="D39">IF(ROW($A2)&gt;COUNTIF(Planning!$B$5:$B$14,D$36),"",TEXT(INDEX(Planning!$C$5:$C$14,-1+SMALL(IF(Planning!$B$5:$B$14=D$36,ROW(Planning!$B$5:$B$14)+1-ROW(Planning!$B$4),""),ROW($A2))),"[hh]:mm")&amp;" "&amp;INDEX(Planning!$F$5:$F$14,-1+SMALL(IF(Planning!$B$5:$B$14=D$36,ROW(Planning!$B$5:$B$14)+1-ROW(Planning!$B$4),""),ROW($A2))))</f>
        <v/>
      </c>
      <c r="E39" s="32" t="str">
        <f t="array" ref="E39">IF(ROW($A2)&gt;COUNTIF(Planning!$B$5:$B$14,E$36),"",TEXT(INDEX(Planning!$C$5:$C$14,-1+SMALL(IF(Planning!$B$5:$B$14=E$36,ROW(Planning!$B$5:$B$14)+1-ROW(Planning!$B$4),""),ROW($A2))),"[hh]:mm")&amp;" "&amp;INDEX(Planning!$F$5:$F$14,-1+SMALL(IF(Planning!$B$5:$B$14=E$36,ROW(Planning!$B$5:$B$14)+1-ROW(Planning!$B$4),""),ROW($A2))))</f>
        <v/>
      </c>
      <c r="F39" s="32" t="str">
        <f t="array" ref="F39">IF(ROW($A2)&gt;COUNTIF(Planning!$B$5:$B$14,F$36),"",TEXT(INDEX(Planning!$C$5:$C$14,-1+SMALL(IF(Planning!$B$5:$B$14=F$36,ROW(Planning!$B$5:$B$14)+1-ROW(Planning!$B$4),""),ROW($A2))),"[hh]:mm")&amp;" "&amp;INDEX(Planning!$F$5:$F$14,-1+SMALL(IF(Planning!$B$5:$B$14=F$36,ROW(Planning!$B$5:$B$14)+1-ROW(Planning!$B$4),""),ROW($A2))))</f>
        <v/>
      </c>
      <c r="G39" s="32" t="str">
        <f t="array" ref="G39">IF(ROW($A2)&gt;COUNTIF(Planning!$B$5:$B$14,G$36),"",TEXT(INDEX(Planning!$C$5:$C$14,-1+SMALL(IF(Planning!$B$5:$B$14=G$36,ROW(Planning!$B$5:$B$14)+1-ROW(Planning!$B$4),""),ROW($A2))),"[hh]:mm")&amp;" "&amp;INDEX(Planning!$F$5:$F$14,-1+SMALL(IF(Planning!$B$5:$B$14=G$36,ROW(Planning!$B$5:$B$14)+1-ROW(Planning!$B$4),""),ROW($A2))))</f>
        <v/>
      </c>
      <c r="H39" s="32" t="str">
        <f t="array" ref="H39">IF(ROW($A2)&gt;COUNTIF(Planning!$B$5:$B$14,H$36),"",TEXT(INDEX(Planning!$C$5:$C$14,-1+SMALL(IF(Planning!$B$5:$B$14=H$36,ROW(Planning!$B$5:$B$14)+1-ROW(Planning!$B$4),""),ROW($A2))),"[hh]:mm")&amp;" "&amp;INDEX(Planning!$F$5:$F$14,-1+SMALL(IF(Planning!$B$5:$B$14=H$36,ROW(Planning!$B$5:$B$14)+1-ROW(Planning!$B$4),""),ROW($A2))))</f>
        <v/>
      </c>
      <c r="I39" s="32" t="str">
        <f t="array" ref="I39">IF(ROW($A2)&gt;COUNTIF(Planning!$B$5:$B$14,I$36),"",TEXT(INDEX(Planning!$C$5:$C$14,-1+SMALL(IF(Planning!$B$5:$B$14=I$36,ROW(Planning!$B$5:$B$14)+1-ROW(Planning!$B$4),""),ROW($A2))),"[hh]:mm")&amp;" "&amp;INDEX(Planning!$F$5:$F$14,-1+SMALL(IF(Planning!$B$5:$B$14=I$36,ROW(Planning!$B$5:$B$14)+1-ROW(Planning!$B$4),""),ROW($A2))))</f>
        <v/>
      </c>
    </row>
    <row r="40" spans="2:9">
      <c r="B40" s="44"/>
      <c r="C40" s="32" t="str">
        <f t="array" ref="C40">IF(ROW($A3)&gt;COUNTIF(Planning!$B$5:$B$14,C$36),"",TEXT(INDEX(Planning!$C$5:$C$14,-1+SMALL(IF(Planning!$B$5:$B$14=C$36,ROW(Planning!$B$5:$B$14)+1-ROW(Planning!$B$4),""),ROW($A3))),"[hh]:mm")&amp;" "&amp;INDEX(Planning!$F$5:$F$14,-1+SMALL(IF(Planning!$B$5:$B$14=C$36,ROW(Planning!$B$5:$B$14)+1-ROW(Planning!$B$4),""),ROW($A3))))</f>
        <v/>
      </c>
      <c r="D40" s="32" t="str">
        <f t="array" ref="D40">IF(ROW($A3)&gt;COUNTIF(Planning!$B$5:$B$14,D$36),"",TEXT(INDEX(Planning!$C$5:$C$14,-1+SMALL(IF(Planning!$B$5:$B$14=D$36,ROW(Planning!$B$5:$B$14)+1-ROW(Planning!$B$4),""),ROW($A3))),"[hh]:mm")&amp;" "&amp;INDEX(Planning!$F$5:$F$14,-1+SMALL(IF(Planning!$B$5:$B$14=D$36,ROW(Planning!$B$5:$B$14)+1-ROW(Planning!$B$4),""),ROW($A3))))</f>
        <v/>
      </c>
      <c r="E40" s="32" t="str">
        <f t="array" ref="E40">IF(ROW($A3)&gt;COUNTIF(Planning!$B$5:$B$14,E$36),"",TEXT(INDEX(Planning!$C$5:$C$14,-1+SMALL(IF(Planning!$B$5:$B$14=E$36,ROW(Planning!$B$5:$B$14)+1-ROW(Planning!$B$4),""),ROW($A3))),"[hh]:mm")&amp;" "&amp;INDEX(Planning!$F$5:$F$14,-1+SMALL(IF(Planning!$B$5:$B$14=E$36,ROW(Planning!$B$5:$B$14)+1-ROW(Planning!$B$4),""),ROW($A3))))</f>
        <v/>
      </c>
      <c r="F40" s="32" t="str">
        <f t="array" ref="F40">IF(ROW($A3)&gt;COUNTIF(Planning!$B$5:$B$14,F$36),"",TEXT(INDEX(Planning!$C$5:$C$14,-1+SMALL(IF(Planning!$B$5:$B$14=F$36,ROW(Planning!$B$5:$B$14)+1-ROW(Planning!$B$4),""),ROW($A3))),"[hh]:mm")&amp;" "&amp;INDEX(Planning!$F$5:$F$14,-1+SMALL(IF(Planning!$B$5:$B$14=F$36,ROW(Planning!$B$5:$B$14)+1-ROW(Planning!$B$4),""),ROW($A3))))</f>
        <v/>
      </c>
      <c r="G40" s="32" t="str">
        <f t="array" ref="G40">IF(ROW($A3)&gt;COUNTIF(Planning!$B$5:$B$14,G$36),"",TEXT(INDEX(Planning!$C$5:$C$14,-1+SMALL(IF(Planning!$B$5:$B$14=G$36,ROW(Planning!$B$5:$B$14)+1-ROW(Planning!$B$4),""),ROW($A3))),"[hh]:mm")&amp;" "&amp;INDEX(Planning!$F$5:$F$14,-1+SMALL(IF(Planning!$B$5:$B$14=G$36,ROW(Planning!$B$5:$B$14)+1-ROW(Planning!$B$4),""),ROW($A3))))</f>
        <v/>
      </c>
      <c r="H40" s="32" t="str">
        <f t="array" ref="H40">IF(ROW($A3)&gt;COUNTIF(Planning!$B$5:$B$14,H$36),"",TEXT(INDEX(Planning!$C$5:$C$14,-1+SMALL(IF(Planning!$B$5:$B$14=H$36,ROW(Planning!$B$5:$B$14)+1-ROW(Planning!$B$4),""),ROW($A3))),"[hh]:mm")&amp;" "&amp;INDEX(Planning!$F$5:$F$14,-1+SMALL(IF(Planning!$B$5:$B$14=H$36,ROW(Planning!$B$5:$B$14)+1-ROW(Planning!$B$4),""),ROW($A3))))</f>
        <v/>
      </c>
      <c r="I40" s="32" t="str">
        <f t="array" ref="I40">IF(ROW($A3)&gt;COUNTIF(Planning!$B$5:$B$14,I$36),"",TEXT(INDEX(Planning!$C$5:$C$14,-1+SMALL(IF(Planning!$B$5:$B$14=I$36,ROW(Planning!$B$5:$B$14)+1-ROW(Planning!$B$4),""),ROW($A3))),"[hh]:mm")&amp;" "&amp;INDEX(Planning!$F$5:$F$14,-1+SMALL(IF(Planning!$B$5:$B$14=I$36,ROW(Planning!$B$5:$B$14)+1-ROW(Planning!$B$4),""),ROW($A3))))</f>
        <v/>
      </c>
    </row>
    <row r="41" spans="2:9" ht="13.5" thickBot="1">
      <c r="B41" s="45"/>
      <c r="C41" s="32" t="str">
        <f t="array" ref="C41">IF(ROW($A4)&gt;COUNTIF(Planning!$B$5:$B$14,C$36),"",TEXT(INDEX(Planning!$C$5:$C$14,-1+SMALL(IF(Planning!$B$5:$B$14=C$36,ROW(Planning!$B$5:$B$14)+1-ROW(Planning!$B$4),""),ROW($A4))),"[hh]:mm")&amp;" "&amp;INDEX(Planning!$F$5:$F$14,-1+SMALL(IF(Planning!$B$5:$B$14=C$36,ROW(Planning!$B$5:$B$14)+1-ROW(Planning!$B$4),""),ROW($A4))))</f>
        <v/>
      </c>
      <c r="D41" s="32" t="str">
        <f t="array" ref="D41">IF(ROW($A4)&gt;COUNTIF(Planning!$B$5:$B$14,D$36),"",TEXT(INDEX(Planning!$C$5:$C$14,-1+SMALL(IF(Planning!$B$5:$B$14=D$36,ROW(Planning!$B$5:$B$14)+1-ROW(Planning!$B$4),""),ROW($A4))),"[hh]:mm")&amp;" "&amp;INDEX(Planning!$F$5:$F$14,-1+SMALL(IF(Planning!$B$5:$B$14=D$36,ROW(Planning!$B$5:$B$14)+1-ROW(Planning!$B$4),""),ROW($A4))))</f>
        <v/>
      </c>
      <c r="E41" s="32" t="str">
        <f t="array" ref="E41">IF(ROW($A4)&gt;COUNTIF(Planning!$B$5:$B$14,E$36),"",TEXT(INDEX(Planning!$C$5:$C$14,-1+SMALL(IF(Planning!$B$5:$B$14=E$36,ROW(Planning!$B$5:$B$14)+1-ROW(Planning!$B$4),""),ROW($A4))),"[hh]:mm")&amp;" "&amp;INDEX(Planning!$F$5:$F$14,-1+SMALL(IF(Planning!$B$5:$B$14=E$36,ROW(Planning!$B$5:$B$14)+1-ROW(Planning!$B$4),""),ROW($A4))))</f>
        <v/>
      </c>
      <c r="F41" s="32" t="str">
        <f t="array" ref="F41">IF(ROW($A4)&gt;COUNTIF(Planning!$B$5:$B$14,F$36),"",TEXT(INDEX(Planning!$C$5:$C$14,-1+SMALL(IF(Planning!$B$5:$B$14=F$36,ROW(Planning!$B$5:$B$14)+1-ROW(Planning!$B$4),""),ROW($A4))),"[hh]:mm")&amp;" "&amp;INDEX(Planning!$F$5:$F$14,-1+SMALL(IF(Planning!$B$5:$B$14=F$36,ROW(Planning!$B$5:$B$14)+1-ROW(Planning!$B$4),""),ROW($A4))))</f>
        <v/>
      </c>
      <c r="G41" s="32" t="str">
        <f t="array" ref="G41">IF(ROW($A4)&gt;COUNTIF(Planning!$B$5:$B$14,G$36),"",TEXT(INDEX(Planning!$C$5:$C$14,-1+SMALL(IF(Planning!$B$5:$B$14=G$36,ROW(Planning!$B$5:$B$14)+1-ROW(Planning!$B$4),""),ROW($A4))),"[hh]:mm")&amp;" "&amp;INDEX(Planning!$F$5:$F$14,-1+SMALL(IF(Planning!$B$5:$B$14=G$36,ROW(Planning!$B$5:$B$14)+1-ROW(Planning!$B$4),""),ROW($A4))))</f>
        <v/>
      </c>
      <c r="H41" s="32" t="str">
        <f t="array" ref="H41">IF(ROW($A4)&gt;COUNTIF(Planning!$B$5:$B$14,H$36),"",TEXT(INDEX(Planning!$C$5:$C$14,-1+SMALL(IF(Planning!$B$5:$B$14=H$36,ROW(Planning!$B$5:$B$14)+1-ROW(Planning!$B$4),""),ROW($A4))),"[hh]:mm")&amp;" "&amp;INDEX(Planning!$F$5:$F$14,-1+SMALL(IF(Planning!$B$5:$B$14=H$36,ROW(Planning!$B$5:$B$14)+1-ROW(Planning!$B$4),""),ROW($A4))))</f>
        <v/>
      </c>
      <c r="I41" s="32" t="str">
        <f t="array" ref="I41">IF(ROW($A4)&gt;COUNTIF(Planning!$B$5:$B$14,I$36),"",TEXT(INDEX(Planning!$C$5:$C$14,-1+SMALL(IF(Planning!$B$5:$B$14=I$36,ROW(Planning!$B$5:$B$14)+1-ROW(Planning!$B$4),""),ROW($A4))),"[hh]:mm")&amp;" "&amp;INDEX(Planning!$F$5:$F$14,-1+SMALL(IF(Planning!$B$5:$B$14=I$36,ROW(Planning!$B$5:$B$14)+1-ROW(Planning!$B$4),""),ROW($A4))))</f>
        <v/>
      </c>
    </row>
    <row r="42" spans="2:9" ht="13.5" thickTop="1"/>
  </sheetData>
  <mergeCells count="7">
    <mergeCell ref="B25:B29"/>
    <mergeCell ref="B31:B35"/>
    <mergeCell ref="B37:B41"/>
    <mergeCell ref="C4:I4"/>
    <mergeCell ref="B7:B11"/>
    <mergeCell ref="B13:B17"/>
    <mergeCell ref="B19:B23"/>
  </mergeCells>
  <conditionalFormatting sqref="C6:I6 C12:I12 C18:I18 C24:I24 C30:I30 C36:I36">
    <cfRule type="expression" dxfId="16" priority="9">
      <formula>MONTH(C6)&lt;&gt;$E$2</formula>
    </cfRule>
  </conditionalFormatting>
  <conditionalFormatting sqref="C6:I41">
    <cfRule type="expression" dxfId="15" priority="8">
      <formula>ISNUMBER(SEARCH("Fabien",C6))</formula>
    </cfRule>
    <cfRule type="expression" dxfId="14" priority="7">
      <formula>ISNUMBER(SEARCH("Chantal",C6))</formula>
    </cfRule>
    <cfRule type="expression" dxfId="13" priority="6">
      <formula>ISNUMBER(SEARCH("Bob",C6))</formula>
    </cfRule>
    <cfRule type="expression" dxfId="12" priority="5">
      <formula>ISNUMBER(SEARCH("Sam",C6))</formula>
    </cfRule>
    <cfRule type="expression" dxfId="11" priority="4">
      <formula>ISNUMBER(SEARCH("François",C6))</formula>
    </cfRule>
    <cfRule type="expression" dxfId="10" priority="3">
      <formula>ISNUMBER(SEARCH("Kludo",C6))</formula>
    </cfRule>
    <cfRule type="expression" dxfId="9" priority="2">
      <formula>ISNUMBER(SEARCH("David",C6))</formula>
    </cfRule>
    <cfRule type="expression" dxfId="8" priority="1">
      <formula>ISNUMBER(SEARCH("Michel",C6))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theme="8"/>
    <pageSetUpPr autoPageBreaks="0" fitToPage="1"/>
  </sheetPr>
  <dimension ref="B1:H16"/>
  <sheetViews>
    <sheetView showGridLines="0" zoomScale="80" zoomScaleNormal="80" workbookViewId="0"/>
  </sheetViews>
  <sheetFormatPr baseColWidth="10" defaultColWidth="9.140625" defaultRowHeight="12.75"/>
  <cols>
    <col min="1" max="1" width="2.28515625" style="1" customWidth="1"/>
    <col min="2" max="8" width="20.5703125" style="1" customWidth="1"/>
    <col min="9" max="9" width="1.7109375" style="1" customWidth="1"/>
    <col min="10" max="10" width="11.42578125" style="1" customWidth="1"/>
    <col min="11" max="16384" width="9.140625" style="1"/>
  </cols>
  <sheetData>
    <row r="1" spans="2:8" ht="13.5" thickBot="1"/>
    <row r="2" spans="2:8" s="2" customFormat="1" ht="24.75" thickTop="1" thickBot="1">
      <c r="B2" s="14">
        <f>'Vue Mensuelle'!C2</f>
        <v>2022</v>
      </c>
      <c r="C2" s="15">
        <v>41</v>
      </c>
      <c r="D2" s="1"/>
    </row>
    <row r="3" spans="2:8" ht="13.5" thickTop="1"/>
    <row r="4" spans="2:8" ht="39.75" thickBot="1">
      <c r="B4" s="48" t="s">
        <v>8</v>
      </c>
      <c r="C4" s="48"/>
      <c r="D4" s="48"/>
      <c r="E4" s="48"/>
      <c r="F4" s="48"/>
      <c r="G4" s="48"/>
      <c r="H4" s="48"/>
    </row>
    <row r="5" spans="2:8" ht="15.75" thickTop="1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4" t="s">
        <v>7</v>
      </c>
      <c r="H5" s="5" t="s">
        <v>1</v>
      </c>
    </row>
    <row r="6" spans="2:8" ht="28.5">
      <c r="B6" s="6">
        <f>B8-7</f>
        <v>44837</v>
      </c>
      <c r="C6" s="6">
        <f>B6+1</f>
        <v>44838</v>
      </c>
      <c r="D6" s="6">
        <f t="shared" ref="D6:H6" si="0">C6+1</f>
        <v>44839</v>
      </c>
      <c r="E6" s="6">
        <f t="shared" si="0"/>
        <v>44840</v>
      </c>
      <c r="F6" s="6">
        <f t="shared" si="0"/>
        <v>44841</v>
      </c>
      <c r="G6" s="6">
        <f t="shared" si="0"/>
        <v>44842</v>
      </c>
      <c r="H6" s="6">
        <f t="shared" si="0"/>
        <v>44843</v>
      </c>
    </row>
    <row r="7" spans="2:8">
      <c r="B7" s="7"/>
      <c r="C7" s="7"/>
      <c r="D7" s="7"/>
      <c r="E7" s="7"/>
      <c r="F7" s="7"/>
      <c r="G7" s="7"/>
      <c r="H7" s="7"/>
    </row>
    <row r="8" spans="2:8" ht="28.5">
      <c r="B8" s="8">
        <f>(C2-1)*7+IF(WEEKDAY(DATE(B2,1,1),2)&gt;4,7,0)+DATE(B2,1,1)-WEEKDAY(DATE(B2,1,1),2)+1</f>
        <v>44844</v>
      </c>
      <c r="C8" s="8">
        <f>B8+1</f>
        <v>44845</v>
      </c>
      <c r="D8" s="8">
        <f t="shared" ref="D8:H8" si="1">C8+1</f>
        <v>44846</v>
      </c>
      <c r="E8" s="8">
        <f t="shared" si="1"/>
        <v>44847</v>
      </c>
      <c r="F8" s="8">
        <f t="shared" si="1"/>
        <v>44848</v>
      </c>
      <c r="G8" s="8">
        <f t="shared" si="1"/>
        <v>44849</v>
      </c>
      <c r="H8" s="8">
        <f t="shared" si="1"/>
        <v>44850</v>
      </c>
    </row>
    <row r="9" spans="2:8">
      <c r="B9" s="9">
        <f>B8</f>
        <v>44844</v>
      </c>
      <c r="C9" s="10"/>
      <c r="D9" s="10"/>
      <c r="E9" s="10"/>
      <c r="F9" s="10"/>
      <c r="G9" s="10"/>
      <c r="H9" s="9">
        <f>H8</f>
        <v>44850</v>
      </c>
    </row>
    <row r="10" spans="2:8">
      <c r="B10" s="11" t="str">
        <f>IFERROR(VLOOKUP(B8,JF_P[],2,0),"")</f>
        <v/>
      </c>
      <c r="C10" s="11" t="str">
        <f>IFERROR(VLOOKUP(C8,JF_P[],2,0),"")</f>
        <v/>
      </c>
      <c r="D10" s="11" t="str">
        <f>IFERROR(VLOOKUP(D8,JF_P[],2,0),"")</f>
        <v/>
      </c>
      <c r="E10" s="11" t="str">
        <f>IFERROR(VLOOKUP(E8,JF_P[],2,0),"")</f>
        <v/>
      </c>
      <c r="F10" s="11" t="str">
        <f>IFERROR(VLOOKUP(F8,JF_P[],2,0),"")</f>
        <v/>
      </c>
      <c r="G10" s="11" t="str">
        <f>IFERROR(VLOOKUP(G8,JF_P[],2,0),"")</f>
        <v/>
      </c>
      <c r="H10" s="11" t="str">
        <f>IFERROR(VLOOKUP(H8,JF_P[],2,0),"")</f>
        <v/>
      </c>
    </row>
    <row r="11" spans="2:8">
      <c r="B11" s="12" t="str">
        <f t="array" ref="B11">IF(ROW($A1)&gt;COUNTIF(Planning!$B$5:$B$14,B$8),"",TEXT(INDEX(Planning!$C$5:$C$14,-1+SMALL(IF(Planning!$B$5:$B$14=B$8,ROW(Planning!$B$5:$B$14)+1-ROW(Planning!$B$4),""),ROW($A1))),"[hh]:mm")&amp;" "&amp;INDEX(Planning!$D$5:$D$14,-1+SMALL(IF(Planning!$B$5:$B$14=B$8,ROW(Planning!$B$5:$B$14)+1-ROW(Planning!$B$4),""),ROW($A1))))</f>
        <v xml:space="preserve">Client M Fabien </v>
      </c>
      <c r="C11" s="12" t="str">
        <f t="array" ref="C11">IF(ROW($A1)&gt;COUNTIF(Planning!$B$5:$B$14,C$8),"",TEXT(INDEX(Planning!$C$5:$C$14,-1+SMALL(IF(Planning!$B$5:$B$14=C$8,ROW(Planning!$B$5:$B$14)+1-ROW(Planning!$B$4),""),ROW($A1))),"[hh]:mm")&amp;" "&amp;INDEX(Planning!$D$5:$D$14,-1+SMALL(IF(Planning!$B$5:$B$14=C$8,ROW(Planning!$B$5:$B$14)+1-ROW(Planning!$B$4),""),ROW($A1))))</f>
        <v>Client V Kludo</v>
      </c>
      <c r="D11" s="12" t="str">
        <f t="array" ref="D11">IF(ROW($A1)&gt;COUNTIF(Planning!$B$5:$B$14,D$8),"",TEXT(INDEX(Planning!$C$5:$C$14,-1+SMALL(IF(Planning!$B$5:$B$14=D$8,ROW(Planning!$B$5:$B$14)+1-ROW(Planning!$B$4),""),ROW($A1))),"[hh]:mm")&amp;" "&amp;INDEX(Planning!$D$5:$D$14,-1+SMALL(IF(Planning!$B$5:$B$14=D$8,ROW(Planning!$B$5:$B$14)+1-ROW(Planning!$B$4),""),ROW($A1))))</f>
        <v>Client A Michel</v>
      </c>
      <c r="E11" s="12" t="str">
        <f t="array" ref="E11">IF(ROW($A1)&gt;COUNTIF(Planning!$B$5:$B$14,E$8),"",TEXT(INDEX(Planning!$C$5:$C$14,-1+SMALL(IF(Planning!$B$5:$B$14=E$8,ROW(Planning!$B$5:$B$14)+1-ROW(Planning!$B$4),""),ROW($A1))),"[hh]:mm")&amp;" "&amp;INDEX(Planning!$D$5:$D$14,-1+SMALL(IF(Planning!$B$5:$B$14=E$8,ROW(Planning!$B$5:$B$14)+1-ROW(Planning!$B$4),""),ROW($A1))))</f>
        <v>Client B Bob</v>
      </c>
      <c r="F11" s="12" t="str">
        <f t="array" ref="F11">IF(ROW($A1)&gt;COUNTIF(Planning!$B$5:$B$14,F$8),"",TEXT(INDEX(Planning!$C$5:$C$14,-1+SMALL(IF(Planning!$B$5:$B$14=F$8,ROW(Planning!$B$5:$B$14)+1-ROW(Planning!$B$4),""),ROW($A1))),"[hh]:mm")&amp;" "&amp;INDEX(Planning!$D$5:$D$14,-1+SMALL(IF(Planning!$B$5:$B$14=F$8,ROW(Planning!$B$5:$B$14)+1-ROW(Planning!$B$4),""),ROW($A1))))</f>
        <v/>
      </c>
      <c r="G11" s="12" t="str">
        <f t="array" ref="G11">IF(ROW($A1)&gt;COUNTIF(Planning!$B$5:$B$14,G$8),"",TEXT(INDEX(Planning!$C$5:$C$14,-1+SMALL(IF(Planning!$B$5:$B$14=G$8,ROW(Planning!$B$5:$B$14)+1-ROW(Planning!$B$4),""),ROW($A1))),"[hh]:mm")&amp;" "&amp;INDEX(Planning!$D$5:$D$14,-1+SMALL(IF(Planning!$B$5:$B$14=G$8,ROW(Planning!$B$5:$B$14)+1-ROW(Planning!$B$4),""),ROW($A1))))</f>
        <v/>
      </c>
      <c r="H11" s="12" t="str">
        <f t="array" ref="H11">IF(ROW($A1)&gt;COUNTIF(Planning!$B$5:$B$14,H$8),"",TEXT(INDEX(Planning!$C$5:$C$14,-1+SMALL(IF(Planning!$B$5:$B$14=H$8,ROW(Planning!$B$5:$B$14)+1-ROW(Planning!$B$4),""),ROW($A1))),"[hh]:mm")&amp;" "&amp;INDEX(Planning!$D$5:$D$14,-1+SMALL(IF(Planning!$B$5:$B$14=H$8,ROW(Planning!$B$5:$B$14)+1-ROW(Planning!$B$4),""),ROW($A1))))</f>
        <v/>
      </c>
    </row>
    <row r="12" spans="2:8">
      <c r="B12" s="12" t="str">
        <f t="array" ref="B12">IF(ROW($A2)&gt;COUNTIF(Planning!$B$5:$B$14,B$8),"",TEXT(INDEX(Planning!$C$5:$C$14,-1+SMALL(IF(Planning!$B$5:$B$14=B$8,ROW(Planning!$B$5:$B$14)+1-ROW(Planning!$B$4),""),ROW($A2))),"[hh]:mm")&amp;" "&amp;INDEX(Planning!$D$5:$D$14,-1+SMALL(IF(Planning!$B$5:$B$14=B$8,ROW(Planning!$B$5:$B$14)+1-ROW(Planning!$B$4),""),ROW($A2))))</f>
        <v>Client S François</v>
      </c>
      <c r="C12" s="12" t="str">
        <f t="array" ref="C12">IF(ROW($A2)&gt;COUNTIF(Planning!$B$5:$B$14,C$8),"",TEXT(INDEX(Planning!$C$5:$C$14,-1+SMALL(IF(Planning!$B$5:$B$14=C$8,ROW(Planning!$B$5:$B$14)+1-ROW(Planning!$B$4),""),ROW($A2))),"[hh]:mm")&amp;" "&amp;INDEX(Planning!$D$5:$D$14,-1+SMALL(IF(Planning!$B$5:$B$14=C$8,ROW(Planning!$B$5:$B$14)+1-ROW(Planning!$B$4),""),ROW($A2))))</f>
        <v>ATELIER Chantal</v>
      </c>
      <c r="D12" s="12" t="str">
        <f t="array" ref="D12">IF(ROW($A2)&gt;COUNTIF(Planning!$B$5:$B$14,D$8),"",TEXT(INDEX(Planning!$C$5:$C$14,-1+SMALL(IF(Planning!$B$5:$B$14=D$8,ROW(Planning!$B$5:$B$14)+1-ROW(Planning!$B$4),""),ROW($A2))),"[hh]:mm")&amp;" "&amp;INDEX(Planning!$D$5:$D$14,-1+SMALL(IF(Planning!$B$5:$B$14=D$8,ROW(Planning!$B$5:$B$14)+1-ROW(Planning!$B$4),""),ROW($A2))))</f>
        <v/>
      </c>
      <c r="E12" s="12" t="str">
        <f t="array" ref="E12">IF(ROW($A2)&gt;COUNTIF(Planning!$B$5:$B$14,E$8),"",TEXT(INDEX(Planning!$C$5:$C$14,-1+SMALL(IF(Planning!$B$5:$B$14=E$8,ROW(Planning!$B$5:$B$14)+1-ROW(Planning!$B$4),""),ROW($A2))),"[hh]:mm")&amp;" "&amp;INDEX(Planning!$D$5:$D$14,-1+SMALL(IF(Planning!$B$5:$B$14=E$8,ROW(Planning!$B$5:$B$14)+1-ROW(Planning!$B$4),""),ROW($A2))))</f>
        <v/>
      </c>
      <c r="F12" s="12" t="str">
        <f t="array" ref="F12">IF(ROW($A2)&gt;COUNTIF(Planning!$B$5:$B$14,F$8),"",TEXT(INDEX(Planning!$C$5:$C$14,-1+SMALL(IF(Planning!$B$5:$B$14=F$8,ROW(Planning!$B$5:$B$14)+1-ROW(Planning!$B$4),""),ROW($A2))),"[hh]:mm")&amp;" "&amp;INDEX(Planning!$D$5:$D$14,-1+SMALL(IF(Planning!$B$5:$B$14=F$8,ROW(Planning!$B$5:$B$14)+1-ROW(Planning!$B$4),""),ROW($A2))))</f>
        <v/>
      </c>
      <c r="G12" s="12" t="str">
        <f t="array" ref="G12">IF(ROW($A2)&gt;COUNTIF(Planning!$B$5:$B$14,G$8),"",TEXT(INDEX(Planning!$C$5:$C$14,-1+SMALL(IF(Planning!$B$5:$B$14=G$8,ROW(Planning!$B$5:$B$14)+1-ROW(Planning!$B$4),""),ROW($A2))),"[hh]:mm")&amp;" "&amp;INDEX(Planning!$D$5:$D$14,-1+SMALL(IF(Planning!$B$5:$B$14=G$8,ROW(Planning!$B$5:$B$14)+1-ROW(Planning!$B$4),""),ROW($A2))))</f>
        <v/>
      </c>
      <c r="H12" s="12" t="str">
        <f t="array" ref="H12">IF(ROW($A2)&gt;COUNTIF(Planning!$B$5:$B$14,H$8),"",TEXT(INDEX(Planning!$C$5:$C$14,-1+SMALL(IF(Planning!$B$5:$B$14=H$8,ROW(Planning!$B$5:$B$14)+1-ROW(Planning!$B$4),""),ROW($A2))),"[hh]:mm")&amp;" "&amp;INDEX(Planning!$D$5:$D$14,-1+SMALL(IF(Planning!$B$5:$B$14=H$8,ROW(Planning!$B$5:$B$14)+1-ROW(Planning!$B$4),""),ROW($A2))))</f>
        <v/>
      </c>
    </row>
    <row r="13" spans="2:8">
      <c r="B13" s="12" t="str">
        <f t="array" ref="B13">IF(ROW($A3)&gt;COUNTIF(Planning!$B$5:$B$14,B$8),"",TEXT(INDEX(Planning!$C$5:$C$14,-1+SMALL(IF(Planning!$B$5:$B$14=B$8,ROW(Planning!$B$5:$B$14)+1-ROW(Planning!$B$4),""),ROW($A3))),"[hh]:mm")&amp;" "&amp;INDEX(Planning!$D$5:$D$14,-1+SMALL(IF(Planning!$B$5:$B$14=B$8,ROW(Planning!$B$5:$B$14)+1-ROW(Planning!$B$4),""),ROW($A3))))</f>
        <v/>
      </c>
      <c r="C13" s="12" t="str">
        <f t="array" ref="C13">IF(ROW($A3)&gt;COUNTIF(Planning!$B$5:$B$14,C$8),"",TEXT(INDEX(Planning!$C$5:$C$14,-1+SMALL(IF(Planning!$B$5:$B$14=C$8,ROW(Planning!$B$5:$B$14)+1-ROW(Planning!$B$4),""),ROW($A3))),"[hh]:mm")&amp;" "&amp;INDEX(Planning!$D$5:$D$14,-1+SMALL(IF(Planning!$B$5:$B$14=C$8,ROW(Planning!$B$5:$B$14)+1-ROW(Planning!$B$4),""),ROW($A3))))</f>
        <v>Prospect° David</v>
      </c>
      <c r="D13" s="12" t="str">
        <f t="array" ref="D13">IF(ROW($A3)&gt;COUNTIF(Planning!$B$5:$B$14,D$8),"",TEXT(INDEX(Planning!$C$5:$C$14,-1+SMALL(IF(Planning!$B$5:$B$14=D$8,ROW(Planning!$B$5:$B$14)+1-ROW(Planning!$B$4),""),ROW($A3))),"[hh]:mm")&amp;" "&amp;INDEX(Planning!$D$5:$D$14,-1+SMALL(IF(Planning!$B$5:$B$14=D$8,ROW(Planning!$B$5:$B$14)+1-ROW(Planning!$B$4),""),ROW($A3))))</f>
        <v/>
      </c>
      <c r="E13" s="12" t="str">
        <f t="array" ref="E13">IF(ROW($A3)&gt;COUNTIF(Planning!$B$5:$B$14,E$8),"",TEXT(INDEX(Planning!$C$5:$C$14,-1+SMALL(IF(Planning!$B$5:$B$14=E$8,ROW(Planning!$B$5:$B$14)+1-ROW(Planning!$B$4),""),ROW($A3))),"[hh]:mm")&amp;" "&amp;INDEX(Planning!$D$5:$D$14,-1+SMALL(IF(Planning!$B$5:$B$14=E$8,ROW(Planning!$B$5:$B$14)+1-ROW(Planning!$B$4),""),ROW($A3))))</f>
        <v/>
      </c>
      <c r="F13" s="12" t="str">
        <f t="array" ref="F13">IF(ROW($A3)&gt;COUNTIF(Planning!$B$5:$B$14,F$8),"",TEXT(INDEX(Planning!$C$5:$C$14,-1+SMALL(IF(Planning!$B$5:$B$14=F$8,ROW(Planning!$B$5:$B$14)+1-ROW(Planning!$B$4),""),ROW($A3))),"[hh]:mm")&amp;" "&amp;INDEX(Planning!$D$5:$D$14,-1+SMALL(IF(Planning!$B$5:$B$14=F$8,ROW(Planning!$B$5:$B$14)+1-ROW(Planning!$B$4),""),ROW($A3))))</f>
        <v/>
      </c>
      <c r="G13" s="12" t="str">
        <f t="array" ref="G13">IF(ROW($A3)&gt;COUNTIF(Planning!$B$5:$B$14,G$8),"",TEXT(INDEX(Planning!$C$5:$C$14,-1+SMALL(IF(Planning!$B$5:$B$14=G$8,ROW(Planning!$B$5:$B$14)+1-ROW(Planning!$B$4),""),ROW($A3))),"[hh]:mm")&amp;" "&amp;INDEX(Planning!$D$5:$D$14,-1+SMALL(IF(Planning!$B$5:$B$14=G$8,ROW(Planning!$B$5:$B$14)+1-ROW(Planning!$B$4),""),ROW($A3))))</f>
        <v/>
      </c>
      <c r="H13" s="12" t="str">
        <f t="array" ref="H13">IF(ROW($A3)&gt;COUNTIF(Planning!$B$5:$B$14,H$8),"",TEXT(INDEX(Planning!$C$5:$C$14,-1+SMALL(IF(Planning!$B$5:$B$14=H$8,ROW(Planning!$B$5:$B$14)+1-ROW(Planning!$B$4),""),ROW($A3))),"[hh]:mm")&amp;" "&amp;INDEX(Planning!$D$5:$D$14,-1+SMALL(IF(Planning!$B$5:$B$14=H$8,ROW(Planning!$B$5:$B$14)+1-ROW(Planning!$B$4),""),ROW($A3))))</f>
        <v/>
      </c>
    </row>
    <row r="14" spans="2:8">
      <c r="B14" s="12" t="str">
        <f t="array" ref="B14">IF(ROW($A4)&gt;COUNTIF(Planning!$B$5:$B$14,B$8),"",TEXT(INDEX(Planning!$C$5:$C$14,-1+SMALL(IF(Planning!$B$5:$B$14=B$8,ROW(Planning!$B$5:$B$14)+1-ROW(Planning!$B$4),""),ROW($A4))),"[hh]:mm")&amp;" "&amp;INDEX(Planning!$D$5:$D$14,-1+SMALL(IF(Planning!$B$5:$B$14=B$8,ROW(Planning!$B$5:$B$14)+1-ROW(Planning!$B$4),""),ROW($A4))))</f>
        <v/>
      </c>
      <c r="C14" s="12" t="str">
        <f t="array" ref="C14">IF(ROW($A4)&gt;COUNTIF(Planning!$B$5:$B$14,C$8),"",TEXT(INDEX(Planning!$C$5:$C$14,-1+SMALL(IF(Planning!$B$5:$B$14=C$8,ROW(Planning!$B$5:$B$14)+1-ROW(Planning!$B$4),""),ROW($A4))),"[hh]:mm")&amp;" "&amp;INDEX(Planning!$D$5:$D$14,-1+SMALL(IF(Planning!$B$5:$B$14=C$8,ROW(Planning!$B$5:$B$14)+1-ROW(Planning!$B$4),""),ROW($A4))))</f>
        <v/>
      </c>
      <c r="D14" s="12" t="str">
        <f t="array" ref="D14">IF(ROW($A4)&gt;COUNTIF(Planning!$B$5:$B$14,D$8),"",TEXT(INDEX(Planning!$C$5:$C$14,-1+SMALL(IF(Planning!$B$5:$B$14=D$8,ROW(Planning!$B$5:$B$14)+1-ROW(Planning!$B$4),""),ROW($A4))),"[hh]:mm")&amp;" "&amp;INDEX(Planning!$D$5:$D$14,-1+SMALL(IF(Planning!$B$5:$B$14=D$8,ROW(Planning!$B$5:$B$14)+1-ROW(Planning!$B$4),""),ROW($A4))))</f>
        <v/>
      </c>
      <c r="E14" s="12" t="str">
        <f t="array" ref="E14">IF(ROW($A4)&gt;COUNTIF(Planning!$B$5:$B$14,E$8),"",TEXT(INDEX(Planning!$C$5:$C$14,-1+SMALL(IF(Planning!$B$5:$B$14=E$8,ROW(Planning!$B$5:$B$14)+1-ROW(Planning!$B$4),""),ROW($A4))),"[hh]:mm")&amp;" "&amp;INDEX(Planning!$D$5:$D$14,-1+SMALL(IF(Planning!$B$5:$B$14=E$8,ROW(Planning!$B$5:$B$14)+1-ROW(Planning!$B$4),""),ROW($A4))))</f>
        <v/>
      </c>
      <c r="F14" s="12" t="str">
        <f t="array" ref="F14">IF(ROW($A4)&gt;COUNTIF(Planning!$B$5:$B$14,F$8),"",TEXT(INDEX(Planning!$C$5:$C$14,-1+SMALL(IF(Planning!$B$5:$B$14=F$8,ROW(Planning!$B$5:$B$14)+1-ROW(Planning!$B$4),""),ROW($A4))),"[hh]:mm")&amp;" "&amp;INDEX(Planning!$D$5:$D$14,-1+SMALL(IF(Planning!$B$5:$B$14=F$8,ROW(Planning!$B$5:$B$14)+1-ROW(Planning!$B$4),""),ROW($A4))))</f>
        <v/>
      </c>
      <c r="G14" s="12" t="str">
        <f t="array" ref="G14">IF(ROW($A4)&gt;COUNTIF(Planning!$B$5:$B$14,G$8),"",TEXT(INDEX(Planning!$C$5:$C$14,-1+SMALL(IF(Planning!$B$5:$B$14=G$8,ROW(Planning!$B$5:$B$14)+1-ROW(Planning!$B$4),""),ROW($A4))),"[hh]:mm")&amp;" "&amp;INDEX(Planning!$D$5:$D$14,-1+SMALL(IF(Planning!$B$5:$B$14=G$8,ROW(Planning!$B$5:$B$14)+1-ROW(Planning!$B$4),""),ROW($A4))))</f>
        <v/>
      </c>
      <c r="H14" s="12" t="str">
        <f t="array" ref="H14">IF(ROW($A4)&gt;COUNTIF(Planning!$B$5:$B$14,H$8),"",TEXT(INDEX(Planning!$C$5:$C$14,-1+SMALL(IF(Planning!$B$5:$B$14=H$8,ROW(Planning!$B$5:$B$14)+1-ROW(Planning!$B$4),""),ROW($A4))),"[hh]:mm")&amp;" "&amp;INDEX(Planning!$D$5:$D$14,-1+SMALL(IF(Planning!$B$5:$B$14=H$8,ROW(Planning!$B$5:$B$14)+1-ROW(Planning!$B$4),""),ROW($A4))))</f>
        <v/>
      </c>
    </row>
    <row r="15" spans="2:8" ht="28.5">
      <c r="B15" s="6">
        <f>B8+7</f>
        <v>44851</v>
      </c>
      <c r="C15" s="6">
        <f>B15+1</f>
        <v>44852</v>
      </c>
      <c r="D15" s="6">
        <f t="shared" ref="D15:H15" si="2">C15+1</f>
        <v>44853</v>
      </c>
      <c r="E15" s="6">
        <f t="shared" si="2"/>
        <v>44854</v>
      </c>
      <c r="F15" s="6">
        <f t="shared" si="2"/>
        <v>44855</v>
      </c>
      <c r="G15" s="6">
        <f t="shared" si="2"/>
        <v>44856</v>
      </c>
      <c r="H15" s="6">
        <f t="shared" si="2"/>
        <v>44857</v>
      </c>
    </row>
    <row r="16" spans="2:8">
      <c r="B16" s="13"/>
      <c r="C16" s="13"/>
      <c r="D16" s="13"/>
      <c r="E16" s="13"/>
      <c r="F16" s="13"/>
      <c r="G16" s="13"/>
      <c r="H16" s="13"/>
    </row>
  </sheetData>
  <sheetProtection sheet="1" objects="1" scenarios="1"/>
  <mergeCells count="1">
    <mergeCell ref="B4:H4"/>
  </mergeCells>
  <conditionalFormatting sqref="B8:H9">
    <cfRule type="expression" dxfId="125" priority="1">
      <formula>YEAR(B8)&lt;&gt;$B$2</formula>
    </cfRule>
  </conditionalFormatting>
  <printOptions horizontalCentered="1" verticalCentered="1"/>
  <pageMargins left="0.25" right="0.25" top="0.75" bottom="0.75" header="0.3" footer="0.3"/>
  <pageSetup scale="92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theme="6" tint="0.59999389629810485"/>
  </sheetPr>
  <dimension ref="A1:D33"/>
  <sheetViews>
    <sheetView showGridLines="0" showZeros="0" workbookViewId="0">
      <selection activeCell="B7" sqref="B7"/>
    </sheetView>
  </sheetViews>
  <sheetFormatPr baseColWidth="10" defaultColWidth="18.5703125" defaultRowHeight="12.75"/>
  <cols>
    <col min="1" max="16384" width="18.5703125" style="1"/>
  </cols>
  <sheetData>
    <row r="1" spans="1:4">
      <c r="A1" s="39">
        <f>'Vue Mensuelle'!C2</f>
        <v>2022</v>
      </c>
      <c r="B1" s="37"/>
      <c r="C1" s="40" t="s">
        <v>22</v>
      </c>
      <c r="D1" s="40" t="s">
        <v>23</v>
      </c>
    </row>
    <row r="2" spans="1:4">
      <c r="A2" s="37"/>
      <c r="B2" s="37"/>
      <c r="C2" s="38">
        <f>IF(WEEKDAY(C3,2)=2,C3-1,0)</f>
        <v>0</v>
      </c>
      <c r="D2" s="37" t="s">
        <v>9</v>
      </c>
    </row>
    <row r="3" spans="1:4">
      <c r="A3" s="37"/>
      <c r="B3" s="37"/>
      <c r="C3" s="38">
        <f>DATE(A1,1,1)</f>
        <v>44562</v>
      </c>
      <c r="D3" s="37" t="s">
        <v>10</v>
      </c>
    </row>
    <row r="4" spans="1:4">
      <c r="A4" s="37"/>
      <c r="B4" s="37"/>
      <c r="C4" s="38">
        <f>IF(WEEKDAY(C3,2)=4,C3+1,0)</f>
        <v>0</v>
      </c>
      <c r="D4" s="37" t="s">
        <v>9</v>
      </c>
    </row>
    <row r="5" spans="1:4">
      <c r="A5" s="37"/>
      <c r="B5" s="37"/>
      <c r="C5" s="38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44668</v>
      </c>
      <c r="D5" s="37" t="s">
        <v>11</v>
      </c>
    </row>
    <row r="6" spans="1:4">
      <c r="A6" s="37"/>
      <c r="B6" s="37"/>
      <c r="C6" s="38">
        <f>C5+1</f>
        <v>44669</v>
      </c>
      <c r="D6" s="37" t="s">
        <v>12</v>
      </c>
    </row>
    <row r="7" spans="1:4">
      <c r="A7" s="37"/>
      <c r="B7" s="37"/>
      <c r="C7" s="38">
        <f>IF(WEEKDAY(C8,2)=2,C8-1,0)</f>
        <v>0</v>
      </c>
      <c r="D7" s="37" t="s">
        <v>9</v>
      </c>
    </row>
    <row r="8" spans="1:4">
      <c r="A8" s="37"/>
      <c r="B8" s="37"/>
      <c r="C8" s="38">
        <f>DATE(A1,5,1)</f>
        <v>44682</v>
      </c>
      <c r="D8" s="37" t="s">
        <v>13</v>
      </c>
    </row>
    <row r="9" spans="1:4">
      <c r="A9" s="37"/>
      <c r="B9" s="37"/>
      <c r="C9" s="38">
        <f>IF(WEEKDAY(C8,2)=4,C8+1,0)</f>
        <v>0</v>
      </c>
      <c r="D9" s="37" t="s">
        <v>9</v>
      </c>
    </row>
    <row r="10" spans="1:4">
      <c r="A10" s="37"/>
      <c r="B10" s="37"/>
      <c r="C10" s="38">
        <f>IF(WEEKDAY(C11,2)=2,C11-1,0)</f>
        <v>0</v>
      </c>
      <c r="D10" s="37" t="s">
        <v>9</v>
      </c>
    </row>
    <row r="11" spans="1:4">
      <c r="A11" s="37"/>
      <c r="B11" s="37"/>
      <c r="C11" s="38">
        <f>DATE(A1,5,8)</f>
        <v>44689</v>
      </c>
      <c r="D11" s="37" t="s">
        <v>14</v>
      </c>
    </row>
    <row r="12" spans="1:4">
      <c r="A12" s="37"/>
      <c r="B12" s="37"/>
      <c r="C12" s="38">
        <f>IF(WEEKDAY(C11,2)=4,C11+1,0)</f>
        <v>0</v>
      </c>
      <c r="D12" s="37" t="s">
        <v>9</v>
      </c>
    </row>
    <row r="13" spans="1:4">
      <c r="A13" s="37"/>
      <c r="B13" s="37"/>
      <c r="C13" s="38">
        <f>C5+39</f>
        <v>44707</v>
      </c>
      <c r="D13" s="37" t="s">
        <v>15</v>
      </c>
    </row>
    <row r="14" spans="1:4">
      <c r="A14" s="37"/>
      <c r="B14" s="37"/>
      <c r="C14" s="38">
        <f>IF(WEEKDAY(C13,2)=4,C13+1,0)</f>
        <v>44708</v>
      </c>
      <c r="D14" s="37" t="s">
        <v>9</v>
      </c>
    </row>
    <row r="15" spans="1:4">
      <c r="A15" s="37"/>
      <c r="B15" s="37"/>
      <c r="C15" s="38">
        <f>C5+50</f>
        <v>44718</v>
      </c>
      <c r="D15" s="37" t="s">
        <v>16</v>
      </c>
    </row>
    <row r="16" spans="1:4">
      <c r="A16" s="37"/>
      <c r="B16" s="37"/>
      <c r="C16" s="38">
        <f>IF(WEEKDAY(C17,2)=2,C17-1,0)</f>
        <v>0</v>
      </c>
      <c r="D16" s="37" t="s">
        <v>9</v>
      </c>
    </row>
    <row r="17" spans="1:4">
      <c r="A17" s="37"/>
      <c r="B17" s="37"/>
      <c r="C17" s="38">
        <f>DATE(A1,7,14)</f>
        <v>44756</v>
      </c>
      <c r="D17" s="37" t="s">
        <v>17</v>
      </c>
    </row>
    <row r="18" spans="1:4">
      <c r="A18" s="37"/>
      <c r="B18" s="37"/>
      <c r="C18" s="38">
        <f>IF(WEEKDAY(C17,2)=4,C17+1,0)</f>
        <v>44757</v>
      </c>
      <c r="D18" s="37" t="s">
        <v>9</v>
      </c>
    </row>
    <row r="19" spans="1:4">
      <c r="A19" s="37"/>
      <c r="B19" s="37"/>
      <c r="C19" s="38">
        <f>IF(WEEKDAY(C20,2)=2,C20-1,0)</f>
        <v>0</v>
      </c>
      <c r="D19" s="37" t="s">
        <v>9</v>
      </c>
    </row>
    <row r="20" spans="1:4">
      <c r="A20" s="37"/>
      <c r="B20" s="37"/>
      <c r="C20" s="38">
        <f>DATE(A1,8,15)</f>
        <v>44788</v>
      </c>
      <c r="D20" s="37" t="s">
        <v>18</v>
      </c>
    </row>
    <row r="21" spans="1:4">
      <c r="A21" s="37"/>
      <c r="B21" s="37"/>
      <c r="C21" s="38">
        <f>IF(WEEKDAY(C20,2)=4,C20+1,0)</f>
        <v>0</v>
      </c>
      <c r="D21" s="37" t="s">
        <v>9</v>
      </c>
    </row>
    <row r="22" spans="1:4">
      <c r="A22" s="37"/>
      <c r="B22" s="37"/>
      <c r="C22" s="38">
        <f>IF(WEEKDAY(C23,2)=2,C23-1,0)</f>
        <v>44865</v>
      </c>
      <c r="D22" s="37" t="s">
        <v>9</v>
      </c>
    </row>
    <row r="23" spans="1:4">
      <c r="A23" s="37"/>
      <c r="B23" s="37"/>
      <c r="C23" s="38">
        <f>DATE(A1,11,1)</f>
        <v>44866</v>
      </c>
      <c r="D23" s="37" t="s">
        <v>19</v>
      </c>
    </row>
    <row r="24" spans="1:4">
      <c r="A24" s="37"/>
      <c r="B24" s="37"/>
      <c r="C24" s="38">
        <f>IF(WEEKDAY(C23,2)=4,C23+1,0)</f>
        <v>0</v>
      </c>
      <c r="D24" s="37" t="s">
        <v>9</v>
      </c>
    </row>
    <row r="25" spans="1:4">
      <c r="A25" s="37"/>
      <c r="B25" s="37"/>
      <c r="C25" s="38">
        <f>IF(WEEKDAY(C26,2)=2,C26-1,0)</f>
        <v>0</v>
      </c>
      <c r="D25" s="37" t="s">
        <v>9</v>
      </c>
    </row>
    <row r="26" spans="1:4">
      <c r="A26" s="37"/>
      <c r="B26" s="37"/>
      <c r="C26" s="38">
        <f>DATE(A1,11,11)</f>
        <v>44876</v>
      </c>
      <c r="D26" s="37" t="s">
        <v>20</v>
      </c>
    </row>
    <row r="27" spans="1:4">
      <c r="A27" s="37"/>
      <c r="B27" s="37"/>
      <c r="C27" s="38">
        <f>IF(WEEKDAY(C26,2)=4,C26+1,0)</f>
        <v>0</v>
      </c>
      <c r="D27" s="37" t="s">
        <v>9</v>
      </c>
    </row>
    <row r="28" spans="1:4">
      <c r="A28" s="37"/>
      <c r="B28" s="37"/>
      <c r="C28" s="38">
        <f>IF(WEEKDAY(C29,2)=2,C29-1,0)</f>
        <v>0</v>
      </c>
      <c r="D28" s="37" t="s">
        <v>9</v>
      </c>
    </row>
    <row r="29" spans="1:4">
      <c r="A29" s="37"/>
      <c r="B29" s="37"/>
      <c r="C29" s="38">
        <f>DATE(A1,12,25)</f>
        <v>44920</v>
      </c>
      <c r="D29" s="37" t="s">
        <v>21</v>
      </c>
    </row>
    <row r="30" spans="1:4">
      <c r="A30" s="37"/>
      <c r="B30" s="37"/>
      <c r="C30" s="38">
        <f>IF(WEEKDAY(C29,2)=4,C29+1,0)</f>
        <v>0</v>
      </c>
      <c r="D30" s="37" t="s">
        <v>9</v>
      </c>
    </row>
    <row r="31" spans="1:4">
      <c r="A31" s="37"/>
      <c r="B31" s="37"/>
      <c r="C31" s="38">
        <f>IF(WEEKDAY(C32,2)=2,C32-1,0)</f>
        <v>0</v>
      </c>
      <c r="D31" s="37" t="s">
        <v>9</v>
      </c>
    </row>
    <row r="32" spans="1:4">
      <c r="A32" s="37"/>
      <c r="B32" s="37"/>
      <c r="C32" s="38">
        <f>DATE(A1+1,1,1)</f>
        <v>44927</v>
      </c>
      <c r="D32" s="37" t="s">
        <v>10</v>
      </c>
    </row>
    <row r="33" spans="3:4">
      <c r="C33" s="38">
        <f>IF(WEEKDAY(C32,2)=4,C32+1,0)</f>
        <v>0</v>
      </c>
      <c r="D33" s="37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Vue Mensuelle</vt:lpstr>
      <vt:lpstr>Vue hebdomadaire</vt:lpstr>
      <vt:lpstr>JFP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Test</cp:lastModifiedBy>
  <dcterms:created xsi:type="dcterms:W3CDTF">2015-05-07T01:06:26Z</dcterms:created>
  <dcterms:modified xsi:type="dcterms:W3CDTF">2022-10-14T13:04:53Z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