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8835"/>
  </bookViews>
  <sheets>
    <sheet name="JANVIER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/>
  <c r="M2"/>
  <c r="S11"/>
  <c r="O6"/>
  <c r="A6"/>
  <c r="G1" l="1"/>
  <c r="I1"/>
  <c r="A7" l="1"/>
  <c r="A8" s="1"/>
  <c r="A9" s="1"/>
  <c r="A10" s="1"/>
  <c r="A11" s="1"/>
  <c r="O7" l="1"/>
  <c r="O8"/>
  <c r="O10"/>
  <c r="O11"/>
  <c r="I11" l="1"/>
  <c r="E11"/>
  <c r="I6"/>
  <c r="E6"/>
  <c r="I7"/>
  <c r="I8"/>
  <c r="E7"/>
  <c r="E8"/>
  <c r="I10"/>
  <c r="E10"/>
  <c r="I9"/>
  <c r="E9"/>
  <c r="K8" l="1"/>
  <c r="M8" s="1"/>
  <c r="K6"/>
  <c r="M6" s="1"/>
  <c r="K7"/>
  <c r="M7" s="1"/>
  <c r="K10"/>
  <c r="M10" s="1"/>
  <c r="K9"/>
  <c r="M9" s="1"/>
  <c r="K11"/>
  <c r="M11" s="1"/>
  <c r="O12"/>
  <c r="K12" l="1"/>
  <c r="M12" l="1"/>
  <c r="S9" s="1"/>
  <c r="Q11"/>
  <c r="Q5" l="1"/>
  <c r="Q9" s="1"/>
</calcChain>
</file>

<file path=xl/sharedStrings.xml><?xml version="1.0" encoding="utf-8"?>
<sst xmlns="http://schemas.openxmlformats.org/spreadsheetml/2006/main" count="22" uniqueCount="17">
  <si>
    <t>MATIN</t>
  </si>
  <si>
    <t>APRES MIDI</t>
  </si>
  <si>
    <t>PAUSE</t>
  </si>
  <si>
    <t>TOTAL</t>
  </si>
  <si>
    <t>HEURES SUP</t>
  </si>
  <si>
    <t xml:space="preserve">SOIT </t>
  </si>
  <si>
    <t>PAR JOUR</t>
  </si>
  <si>
    <t>HORAIRES</t>
  </si>
  <si>
    <t>H</t>
  </si>
  <si>
    <t xml:space="preserve">CONTRAT DE </t>
  </si>
  <si>
    <t>PAR SEMAINE</t>
  </si>
  <si>
    <t>HS 25%</t>
  </si>
  <si>
    <t>HS 50%</t>
  </si>
  <si>
    <t>HEURES SUPPLÉMENTAIRES</t>
  </si>
  <si>
    <t>HS 25</t>
  </si>
  <si>
    <t>HD 50</t>
  </si>
  <si>
    <t>autre formule</t>
  </si>
</sst>
</file>

<file path=xl/styles.xml><?xml version="1.0" encoding="utf-8"?>
<styleSheet xmlns="http://schemas.openxmlformats.org/spreadsheetml/2006/main">
  <numFmts count="3">
    <numFmt numFmtId="164" formatCode="[hh]:mm:ss"/>
    <numFmt numFmtId="165" formatCode="[$-40C]d\ mmmm\ yyyy;@"/>
    <numFmt numFmtId="166" formatCode="dddd\ dd/mm/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b/>
      <sz val="11"/>
      <color theme="1"/>
      <name val="Arial Black"/>
      <family val="2"/>
    </font>
    <font>
      <b/>
      <sz val="16"/>
      <color theme="1"/>
      <name val="Arial Black"/>
      <family val="2"/>
    </font>
    <font>
      <b/>
      <sz val="9"/>
      <color theme="1"/>
      <name val="Arial Black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64" fontId="0" fillId="2" borderId="20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2" borderId="13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0" fillId="0" borderId="0" xfId="0" applyNumberFormat="1" applyAlignment="1">
      <alignment horizontal="left"/>
    </xf>
    <xf numFmtId="164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 applyAlignment="1"/>
    <xf numFmtId="164" fontId="3" fillId="0" borderId="0" xfId="0" applyNumberFormat="1" applyFont="1" applyFill="1" applyAlignment="1"/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1" fillId="0" borderId="21" xfId="0" applyNumberFormat="1" applyFont="1" applyBorder="1" applyAlignment="1">
      <alignment horizontal="left"/>
    </xf>
    <xf numFmtId="164" fontId="1" fillId="0" borderId="22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/>
    </xf>
    <xf numFmtId="166" fontId="0" fillId="0" borderId="27" xfId="0" applyNumberFormat="1" applyBorder="1" applyAlignment="1">
      <alignment horizontal="distributed"/>
    </xf>
    <xf numFmtId="166" fontId="0" fillId="0" borderId="28" xfId="0" applyNumberFormat="1" applyBorder="1" applyAlignment="1">
      <alignment horizontal="distributed"/>
    </xf>
    <xf numFmtId="166" fontId="0" fillId="0" borderId="29" xfId="0" applyNumberFormat="1" applyBorder="1" applyAlignment="1">
      <alignment horizontal="distributed"/>
    </xf>
    <xf numFmtId="166" fontId="0" fillId="0" borderId="30" xfId="0" applyNumberFormat="1" applyBorder="1" applyAlignment="1">
      <alignment horizontal="distributed"/>
    </xf>
    <xf numFmtId="165" fontId="5" fillId="0" borderId="0" xfId="0" applyNumberFormat="1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2"/>
  <sheetViews>
    <sheetView tabSelected="1" zoomScale="142" zoomScaleNormal="142" workbookViewId="0">
      <selection activeCell="H18" sqref="H18"/>
    </sheetView>
  </sheetViews>
  <sheetFormatPr baseColWidth="10" defaultRowHeight="15"/>
  <cols>
    <col min="1" max="1" width="12" style="18" customWidth="1"/>
    <col min="2" max="2" width="9.85546875" style="16" bestFit="1" customWidth="1"/>
    <col min="3" max="5" width="8.7109375" style="16" customWidth="1"/>
    <col min="6" max="6" width="1.7109375" style="16" customWidth="1"/>
    <col min="7" max="9" width="8.7109375" style="16" customWidth="1"/>
    <col min="10" max="10" width="1.7109375" style="16" customWidth="1"/>
    <col min="11" max="11" width="9.140625" style="16" customWidth="1"/>
    <col min="12" max="12" width="1.7109375" style="16" customWidth="1"/>
    <col min="13" max="13" width="11.5703125" style="16" bestFit="1" customWidth="1"/>
    <col min="14" max="14" width="1.7109375" style="16" customWidth="1"/>
    <col min="15" max="15" width="9.140625" style="16" customWidth="1"/>
    <col min="16" max="16" width="2.7109375" style="16" customWidth="1"/>
    <col min="17" max="17" width="11.5703125" style="16" bestFit="1" customWidth="1"/>
    <col min="18" max="18" width="2.7109375" style="16" customWidth="1"/>
    <col min="19" max="19" width="11.5703125" style="16" bestFit="1" customWidth="1"/>
    <col min="20" max="16384" width="11.42578125" style="16"/>
  </cols>
  <sheetData>
    <row r="1" spans="1:22" ht="24.75">
      <c r="A1" s="18" t="s">
        <v>9</v>
      </c>
      <c r="B1" s="16">
        <v>1.4583333333333333</v>
      </c>
      <c r="C1" s="19" t="s">
        <v>8</v>
      </c>
      <c r="D1" s="20" t="s">
        <v>10</v>
      </c>
      <c r="F1" s="20"/>
      <c r="G1" s="51" t="str">
        <f>UPPER(TEXT(A6,"mmmm"))</f>
        <v>JANVIER</v>
      </c>
      <c r="H1" s="51"/>
      <c r="I1" s="56">
        <f ca="1">TODAY()</f>
        <v>44217</v>
      </c>
      <c r="J1" s="56"/>
      <c r="K1" s="56"/>
      <c r="M1" s="16" t="s">
        <v>14</v>
      </c>
      <c r="O1" s="16" t="s">
        <v>15</v>
      </c>
      <c r="U1" s="29">
        <v>1</v>
      </c>
      <c r="V1" s="29">
        <v>2021</v>
      </c>
    </row>
    <row r="2" spans="1:22" ht="18.75">
      <c r="A2" s="18" t="s">
        <v>5</v>
      </c>
      <c r="B2" s="16">
        <v>0.29166666666666669</v>
      </c>
      <c r="C2" s="19" t="s">
        <v>8</v>
      </c>
      <c r="D2" s="20" t="s">
        <v>6</v>
      </c>
      <c r="F2" s="20"/>
      <c r="G2" s="21"/>
      <c r="H2" s="21"/>
      <c r="I2" s="21"/>
      <c r="J2" s="21"/>
      <c r="K2" s="21"/>
      <c r="M2" s="16">
        <f>IFERROR(Q9,"")</f>
        <v>0.29166666666666669</v>
      </c>
      <c r="O2" s="16">
        <f>IFERROR(S9,"")</f>
        <v>0.24999999999999961</v>
      </c>
    </row>
    <row r="3" spans="1:22" ht="15.75" thickBot="1"/>
    <row r="4" spans="1:22" ht="15.75" thickBot="1">
      <c r="C4" s="37" t="s">
        <v>0</v>
      </c>
      <c r="D4" s="38"/>
      <c r="E4" s="39"/>
      <c r="F4" s="22"/>
      <c r="G4" s="37" t="s">
        <v>1</v>
      </c>
      <c r="H4" s="38"/>
      <c r="I4" s="39"/>
      <c r="K4" s="32" t="s">
        <v>3</v>
      </c>
      <c r="L4" s="23"/>
      <c r="M4" s="32" t="s">
        <v>4</v>
      </c>
      <c r="O4" s="32" t="s">
        <v>2</v>
      </c>
      <c r="Q4" s="42" t="s">
        <v>13</v>
      </c>
      <c r="R4" s="43"/>
      <c r="S4" s="44"/>
    </row>
    <row r="5" spans="1:22" ht="15.75" customHeight="1" thickBot="1">
      <c r="C5" s="35" t="s">
        <v>7</v>
      </c>
      <c r="D5" s="36"/>
      <c r="E5" s="7" t="s">
        <v>3</v>
      </c>
      <c r="F5" s="24"/>
      <c r="G5" s="35" t="s">
        <v>7</v>
      </c>
      <c r="H5" s="36"/>
      <c r="I5" s="7" t="s">
        <v>3</v>
      </c>
      <c r="K5" s="33"/>
      <c r="M5" s="33"/>
      <c r="O5" s="34"/>
      <c r="Q5" s="45">
        <f>M12</f>
        <v>0.5416666666666663</v>
      </c>
      <c r="R5" s="46"/>
      <c r="S5" s="47"/>
    </row>
    <row r="6" spans="1:22" ht="15" customHeight="1" thickBot="1">
      <c r="A6" s="52">
        <f>DATE(V1,U1,4)</f>
        <v>44200</v>
      </c>
      <c r="B6" s="53"/>
      <c r="C6" s="1">
        <v>0.20833333333333334</v>
      </c>
      <c r="D6" s="2">
        <v>0.54166666666666663</v>
      </c>
      <c r="E6" s="3">
        <f>D6-C6</f>
        <v>0.33333333333333326</v>
      </c>
      <c r="F6" s="24"/>
      <c r="G6" s="8"/>
      <c r="H6" s="2"/>
      <c r="I6" s="3">
        <f>H6-G6</f>
        <v>0</v>
      </c>
      <c r="K6" s="11">
        <f>I6+E6</f>
        <v>0.33333333333333326</v>
      </c>
      <c r="M6" s="12">
        <f>IF(K6=0,"",IF(K6&lt;$B$2,"-"&amp;TEXT(ABS(K6-$B$2),"hh:mm"),K6-$B$2))</f>
        <v>4.1666666666666574E-2</v>
      </c>
      <c r="O6" s="12" t="str">
        <f>IF(OR(D6="",G6=""),"",G6-D6)</f>
        <v/>
      </c>
      <c r="Q6" s="48"/>
      <c r="R6" s="49"/>
      <c r="S6" s="50"/>
    </row>
    <row r="7" spans="1:22" ht="15.75" thickBot="1">
      <c r="A7" s="54">
        <f>A6+1</f>
        <v>44201</v>
      </c>
      <c r="B7" s="55"/>
      <c r="C7" s="1">
        <v>0.20833333333333334</v>
      </c>
      <c r="D7" s="2">
        <v>0.54166666666666663</v>
      </c>
      <c r="E7" s="5">
        <f t="shared" ref="E7:E8" si="0">D7-C7</f>
        <v>0.33333333333333326</v>
      </c>
      <c r="F7" s="24"/>
      <c r="G7" s="9"/>
      <c r="H7" s="4"/>
      <c r="I7" s="5">
        <f t="shared" ref="I7:I8" si="1">H7-G7</f>
        <v>0</v>
      </c>
      <c r="K7" s="12">
        <f t="shared" ref="K7:K8" si="2">E7+I7</f>
        <v>0.33333333333333326</v>
      </c>
      <c r="M7" s="12">
        <f t="shared" ref="M7:M11" si="3">IF(K7=0,"",IF(K7&lt;$B$2,"-"&amp;TEXT(ABS(K7-$B$2),"hh:mm"),K7-$B$2))</f>
        <v>4.1666666666666574E-2</v>
      </c>
      <c r="O7" s="12" t="str">
        <f t="shared" ref="O7:O11" si="4">IF(OR(D7="",G7=""),"",G7-D7)</f>
        <v/>
      </c>
      <c r="Q7" s="34" t="s">
        <v>11</v>
      </c>
      <c r="R7" s="28"/>
      <c r="S7" s="34" t="s">
        <v>12</v>
      </c>
    </row>
    <row r="8" spans="1:22" ht="15.75" thickBot="1">
      <c r="A8" s="54">
        <f>A7+1</f>
        <v>44202</v>
      </c>
      <c r="B8" s="55"/>
      <c r="C8" s="1">
        <v>0.20833333333333334</v>
      </c>
      <c r="D8" s="2">
        <v>0.54166666666666663</v>
      </c>
      <c r="E8" s="5">
        <f t="shared" si="0"/>
        <v>0.33333333333333326</v>
      </c>
      <c r="F8" s="24"/>
      <c r="G8" s="9"/>
      <c r="H8" s="4"/>
      <c r="I8" s="5">
        <f t="shared" si="1"/>
        <v>0</v>
      </c>
      <c r="K8" s="12">
        <f t="shared" si="2"/>
        <v>0.33333333333333326</v>
      </c>
      <c r="M8" s="12">
        <f t="shared" si="3"/>
        <v>4.1666666666666574E-2</v>
      </c>
      <c r="O8" s="12" t="str">
        <f t="shared" si="4"/>
        <v/>
      </c>
      <c r="Q8" s="34"/>
      <c r="R8" s="28"/>
      <c r="S8" s="34"/>
    </row>
    <row r="9" spans="1:22" ht="15.75" thickBot="1">
      <c r="A9" s="54">
        <f t="shared" ref="A9:A11" si="5">A8+1</f>
        <v>44203</v>
      </c>
      <c r="B9" s="55"/>
      <c r="C9" s="1">
        <v>0.20833333333333334</v>
      </c>
      <c r="D9" s="2">
        <v>0.54166666666666663</v>
      </c>
      <c r="E9" s="5">
        <f>D9-C9</f>
        <v>0.33333333333333326</v>
      </c>
      <c r="F9" s="24"/>
      <c r="G9" s="9"/>
      <c r="H9" s="4"/>
      <c r="I9" s="5">
        <f>H9-G9</f>
        <v>0</v>
      </c>
      <c r="K9" s="12">
        <f>E9+I9</f>
        <v>0.33333333333333326</v>
      </c>
      <c r="M9" s="12">
        <f t="shared" si="3"/>
        <v>4.1666666666666574E-2</v>
      </c>
      <c r="O9" s="12"/>
      <c r="Q9" s="40">
        <f>IF(Q5&gt;$B$2,M12-S9,"")</f>
        <v>0.29166666666666669</v>
      </c>
      <c r="R9" s="28"/>
      <c r="S9" s="40">
        <f>IF(M12&gt;$B$2,M12-$B$2,"")</f>
        <v>0.24999999999999961</v>
      </c>
    </row>
    <row r="10" spans="1:22" ht="15.75" thickBot="1">
      <c r="A10" s="54">
        <f t="shared" si="5"/>
        <v>44204</v>
      </c>
      <c r="B10" s="55"/>
      <c r="C10" s="1">
        <v>0.20833333333333334</v>
      </c>
      <c r="D10" s="2">
        <v>0.54166666666666663</v>
      </c>
      <c r="E10" s="5">
        <f>D10-C10</f>
        <v>0.33333333333333326</v>
      </c>
      <c r="F10" s="24"/>
      <c r="G10" s="9"/>
      <c r="H10" s="4"/>
      <c r="I10" s="5">
        <f>H10-G10</f>
        <v>0</v>
      </c>
      <c r="K10" s="12">
        <f>E10+I10</f>
        <v>0.33333333333333326</v>
      </c>
      <c r="M10" s="12">
        <f t="shared" si="3"/>
        <v>4.1666666666666574E-2</v>
      </c>
      <c r="O10" s="12" t="str">
        <f t="shared" si="4"/>
        <v/>
      </c>
      <c r="Q10" s="41"/>
      <c r="R10" s="28"/>
      <c r="S10" s="41"/>
    </row>
    <row r="11" spans="1:22" ht="15.75" thickBot="1">
      <c r="A11" s="54">
        <f t="shared" si="5"/>
        <v>44205</v>
      </c>
      <c r="B11" s="55"/>
      <c r="C11" s="1">
        <v>0.20833333333333334</v>
      </c>
      <c r="D11" s="2">
        <v>0.54166666666666663</v>
      </c>
      <c r="E11" s="7">
        <f>D11-C11</f>
        <v>0.33333333333333326</v>
      </c>
      <c r="F11" s="24"/>
      <c r="G11" s="10"/>
      <c r="H11" s="6"/>
      <c r="I11" s="7">
        <f>H11-G11</f>
        <v>0</v>
      </c>
      <c r="K11" s="13">
        <f>E11+I11</f>
        <v>0.33333333333333326</v>
      </c>
      <c r="M11" s="12">
        <f t="shared" si="3"/>
        <v>4.1666666666666574E-2</v>
      </c>
      <c r="O11" s="12" t="str">
        <f t="shared" si="4"/>
        <v/>
      </c>
      <c r="Q11" s="30">
        <f>MIN(MAX(K12-35/24,0),7/24)</f>
        <v>0.29166666666666669</v>
      </c>
      <c r="S11" s="30">
        <f>MAX(K12-42/24,0)</f>
        <v>0.24999999999999956</v>
      </c>
      <c r="T11" s="31" t="s">
        <v>16</v>
      </c>
    </row>
    <row r="12" spans="1:22" s="23" customFormat="1" ht="15.75" thickBot="1">
      <c r="A12" s="25" t="s">
        <v>3</v>
      </c>
      <c r="B12" s="26"/>
      <c r="C12" s="27"/>
      <c r="D12" s="27"/>
      <c r="E12" s="27"/>
      <c r="F12" s="27"/>
      <c r="G12" s="27"/>
      <c r="H12" s="27"/>
      <c r="I12" s="27"/>
      <c r="J12" s="27"/>
      <c r="K12" s="14">
        <f>SUM(K6:K11)</f>
        <v>1.9999999999999996</v>
      </c>
      <c r="M12" s="15">
        <f>IF(K12&gt;B1,K12-B1,0)</f>
        <v>0.5416666666666663</v>
      </c>
      <c r="O12" s="17">
        <f>SUM(O6:O11)</f>
        <v>0</v>
      </c>
    </row>
  </sheetData>
  <mergeCells count="21">
    <mergeCell ref="A10:B10"/>
    <mergeCell ref="A11:B11"/>
    <mergeCell ref="I1:K1"/>
    <mergeCell ref="G1:H1"/>
    <mergeCell ref="A6:B6"/>
    <mergeCell ref="A7:B7"/>
    <mergeCell ref="A8:B8"/>
    <mergeCell ref="A9:B9"/>
    <mergeCell ref="Q7:Q8"/>
    <mergeCell ref="S7:S8"/>
    <mergeCell ref="Q9:Q10"/>
    <mergeCell ref="S9:S10"/>
    <mergeCell ref="Q4:S4"/>
    <mergeCell ref="Q5:S6"/>
    <mergeCell ref="K4:K5"/>
    <mergeCell ref="M4:M5"/>
    <mergeCell ref="O4:O5"/>
    <mergeCell ref="G5:H5"/>
    <mergeCell ref="C5:D5"/>
    <mergeCell ref="C4:E4"/>
    <mergeCell ref="G4:I4"/>
  </mergeCells>
  <conditionalFormatting sqref="M6:M13">
    <cfRule type="expression" dxfId="1" priority="6">
      <formula>LEFT(M6,1)="-"</formula>
    </cfRule>
  </conditionalFormatting>
  <conditionalFormatting sqref="A6:B11">
    <cfRule type="expression" dxfId="0" priority="5">
      <formula>WEEKDAY($A6,2)&gt;5</formula>
    </cfRule>
  </conditionalFormatting>
  <pageMargins left="0.25" right="0.25" top="0.75" bottom="0.75" header="0.3" footer="0.3"/>
  <pageSetup paperSize="9" scale="89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boss_68</cp:lastModifiedBy>
  <cp:lastPrinted>2016-07-12T22:45:23Z</cp:lastPrinted>
  <dcterms:created xsi:type="dcterms:W3CDTF">2016-07-12T03:37:43Z</dcterms:created>
  <dcterms:modified xsi:type="dcterms:W3CDTF">2021-01-21T13:42:01Z</dcterms:modified>
</cp:coreProperties>
</file>