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4795" windowHeight="11835"/>
  </bookViews>
  <sheets>
    <sheet name="Données" sheetId="1" r:id="rId1"/>
    <sheet name="Férié" sheetId="2" r:id="rId2"/>
  </sheets>
  <definedNames>
    <definedName name="An">Férié!$A$1</definedName>
    <definedName name="Début_service">Férié!$B$32</definedName>
    <definedName name="Début_service2">Férié!$C$32</definedName>
    <definedName name="Férié">Férié!$A$3:$A$29</definedName>
    <definedName name="Fin_service">Férié!$B$33</definedName>
    <definedName name="Fin_service2">Férié!$C$33</definedName>
    <definedName name="Hjour">MOD(Férié!$B$33-Férié!$B$32,1)</definedName>
    <definedName name="Hjour2">MOD(Férié!$C$33-Férié!$C$32,1)</definedName>
  </definedNames>
  <calcPr calcId="125725"/>
</workbook>
</file>

<file path=xl/calcChain.xml><?xml version="1.0" encoding="utf-8"?>
<calcChain xmlns="http://schemas.openxmlformats.org/spreadsheetml/2006/main">
  <c r="A29" i="2"/>
  <c r="B1"/>
  <c r="A16" s="1"/>
  <c r="A15"/>
  <c r="A14"/>
  <c r="A13"/>
  <c r="A12"/>
  <c r="A11"/>
  <c r="A7"/>
  <c r="A6"/>
  <c r="A5"/>
  <c r="A10" s="1"/>
  <c r="A4"/>
  <c r="A9" s="1"/>
  <c r="A3"/>
  <c r="D16" i="1" a="1"/>
  <c r="D32" a="1"/>
  <c r="D46" a="1"/>
  <c r="D14" a="1"/>
  <c r="D30" a="1"/>
  <c r="D48" a="1"/>
  <c r="D11" a="1"/>
  <c r="D27" a="1"/>
  <c r="D41" a="1"/>
  <c r="D5" a="1"/>
  <c r="D25" a="1"/>
  <c r="D4" a="1"/>
  <c r="D12" a="1"/>
  <c r="D28" a="1"/>
  <c r="D42" a="1"/>
  <c r="D8" a="1"/>
  <c r="D26" a="1"/>
  <c r="D44" a="1"/>
  <c r="D9" a="1"/>
  <c r="D23" a="1"/>
  <c r="D39" a="1"/>
  <c r="D53" a="1"/>
  <c r="D21" a="1"/>
  <c r="D37" a="1"/>
  <c r="D55" a="1"/>
  <c r="D10" a="1"/>
  <c r="D24" a="1"/>
  <c r="D40" a="1"/>
  <c r="D54" a="1"/>
  <c r="D22" a="1"/>
  <c r="D38" a="1"/>
  <c r="D7" a="1"/>
  <c r="D19" a="1"/>
  <c r="D35" a="1"/>
  <c r="D49" a="1"/>
  <c r="D17" a="1"/>
  <c r="D33" a="1"/>
  <c r="D6" a="1"/>
  <c r="D20" a="1"/>
  <c r="D36" a="1"/>
  <c r="D50" a="1"/>
  <c r="D18" a="1"/>
  <c r="D34" a="1"/>
  <c r="D52" a="1"/>
  <c r="D15" a="1"/>
  <c r="D31" a="1"/>
  <c r="D45" a="1"/>
  <c r="D13" a="1"/>
  <c r="D29" a="1"/>
  <c r="D47" a="1"/>
  <c r="D3" a="1"/>
  <c r="D43" a="1"/>
  <c r="D51" a="1"/>
  <c r="D55" l="1"/>
  <c r="D51"/>
  <c r="D47"/>
  <c r="D43"/>
  <c r="D37"/>
  <c r="D33"/>
  <c r="D29"/>
  <c r="D25"/>
  <c r="D21"/>
  <c r="D17"/>
  <c r="D13"/>
  <c r="D5"/>
  <c r="D53"/>
  <c r="D49"/>
  <c r="D45"/>
  <c r="D41"/>
  <c r="D39"/>
  <c r="D35"/>
  <c r="D31"/>
  <c r="D27"/>
  <c r="D23"/>
  <c r="D19"/>
  <c r="D15"/>
  <c r="D11"/>
  <c r="D9"/>
  <c r="D7"/>
  <c r="D52"/>
  <c r="D48"/>
  <c r="D44"/>
  <c r="D38"/>
  <c r="D34"/>
  <c r="D30"/>
  <c r="D26"/>
  <c r="D22"/>
  <c r="D18"/>
  <c r="D14"/>
  <c r="D8"/>
  <c r="D54"/>
  <c r="D50"/>
  <c r="D46"/>
  <c r="D42"/>
  <c r="D40"/>
  <c r="D36"/>
  <c r="D32"/>
  <c r="D28"/>
  <c r="D24"/>
  <c r="D20"/>
  <c r="D16"/>
  <c r="D12"/>
  <c r="D10"/>
  <c r="D6"/>
  <c r="D4"/>
  <c r="D3"/>
  <c r="A28" i="2"/>
  <c r="A27"/>
  <c r="A26"/>
  <c r="A25"/>
  <c r="A24"/>
  <c r="A20"/>
  <c r="A19"/>
  <c r="A17"/>
  <c r="A22" s="1"/>
  <c r="A18"/>
  <c r="B30"/>
  <c r="A8"/>
  <c r="A21" l="1"/>
  <c r="A23"/>
  <c r="D9"/>
  <c r="D2" i="1" a="1"/>
  <c r="D2" l="1"/>
</calcChain>
</file>

<file path=xl/sharedStrings.xml><?xml version="1.0" encoding="utf-8"?>
<sst xmlns="http://schemas.openxmlformats.org/spreadsheetml/2006/main" count="42" uniqueCount="28">
  <si>
    <t>Date fériés</t>
  </si>
  <si>
    <t>Libellé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</si>
  <si>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</si>
  <si>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</si>
  <si>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</si>
  <si>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</si>
  <si>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</si>
  <si>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</si>
  <si>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</si>
  <si>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Lundi Pentecôte</t>
  </si>
  <si>
    <t>Fête Nationale</t>
  </si>
  <si>
    <t>Assomption</t>
  </si>
  <si>
    <t>Toussaint</t>
  </si>
  <si>
    <t>Armistice</t>
  </si>
  <si>
    <t>Noël</t>
  </si>
  <si>
    <t>Année bisextile</t>
  </si>
  <si>
    <t>Début service</t>
  </si>
  <si>
    <t>Fin service</t>
  </si>
  <si>
    <t>Prestation</t>
  </si>
  <si>
    <t>Date de Début</t>
  </si>
  <si>
    <t>Date de livraison ou de Fin de production</t>
  </si>
  <si>
    <t>Nbre heure production</t>
  </si>
  <si>
    <t>Quantité à produire</t>
  </si>
  <si>
    <t>Cadence Heure / personne</t>
  </si>
  <si>
    <t>Nbr personne</t>
  </si>
  <si>
    <t>Beertender</t>
  </si>
  <si>
    <t>MATIN</t>
  </si>
  <si>
    <t>ARES-MIDI</t>
  </si>
</sst>
</file>

<file path=xl/styles.xml><?xml version="1.0" encoding="utf-8"?>
<styleSheet xmlns="http://schemas.openxmlformats.org/spreadsheetml/2006/main">
  <numFmts count="8">
    <numFmt numFmtId="164" formatCode="&quot;Fériés &quot;0"/>
    <numFmt numFmtId="165" formatCode="dddd\ dd\ mmmm\ yyyy"/>
    <numFmt numFmtId="166" formatCode="h:mm;@"/>
    <numFmt numFmtId="167" formatCode="[hh]:mm"/>
    <numFmt numFmtId="168" formatCode="dd/mm/yyyy\ hh:mm;@"/>
    <numFmt numFmtId="169" formatCode="dd/mm/yy"/>
    <numFmt numFmtId="170" formatCode="0.0"/>
    <numFmt numFmtId="171" formatCode="d/m/yy\ h:mm;@"/>
  </numFmts>
  <fonts count="16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color indexed="16"/>
      <name val="Arial"/>
      <family val="2"/>
    </font>
    <font>
      <b/>
      <sz val="10"/>
      <color indexed="16"/>
      <name val="Arial"/>
      <family val="2"/>
    </font>
    <font>
      <i/>
      <sz val="11"/>
      <color indexed="16"/>
      <name val="Calibri"/>
      <family val="2"/>
    </font>
    <font>
      <b/>
      <sz val="11"/>
      <color indexed="53"/>
      <name val="Arial"/>
      <family val="2"/>
    </font>
    <font>
      <b/>
      <sz val="11"/>
      <color indexed="60"/>
      <name val="Calibri"/>
      <family val="2"/>
    </font>
    <font>
      <b/>
      <sz val="12"/>
      <color indexed="60"/>
      <name val="Calibri"/>
      <family val="2"/>
    </font>
    <font>
      <b/>
      <sz val="10"/>
      <color indexed="8"/>
      <name val="Calibri"/>
      <family val="2"/>
    </font>
    <font>
      <sz val="10"/>
      <color indexed="8"/>
      <name val="Calibri"/>
      <family val="2"/>
    </font>
    <font>
      <b/>
      <sz val="10"/>
      <name val="Trebuchet MS"/>
      <family val="2"/>
    </font>
    <font>
      <sz val="10"/>
      <name val="Trebuchet MS"/>
      <family val="2"/>
    </font>
    <font>
      <b/>
      <sz val="12"/>
      <color rgb="FF993300"/>
      <name val="Calibri"/>
      <family val="2"/>
    </font>
    <font>
      <b/>
      <sz val="12"/>
      <color rgb="FF993300"/>
      <name val="Calibri"/>
      <family val="2"/>
      <scheme val="minor"/>
    </font>
    <font>
      <b/>
      <i/>
      <sz val="11"/>
      <color rgb="FF993300"/>
      <name val="Calibri"/>
      <family val="2"/>
    </font>
    <font>
      <b/>
      <i/>
      <sz val="11"/>
      <color rgb="FF9933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6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double">
        <color indexed="60"/>
      </right>
      <top style="double">
        <color indexed="60"/>
      </top>
      <bottom style="hair">
        <color indexed="60"/>
      </bottom>
      <diagonal/>
    </border>
    <border>
      <left/>
      <right style="double">
        <color indexed="60"/>
      </right>
      <top style="double">
        <color indexed="60"/>
      </top>
      <bottom style="double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0"/>
      </left>
      <right style="double">
        <color indexed="60"/>
      </right>
      <top style="double">
        <color indexed="60"/>
      </top>
      <bottom style="double">
        <color indexed="60"/>
      </bottom>
      <diagonal/>
    </border>
    <border>
      <left style="double">
        <color indexed="16"/>
      </left>
      <right/>
      <top/>
      <bottom style="double">
        <color indexed="16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double">
        <color indexed="16"/>
      </right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3" fillId="2" borderId="3" xfId="0" applyFont="1" applyFill="1" applyBorder="1" applyAlignment="1" applyProtection="1">
      <alignment horizontal="center" vertical="center" wrapText="1"/>
      <protection hidden="1"/>
    </xf>
    <xf numFmtId="0" fontId="3" fillId="2" borderId="4" xfId="0" applyFont="1" applyFill="1" applyBorder="1" applyAlignment="1" applyProtection="1">
      <alignment horizontal="center" vertical="center" wrapText="1"/>
      <protection hidden="1"/>
    </xf>
    <xf numFmtId="166" fontId="7" fillId="4" borderId="6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168" fontId="9" fillId="0" borderId="0" xfId="0" applyNumberFormat="1" applyFont="1" applyFill="1" applyBorder="1" applyAlignment="1">
      <alignment horizontal="center" vertical="center" wrapText="1"/>
    </xf>
    <xf numFmtId="0" fontId="11" fillId="0" borderId="7" xfId="0" applyFont="1" applyBorder="1"/>
    <xf numFmtId="169" fontId="11" fillId="0" borderId="7" xfId="0" applyNumberFormat="1" applyFont="1" applyBorder="1"/>
    <xf numFmtId="0" fontId="10" fillId="0" borderId="7" xfId="0" applyFont="1" applyBorder="1" applyAlignment="1">
      <alignment horizontal="center" vertical="center" wrapText="1"/>
    </xf>
    <xf numFmtId="0" fontId="11" fillId="0" borderId="7" xfId="0" quotePrefix="1" applyFont="1" applyBorder="1"/>
    <xf numFmtId="0" fontId="11" fillId="0" borderId="7" xfId="0" applyNumberFormat="1" applyFont="1" applyBorder="1" applyAlignment="1">
      <alignment horizontal="center"/>
    </xf>
    <xf numFmtId="170" fontId="11" fillId="0" borderId="7" xfId="0" applyNumberFormat="1" applyFont="1" applyBorder="1" applyAlignment="1">
      <alignment horizontal="center"/>
    </xf>
    <xf numFmtId="171" fontId="11" fillId="0" borderId="7" xfId="0" applyNumberFormat="1" applyFont="1" applyBorder="1" applyAlignment="1">
      <alignment horizontal="center"/>
    </xf>
    <xf numFmtId="0" fontId="6" fillId="4" borderId="8" xfId="0" applyFont="1" applyFill="1" applyBorder="1" applyAlignment="1">
      <alignment horizontal="center" vertical="center"/>
    </xf>
    <xf numFmtId="166" fontId="12" fillId="4" borderId="5" xfId="0" applyNumberFormat="1" applyFont="1" applyFill="1" applyBorder="1" applyAlignment="1">
      <alignment horizontal="center" vertical="center"/>
    </xf>
    <xf numFmtId="20" fontId="13" fillId="5" borderId="8" xfId="0" applyNumberFormat="1" applyFont="1" applyFill="1" applyBorder="1" applyAlignment="1">
      <alignment horizontal="center" vertical="center"/>
    </xf>
    <xf numFmtId="167" fontId="11" fillId="0" borderId="7" xfId="0" applyNumberFormat="1" applyFont="1" applyBorder="1"/>
    <xf numFmtId="0" fontId="5" fillId="3" borderId="9" xfId="0" applyFont="1" applyFill="1" applyBorder="1" applyAlignment="1">
      <alignment horizontal="center" vertical="center"/>
    </xf>
    <xf numFmtId="165" fontId="4" fillId="2" borderId="10" xfId="0" applyNumberFormat="1" applyFont="1" applyFill="1" applyBorder="1" applyAlignment="1" applyProtection="1">
      <alignment horizontal="left" wrapText="1"/>
      <protection hidden="1"/>
    </xf>
    <xf numFmtId="0" fontId="4" fillId="2" borderId="10" xfId="0" applyFont="1" applyFill="1" applyBorder="1" applyAlignment="1" applyProtection="1">
      <alignment wrapText="1"/>
      <protection hidden="1"/>
    </xf>
    <xf numFmtId="165" fontId="4" fillId="2" borderId="11" xfId="0" applyNumberFormat="1" applyFont="1" applyFill="1" applyBorder="1" applyAlignment="1" applyProtection="1">
      <alignment horizontal="left" wrapText="1"/>
      <protection hidden="1"/>
    </xf>
    <xf numFmtId="0" fontId="4" fillId="2" borderId="11" xfId="0" applyFont="1" applyFill="1" applyBorder="1" applyAlignment="1" applyProtection="1">
      <alignment wrapText="1"/>
      <protection hidden="1"/>
    </xf>
    <xf numFmtId="165" fontId="4" fillId="2" borderId="12" xfId="0" applyNumberFormat="1" applyFont="1" applyFill="1" applyBorder="1" applyAlignment="1" applyProtection="1">
      <alignment horizontal="left" wrapText="1"/>
      <protection hidden="1"/>
    </xf>
    <xf numFmtId="0" fontId="4" fillId="2" borderId="12" xfId="0" applyFont="1" applyFill="1" applyBorder="1" applyAlignment="1" applyProtection="1">
      <alignment wrapText="1"/>
      <protection hidden="1"/>
    </xf>
    <xf numFmtId="0" fontId="2" fillId="2" borderId="2" xfId="0" applyFont="1" applyFill="1" applyBorder="1" applyAlignment="1">
      <alignment horizontal="left"/>
    </xf>
    <xf numFmtId="164" fontId="2" fillId="2" borderId="1" xfId="1" applyNumberFormat="1" applyFont="1" applyFill="1" applyBorder="1" applyAlignment="1">
      <alignment horizontal="right" vertical="center"/>
    </xf>
    <xf numFmtId="0" fontId="5" fillId="3" borderId="13" xfId="0" applyFont="1" applyFill="1" applyBorder="1" applyAlignment="1">
      <alignment vertical="center"/>
    </xf>
    <xf numFmtId="0" fontId="14" fillId="6" borderId="8" xfId="0" applyFont="1" applyFill="1" applyBorder="1" applyAlignment="1" applyProtection="1">
      <alignment horizontal="center" vertical="center" wrapText="1"/>
      <protection hidden="1"/>
    </xf>
    <xf numFmtId="0" fontId="15" fillId="6" borderId="8" xfId="0" applyFont="1" applyFill="1" applyBorder="1" applyAlignment="1">
      <alignment horizontal="center" vertical="center"/>
    </xf>
    <xf numFmtId="171" fontId="11" fillId="0" borderId="7" xfId="0" applyNumberFormat="1" applyFont="1" applyBorder="1"/>
  </cellXfs>
  <cellStyles count="2">
    <cellStyle name="Normal" xfId="0" builtinId="0"/>
    <cellStyle name="Normal_cgannuel" xfId="1"/>
  </cellStyles>
  <dxfs count="6">
    <dxf>
      <font>
        <color theme="0"/>
      </font>
    </dxf>
    <dxf>
      <font>
        <b/>
        <i val="0"/>
        <color theme="4" tint="-0.24994659260841701"/>
      </font>
    </dxf>
    <dxf>
      <font>
        <b/>
        <i val="0"/>
        <color rgb="FF9966FF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93300"/>
      <color rgb="FFC0C0C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1143000</xdr:colOff>
      <xdr:row>4</xdr:row>
      <xdr:rowOff>114300</xdr:rowOff>
    </xdr:from>
    <xdr:to>
      <xdr:col>13</xdr:col>
      <xdr:colOff>716280</xdr:colOff>
      <xdr:row>20</xdr:row>
      <xdr:rowOff>129540</xdr:rowOff>
    </xdr:to>
    <xdr:sp macro="" textlink="">
      <xdr:nvSpPr>
        <xdr:cNvPr id="2" name="ZoneTexte 1"/>
        <xdr:cNvSpPr txBox="1"/>
      </xdr:nvSpPr>
      <xdr:spPr>
        <a:xfrm>
          <a:off x="6791325" y="1476375"/>
          <a:ext cx="5650230" cy="32156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case D2 il faut que je trouve une formule</a:t>
          </a:r>
          <a:r>
            <a:rPr lang="fr-FR" sz="1100" baseline="0"/>
            <a:t> qui prenne en compte les contraintes suivantes :</a:t>
          </a:r>
        </a:p>
        <a:p>
          <a:r>
            <a:rPr lang="fr-FR" sz="1100" baseline="0"/>
            <a:t>- Vérifier qu'il n'y a pas de jour férié entre les 2 dates si oui enlever ces jours férié du calcul</a:t>
          </a:r>
        </a:p>
        <a:p>
          <a:r>
            <a:rPr lang="fr-FR" sz="1100" baseline="0"/>
            <a:t>- Une journée de travail se compose de : 2h45 le matin en commençant à 8h30 et 3h45 l'apres midi en commençant à 12h30. En faite la pause déjeuner est de 11h30 à 12h30.</a:t>
          </a:r>
        </a:p>
        <a:p>
          <a:r>
            <a:rPr lang="fr-FR" sz="1100" baseline="0"/>
            <a:t>Les productions dans tous les cas commenceront soit le matin soit l'apres midi</a:t>
          </a:r>
        </a:p>
        <a:p>
          <a:r>
            <a:rPr lang="fr-FR" sz="1100" baseline="0"/>
            <a:t>Nous ne travaillons pas le samedi et dimanche.</a:t>
          </a:r>
        </a:p>
        <a:p>
          <a:endParaRPr lang="fr-FR" sz="1100" baseline="0"/>
        </a:p>
        <a:p>
          <a:r>
            <a:rPr lang="fr-FR" sz="1100" baseline="0"/>
            <a:t>Si je ne me suis pas trompé j'ai nommé "ferie" dans l'onglet férié  la plage des jours férié (B50 à B60)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5"/>
  <sheetViews>
    <sheetView tabSelected="1" workbookViewId="0">
      <selection activeCell="H28" sqref="H28"/>
    </sheetView>
  </sheetViews>
  <sheetFormatPr baseColWidth="10" defaultRowHeight="15"/>
  <cols>
    <col min="2" max="2" width="13.28515625" bestFit="1" customWidth="1"/>
    <col min="3" max="3" width="14.28515625" bestFit="1" customWidth="1"/>
    <col min="8" max="8" width="21.7109375" customWidth="1"/>
    <col min="9" max="9" width="23.7109375" customWidth="1"/>
  </cols>
  <sheetData>
    <row r="1" spans="1:10" ht="60">
      <c r="A1" s="10" t="s">
        <v>18</v>
      </c>
      <c r="B1" s="10" t="s">
        <v>19</v>
      </c>
      <c r="C1" s="10" t="s">
        <v>20</v>
      </c>
      <c r="D1" s="10" t="s">
        <v>21</v>
      </c>
      <c r="E1" s="10" t="s">
        <v>22</v>
      </c>
      <c r="F1" s="10" t="s">
        <v>23</v>
      </c>
      <c r="G1" s="10" t="s">
        <v>24</v>
      </c>
      <c r="H1" s="5"/>
      <c r="I1" s="5"/>
      <c r="J1" s="5"/>
    </row>
    <row r="2" spans="1:10" ht="15.75">
      <c r="A2" s="8" t="s">
        <v>25</v>
      </c>
      <c r="B2" s="14">
        <v>44195.354166666664</v>
      </c>
      <c r="C2" s="14">
        <v>44198.6875</v>
      </c>
      <c r="D2" s="18">
        <f t="array" aca="1" ref="D2" ca="1">IFERROR(ISNA(MATCH(INT(B2),Férié,0))*(WEEKDAY(B2)&lt;&gt;1)*(WEEKDAY(B2)&lt;&gt;7)*MAX(0,MIN(IF(INT(B2)=INT(C2),MOD(C2,1),1),Fin_service)-MAX(MOD(B2,1),Début_service))
+((INT(C2)-INT(B2))&gt;1)*SUMPRODUCT(ISNA(MATCH(ROW(INDIRECT(INT(B2+1)&amp;":"&amp;INT(C2-1))),Férié,0))*(WEEKDAY(ROW(INDIRECT(INT(B2+1)&amp;":"&amp;INT(C2-1))))&lt;&gt;1)*(WEEKDAY(ROW(INDIRECT(INT($B2+1)&amp;":"&amp;INT($C2-1))))&lt;&gt;7))*Hjour
+ISNA(MATCH(INT(C2),Férié,0))*(INT(B2)&lt;&gt;INT(C2))*(WEEKDAY(C2)&lt;&gt;1)*(WEEKDAY(C2)&lt;&gt;7)*MAX(0,MIN(MOD(C2,1),Fin_service)-Début_service),"")+(IFERROR(ISNA(MATCH(INT(B2),Férié,0))*(WEEKDAY(B2)&lt;&gt;1)*(WEEKDAY(B2)&lt;&gt;7)*MAX(0,MIN(IF(INT(B2)=INT(C2),MOD(C2,1),1),Fin_service2)-MAX(MOD(B2,1),Début_service2))+((INT(C2)-INT(B2))&gt;1)*SUMPRODUCT(ISNA(MATCH(ROW(INDIRECT(INT(B2+1)&amp;":"&amp;INT(C2-1))),Férié,0))*(WEEKDAY(ROW(INDIRECT(INT(B2+1)&amp;":"&amp;INT(C2-1))))&lt;&gt;1)*(WEEKDAY(ROW(INDIRECT(INT($B2+1)&amp;":"&amp;INT($C2-1))))&lt;&gt;7))*Hjour2+ISNA(MATCH(INT(C2),Férié,0))*(INT(B2)&lt;&gt;INT(C2))*(WEEKDAY(C2)&lt;&gt;1)*(WEEKDAY(C2)&lt;&gt;7)*MAX(0,MIN(MOD(C2,1),Fin_service2)-Début_service2),""))</f>
        <v>0.54166666666666663</v>
      </c>
      <c r="E2" s="12">
        <v>1440</v>
      </c>
      <c r="F2" s="12">
        <v>10.5</v>
      </c>
      <c r="G2" s="13"/>
      <c r="H2" s="6"/>
      <c r="I2" s="6"/>
      <c r="J2" s="7"/>
    </row>
    <row r="3" spans="1:10" ht="15.75">
      <c r="A3" s="8"/>
      <c r="B3" s="31">
        <v>44145.354166666664</v>
      </c>
      <c r="C3" s="31">
        <v>44149.6875</v>
      </c>
      <c r="D3" s="18">
        <f t="array" aca="1" ref="D3" ca="1">IFERROR(ISNA(MATCH(INT(B3),Férié,0))*(WEEKDAY(B3)&lt;&gt;1)*(WEEKDAY(B3)&lt;&gt;7)*MAX(0,MIN(IF(INT(B3)=INT(C3),MOD(C3,1),1),Fin_service)-MAX(MOD(B3,1),Début_service))
+((INT(C3)-INT(B3))&gt;1)*SUMPRODUCT(ISNA(MATCH(ROW(INDIRECT(INT(B3+1)&amp;":"&amp;INT(C3-1))),Férié,0))*(WEEKDAY(ROW(INDIRECT(INT(B3+1)&amp;":"&amp;INT(C3-1))))&lt;&gt;1)*(WEEKDAY(ROW(INDIRECT(INT($B3+1)&amp;":"&amp;INT($C3-1))))&lt;&gt;7))*Hjour
+ISNA(MATCH(INT(C3),Férié,0))*(INT(B3)&lt;&gt;INT(C3))*(WEEKDAY(C3)&lt;&gt;1)*(WEEKDAY(C3)&lt;&gt;7)*MAX(0,MIN(MOD(C3,1),Fin_service)-Début_service),"")+(IFERROR(ISNA(MATCH(INT(B3),Férié,0))*(WEEKDAY(B3)&lt;&gt;1)*(WEEKDAY(B3)&lt;&gt;7)*MAX(0,MIN(IF(INT(B3)=INT(C3),MOD(C3,1),1),Fin_service2)-MAX(MOD(B3,1),Début_service2))+((INT(C3)-INT(B3))&gt;1)*SUMPRODUCT(ISNA(MATCH(ROW(INDIRECT(INT(B3+1)&amp;":"&amp;INT(C3-1))),Férié,0))*(WEEKDAY(ROW(INDIRECT(INT(B3+1)&amp;":"&amp;INT(C3-1))))&lt;&gt;1)*(WEEKDAY(ROW(INDIRECT(INT($B3+1)&amp;":"&amp;INT($C3-1))))&lt;&gt;7))*Hjour2+ISNA(MATCH(INT(C3),Férié,0))*(INT(B3)&lt;&gt;INT(C3))*(WEEKDAY(C3)&lt;&gt;1)*(WEEKDAY(C3)&lt;&gt;7)*MAX(0,MIN(MOD(C3,1),Fin_service2)-Début_service2),""))</f>
        <v>0.8125</v>
      </c>
      <c r="E3" s="9"/>
      <c r="F3" s="9"/>
      <c r="G3" s="9"/>
    </row>
    <row r="4" spans="1:10" ht="15.75">
      <c r="A4" s="8"/>
      <c r="B4" s="31">
        <v>44169.354166666664</v>
      </c>
      <c r="C4" s="31">
        <v>44172.6875</v>
      </c>
      <c r="D4" s="18">
        <f t="array" aca="1" ref="D4" ca="1">IFERROR(ISNA(MATCH(INT(B4),Férié,0))*(WEEKDAY(B4)&lt;&gt;1)*(WEEKDAY(B4)&lt;&gt;7)*MAX(0,MIN(IF(INT(B4)=INT(C4),MOD(C4,1),1),Fin_service)-MAX(MOD(B4,1),Début_service))
+((INT(C4)-INT(B4))&gt;1)*SUMPRODUCT(ISNA(MATCH(ROW(INDIRECT(INT(B4+1)&amp;":"&amp;INT(C4-1))),Férié,0))*(WEEKDAY(ROW(INDIRECT(INT(B4+1)&amp;":"&amp;INT(C4-1))))&lt;&gt;1)*(WEEKDAY(ROW(INDIRECT(INT($B4+1)&amp;":"&amp;INT($C4-1))))&lt;&gt;7))*Hjour
+ISNA(MATCH(INT(C4),Férié,0))*(INT(B4)&lt;&gt;INT(C4))*(WEEKDAY(C4)&lt;&gt;1)*(WEEKDAY(C4)&lt;&gt;7)*MAX(0,MIN(MOD(C4,1),Fin_service)-Début_service),"")+(IFERROR(ISNA(MATCH(INT(B4),Férié,0))*(WEEKDAY(B4)&lt;&gt;1)*(WEEKDAY(B4)&lt;&gt;7)*MAX(0,MIN(IF(INT(B4)=INT(C4),MOD(C4,1),1),Fin_service2)-MAX(MOD(B4,1),Début_service2))+((INT(C4)-INT(B4))&gt;1)*SUMPRODUCT(ISNA(MATCH(ROW(INDIRECT(INT(B4+1)&amp;":"&amp;INT(C4-1))),Férié,0))*(WEEKDAY(ROW(INDIRECT(INT(B4+1)&amp;":"&amp;INT(C4-1))))&lt;&gt;1)*(WEEKDAY(ROW(INDIRECT(INT($B4+1)&amp;":"&amp;INT($C4-1))))&lt;&gt;7))*Hjour2+ISNA(MATCH(INT(C4),Férié,0))*(INT(B4)&lt;&gt;INT(C4))*(WEEKDAY(C4)&lt;&gt;1)*(WEEKDAY(C4)&lt;&gt;7)*MAX(0,MIN(MOD(C4,1),Fin_service2)-Début_service2),""))</f>
        <v>0.54166666666666663</v>
      </c>
      <c r="E4" s="9"/>
      <c r="F4" s="9"/>
      <c r="G4" s="9"/>
    </row>
    <row r="5" spans="1:10" ht="15.75">
      <c r="A5" s="8"/>
      <c r="B5" s="31"/>
      <c r="C5" s="31"/>
      <c r="D5" s="18" t="e">
        <f t="array" aca="1" ref="D5" ca="1">IFERROR(ISNA(MATCH(INT(B5),Férié,0))*(WEEKDAY(B5)&lt;&gt;1)*(WEEKDAY(B5)&lt;&gt;7)*MAX(0,MIN(IF(INT(B5)=INT(C5),MOD(C5,1),1),Fin_service)-MAX(MOD(B5,1),Début_service))
+((INT(C5)-INT(B5))&gt;1)*SUMPRODUCT(ISNA(MATCH(ROW(INDIRECT(INT(B5+1)&amp;":"&amp;INT(C5-1))),Férié,0))*(WEEKDAY(ROW(INDIRECT(INT(B5+1)&amp;":"&amp;INT(C5-1))))&lt;&gt;1)*(WEEKDAY(ROW(INDIRECT(INT($B5+1)&amp;":"&amp;INT($C5-1))))&lt;&gt;7))*Hjour
+ISNA(MATCH(INT(C5),Férié,0))*(INT(B5)&lt;&gt;INT(C5))*(WEEKDAY(C5)&lt;&gt;1)*(WEEKDAY(C5)&lt;&gt;7)*MAX(0,MIN(MOD(C5,1),Fin_service)-Début_service),"")+(IFERROR(ISNA(MATCH(INT(B5),Férié,0))*(WEEKDAY(B5)&lt;&gt;1)*(WEEKDAY(B5)&lt;&gt;7)*MAX(0,MIN(IF(INT(B5)=INT(C5),MOD(C5,1),1),Fin_service2)-MAX(MOD(B5,1),Début_service2))+((INT(C5)-INT(B5))&gt;1)*SUMPRODUCT(ISNA(MATCH(ROW(INDIRECT(INT(B5+1)&amp;":"&amp;INT(C5-1))),Férié,0))*(WEEKDAY(ROW(INDIRECT(INT(B5+1)&amp;":"&amp;INT(C5-1))))&lt;&gt;1)*(WEEKDAY(ROW(INDIRECT(INT($B5+1)&amp;":"&amp;INT($C5-1))))&lt;&gt;7))*Hjour2+ISNA(MATCH(INT(C5),Férié,0))*(INT(B5)&lt;&gt;INT(C5))*(WEEKDAY(C5)&lt;&gt;1)*(WEEKDAY(C5)&lt;&gt;7)*MAX(0,MIN(MOD(C5,1),Fin_service2)-Début_service2),""))</f>
        <v>#VALUE!</v>
      </c>
      <c r="E5" s="9"/>
      <c r="F5" s="9"/>
      <c r="G5" s="9"/>
    </row>
    <row r="6" spans="1:10" ht="15.75">
      <c r="A6" s="8"/>
      <c r="B6" s="31"/>
      <c r="C6" s="31"/>
      <c r="D6" s="18" t="e">
        <f t="array" aca="1" ref="D6" ca="1">IFERROR(ISNA(MATCH(INT(B6),Férié,0))*(WEEKDAY(B6)&lt;&gt;1)*(WEEKDAY(B6)&lt;&gt;7)*MAX(0,MIN(IF(INT(B6)=INT(C6),MOD(C6,1),1),Fin_service)-MAX(MOD(B6,1),Début_service))
+((INT(C6)-INT(B6))&gt;1)*SUMPRODUCT(ISNA(MATCH(ROW(INDIRECT(INT(B6+1)&amp;":"&amp;INT(C6-1))),Férié,0))*(WEEKDAY(ROW(INDIRECT(INT(B6+1)&amp;":"&amp;INT(C6-1))))&lt;&gt;1)*(WEEKDAY(ROW(INDIRECT(INT($B6+1)&amp;":"&amp;INT($C6-1))))&lt;&gt;7))*Hjour
+ISNA(MATCH(INT(C6),Férié,0))*(INT(B6)&lt;&gt;INT(C6))*(WEEKDAY(C6)&lt;&gt;1)*(WEEKDAY(C6)&lt;&gt;7)*MAX(0,MIN(MOD(C6,1),Fin_service)-Début_service),"")+(IFERROR(ISNA(MATCH(INT(B6),Férié,0))*(WEEKDAY(B6)&lt;&gt;1)*(WEEKDAY(B6)&lt;&gt;7)*MAX(0,MIN(IF(INT(B6)=INT(C6),MOD(C6,1),1),Fin_service2)-MAX(MOD(B6,1),Début_service2))+((INT(C6)-INT(B6))&gt;1)*SUMPRODUCT(ISNA(MATCH(ROW(INDIRECT(INT(B6+1)&amp;":"&amp;INT(C6-1))),Férié,0))*(WEEKDAY(ROW(INDIRECT(INT(B6+1)&amp;":"&amp;INT(C6-1))))&lt;&gt;1)*(WEEKDAY(ROW(INDIRECT(INT($B6+1)&amp;":"&amp;INT($C6-1))))&lt;&gt;7))*Hjour2+ISNA(MATCH(INT(C6),Férié,0))*(INT(B6)&lt;&gt;INT(C6))*(WEEKDAY(C6)&lt;&gt;1)*(WEEKDAY(C6)&lt;&gt;7)*MAX(0,MIN(MOD(C6,1),Fin_service2)-Début_service2),""))</f>
        <v>#VALUE!</v>
      </c>
      <c r="E6" s="9"/>
      <c r="F6" s="9"/>
      <c r="G6" s="9"/>
    </row>
    <row r="7" spans="1:10" ht="15.75">
      <c r="A7" s="8"/>
      <c r="B7" s="31"/>
      <c r="C7" s="31"/>
      <c r="D7" s="18" t="e">
        <f t="array" aca="1" ref="D7" ca="1">IFERROR(ISNA(MATCH(INT(B7),Férié,0))*(WEEKDAY(B7)&lt;&gt;1)*(WEEKDAY(B7)&lt;&gt;7)*MAX(0,MIN(IF(INT(B7)=INT(C7),MOD(C7,1),1),Fin_service)-MAX(MOD(B7,1),Début_service))
+((INT(C7)-INT(B7))&gt;1)*SUMPRODUCT(ISNA(MATCH(ROW(INDIRECT(INT(B7+1)&amp;":"&amp;INT(C7-1))),Férié,0))*(WEEKDAY(ROW(INDIRECT(INT(B7+1)&amp;":"&amp;INT(C7-1))))&lt;&gt;1)*(WEEKDAY(ROW(INDIRECT(INT($B7+1)&amp;":"&amp;INT($C7-1))))&lt;&gt;7))*Hjour
+ISNA(MATCH(INT(C7),Férié,0))*(INT(B7)&lt;&gt;INT(C7))*(WEEKDAY(C7)&lt;&gt;1)*(WEEKDAY(C7)&lt;&gt;7)*MAX(0,MIN(MOD(C7,1),Fin_service)-Début_service),"")+(IFERROR(ISNA(MATCH(INT(B7),Férié,0))*(WEEKDAY(B7)&lt;&gt;1)*(WEEKDAY(B7)&lt;&gt;7)*MAX(0,MIN(IF(INT(B7)=INT(C7),MOD(C7,1),1),Fin_service2)-MAX(MOD(B7,1),Début_service2))+((INT(C7)-INT(B7))&gt;1)*SUMPRODUCT(ISNA(MATCH(ROW(INDIRECT(INT(B7+1)&amp;":"&amp;INT(C7-1))),Férié,0))*(WEEKDAY(ROW(INDIRECT(INT(B7+1)&amp;":"&amp;INT(C7-1))))&lt;&gt;1)*(WEEKDAY(ROW(INDIRECT(INT($B7+1)&amp;":"&amp;INT($C7-1))))&lt;&gt;7))*Hjour2+ISNA(MATCH(INT(C7),Férié,0))*(INT(B7)&lt;&gt;INT(C7))*(WEEKDAY(C7)&lt;&gt;1)*(WEEKDAY(C7)&lt;&gt;7)*MAX(0,MIN(MOD(C7,1),Fin_service2)-Début_service2),""))</f>
        <v>#VALUE!</v>
      </c>
      <c r="E7" s="9"/>
      <c r="F7" s="9"/>
      <c r="G7" s="9"/>
    </row>
    <row r="8" spans="1:10" ht="15.75">
      <c r="A8" s="8"/>
      <c r="B8" s="31"/>
      <c r="C8" s="31"/>
      <c r="D8" s="18" t="e">
        <f t="array" aca="1" ref="D8" ca="1">IFERROR(ISNA(MATCH(INT(B8),Férié,0))*(WEEKDAY(B8)&lt;&gt;1)*(WEEKDAY(B8)&lt;&gt;7)*MAX(0,MIN(IF(INT(B8)=INT(C8),MOD(C8,1),1),Fin_service)-MAX(MOD(B8,1),Début_service))
+((INT(C8)-INT(B8))&gt;1)*SUMPRODUCT(ISNA(MATCH(ROW(INDIRECT(INT(B8+1)&amp;":"&amp;INT(C8-1))),Férié,0))*(WEEKDAY(ROW(INDIRECT(INT(B8+1)&amp;":"&amp;INT(C8-1))))&lt;&gt;1)*(WEEKDAY(ROW(INDIRECT(INT($B8+1)&amp;":"&amp;INT($C8-1))))&lt;&gt;7))*Hjour
+ISNA(MATCH(INT(C8),Férié,0))*(INT(B8)&lt;&gt;INT(C8))*(WEEKDAY(C8)&lt;&gt;1)*(WEEKDAY(C8)&lt;&gt;7)*MAX(0,MIN(MOD(C8,1),Fin_service)-Début_service),"")+(IFERROR(ISNA(MATCH(INT(B8),Férié,0))*(WEEKDAY(B8)&lt;&gt;1)*(WEEKDAY(B8)&lt;&gt;7)*MAX(0,MIN(IF(INT(B8)=INT(C8),MOD(C8,1),1),Fin_service2)-MAX(MOD(B8,1),Début_service2))+((INT(C8)-INT(B8))&gt;1)*SUMPRODUCT(ISNA(MATCH(ROW(INDIRECT(INT(B8+1)&amp;":"&amp;INT(C8-1))),Férié,0))*(WEEKDAY(ROW(INDIRECT(INT(B8+1)&amp;":"&amp;INT(C8-1))))&lt;&gt;1)*(WEEKDAY(ROW(INDIRECT(INT($B8+1)&amp;":"&amp;INT($C8-1))))&lt;&gt;7))*Hjour2+ISNA(MATCH(INT(C8),Férié,0))*(INT(B8)&lt;&gt;INT(C8))*(WEEKDAY(C8)&lt;&gt;1)*(WEEKDAY(C8)&lt;&gt;7)*MAX(0,MIN(MOD(C8,1),Fin_service2)-Début_service2),""))</f>
        <v>#VALUE!</v>
      </c>
      <c r="E8" s="9"/>
      <c r="F8" s="9"/>
      <c r="G8" s="9"/>
    </row>
    <row r="9" spans="1:10" ht="15.75">
      <c r="A9" s="8"/>
      <c r="B9" s="31"/>
      <c r="C9" s="31"/>
      <c r="D9" s="18" t="e">
        <f t="array" aca="1" ref="D9" ca="1">IFERROR(ISNA(MATCH(INT(B9),Férié,0))*(WEEKDAY(B9)&lt;&gt;1)*(WEEKDAY(B9)&lt;&gt;7)*MAX(0,MIN(IF(INT(B9)=INT(C9),MOD(C9,1),1),Fin_service)-MAX(MOD(B9,1),Début_service))
+((INT(C9)-INT(B9))&gt;1)*SUMPRODUCT(ISNA(MATCH(ROW(INDIRECT(INT(B9+1)&amp;":"&amp;INT(C9-1))),Férié,0))*(WEEKDAY(ROW(INDIRECT(INT(B9+1)&amp;":"&amp;INT(C9-1))))&lt;&gt;1)*(WEEKDAY(ROW(INDIRECT(INT($B9+1)&amp;":"&amp;INT($C9-1))))&lt;&gt;7))*Hjour
+ISNA(MATCH(INT(C9),Férié,0))*(INT(B9)&lt;&gt;INT(C9))*(WEEKDAY(C9)&lt;&gt;1)*(WEEKDAY(C9)&lt;&gt;7)*MAX(0,MIN(MOD(C9,1),Fin_service)-Début_service),"")+(IFERROR(ISNA(MATCH(INT(B9),Férié,0))*(WEEKDAY(B9)&lt;&gt;1)*(WEEKDAY(B9)&lt;&gt;7)*MAX(0,MIN(IF(INT(B9)=INT(C9),MOD(C9,1),1),Fin_service2)-MAX(MOD(B9,1),Début_service2))+((INT(C9)-INT(B9))&gt;1)*SUMPRODUCT(ISNA(MATCH(ROW(INDIRECT(INT(B9+1)&amp;":"&amp;INT(C9-1))),Férié,0))*(WEEKDAY(ROW(INDIRECT(INT(B9+1)&amp;":"&amp;INT(C9-1))))&lt;&gt;1)*(WEEKDAY(ROW(INDIRECT(INT($B9+1)&amp;":"&amp;INT($C9-1))))&lt;&gt;7))*Hjour2+ISNA(MATCH(INT(C9),Férié,0))*(INT(B9)&lt;&gt;INT(C9))*(WEEKDAY(C9)&lt;&gt;1)*(WEEKDAY(C9)&lt;&gt;7)*MAX(0,MIN(MOD(C9,1),Fin_service2)-Début_service2),""))</f>
        <v>#VALUE!</v>
      </c>
      <c r="E9" s="9"/>
      <c r="F9" s="9"/>
      <c r="G9" s="9"/>
    </row>
    <row r="10" spans="1:10" ht="15.75">
      <c r="A10" s="8"/>
      <c r="B10" s="31"/>
      <c r="C10" s="31"/>
      <c r="D10" s="18" t="e">
        <f t="array" aca="1" ref="D10" ca="1">IFERROR(ISNA(MATCH(INT(B10),Férié,0))*(WEEKDAY(B10)&lt;&gt;1)*(WEEKDAY(B10)&lt;&gt;7)*MAX(0,MIN(IF(INT(B10)=INT(C10),MOD(C10,1),1),Fin_service)-MAX(MOD(B10,1),Début_service))
+((INT(C10)-INT(B10))&gt;1)*SUMPRODUCT(ISNA(MATCH(ROW(INDIRECT(INT(B10+1)&amp;":"&amp;INT(C10-1))),Férié,0))*(WEEKDAY(ROW(INDIRECT(INT(B10+1)&amp;":"&amp;INT(C10-1))))&lt;&gt;1)*(WEEKDAY(ROW(INDIRECT(INT($B10+1)&amp;":"&amp;INT($C10-1))))&lt;&gt;7))*Hjour
+ISNA(MATCH(INT(C10),Férié,0))*(INT(B10)&lt;&gt;INT(C10))*(WEEKDAY(C10)&lt;&gt;1)*(WEEKDAY(C10)&lt;&gt;7)*MAX(0,MIN(MOD(C10,1),Fin_service)-Début_service),"")+(IFERROR(ISNA(MATCH(INT(B10),Férié,0))*(WEEKDAY(B10)&lt;&gt;1)*(WEEKDAY(B10)&lt;&gt;7)*MAX(0,MIN(IF(INT(B10)=INT(C10),MOD(C10,1),1),Fin_service2)-MAX(MOD(B10,1),Début_service2))+((INT(C10)-INT(B10))&gt;1)*SUMPRODUCT(ISNA(MATCH(ROW(INDIRECT(INT(B10+1)&amp;":"&amp;INT(C10-1))),Férié,0))*(WEEKDAY(ROW(INDIRECT(INT(B10+1)&amp;":"&amp;INT(C10-1))))&lt;&gt;1)*(WEEKDAY(ROW(INDIRECT(INT($B10+1)&amp;":"&amp;INT($C10-1))))&lt;&gt;7))*Hjour2+ISNA(MATCH(INT(C10),Férié,0))*(INT(B10)&lt;&gt;INT(C10))*(WEEKDAY(C10)&lt;&gt;1)*(WEEKDAY(C10)&lt;&gt;7)*MAX(0,MIN(MOD(C10,1),Fin_service2)-Début_service2),""))</f>
        <v>#VALUE!</v>
      </c>
      <c r="E10" s="9"/>
      <c r="F10" s="9"/>
      <c r="G10" s="9"/>
    </row>
    <row r="11" spans="1:10" ht="15.75">
      <c r="A11" s="8"/>
      <c r="B11" s="31"/>
      <c r="C11" s="31"/>
      <c r="D11" s="18" t="e">
        <f t="array" aca="1" ref="D11" ca="1">IFERROR(ISNA(MATCH(INT(B11),Férié,0))*(WEEKDAY(B11)&lt;&gt;1)*(WEEKDAY(B11)&lt;&gt;7)*MAX(0,MIN(IF(INT(B11)=INT(C11),MOD(C11,1),1),Fin_service)-MAX(MOD(B11,1),Début_service))
+((INT(C11)-INT(B11))&gt;1)*SUMPRODUCT(ISNA(MATCH(ROW(INDIRECT(INT(B11+1)&amp;":"&amp;INT(C11-1))),Férié,0))*(WEEKDAY(ROW(INDIRECT(INT(B11+1)&amp;":"&amp;INT(C11-1))))&lt;&gt;1)*(WEEKDAY(ROW(INDIRECT(INT($B11+1)&amp;":"&amp;INT($C11-1))))&lt;&gt;7))*Hjour
+ISNA(MATCH(INT(C11),Férié,0))*(INT(B11)&lt;&gt;INT(C11))*(WEEKDAY(C11)&lt;&gt;1)*(WEEKDAY(C11)&lt;&gt;7)*MAX(0,MIN(MOD(C11,1),Fin_service)-Début_service),"")+(IFERROR(ISNA(MATCH(INT(B11),Férié,0))*(WEEKDAY(B11)&lt;&gt;1)*(WEEKDAY(B11)&lt;&gt;7)*MAX(0,MIN(IF(INT(B11)=INT(C11),MOD(C11,1),1),Fin_service2)-MAX(MOD(B11,1),Début_service2))+((INT(C11)-INT(B11))&gt;1)*SUMPRODUCT(ISNA(MATCH(ROW(INDIRECT(INT(B11+1)&amp;":"&amp;INT(C11-1))),Férié,0))*(WEEKDAY(ROW(INDIRECT(INT(B11+1)&amp;":"&amp;INT(C11-1))))&lt;&gt;1)*(WEEKDAY(ROW(INDIRECT(INT($B11+1)&amp;":"&amp;INT($C11-1))))&lt;&gt;7))*Hjour2+ISNA(MATCH(INT(C11),Férié,0))*(INT(B11)&lt;&gt;INT(C11))*(WEEKDAY(C11)&lt;&gt;1)*(WEEKDAY(C11)&lt;&gt;7)*MAX(0,MIN(MOD(C11,1),Fin_service2)-Début_service2),""))</f>
        <v>#VALUE!</v>
      </c>
      <c r="E11" s="9"/>
      <c r="F11" s="9"/>
      <c r="G11" s="9"/>
    </row>
    <row r="12" spans="1:10" ht="15.75">
      <c r="A12" s="8"/>
      <c r="B12" s="31"/>
      <c r="C12" s="31"/>
      <c r="D12" s="18" t="e">
        <f t="array" aca="1" ref="D12" ca="1">IFERROR(ISNA(MATCH(INT(B12),Férié,0))*(WEEKDAY(B12)&lt;&gt;1)*(WEEKDAY(B12)&lt;&gt;7)*MAX(0,MIN(IF(INT(B12)=INT(C12),MOD(C12,1),1),Fin_service)-MAX(MOD(B12,1),Début_service))
+((INT(C12)-INT(B12))&gt;1)*SUMPRODUCT(ISNA(MATCH(ROW(INDIRECT(INT(B12+1)&amp;":"&amp;INT(C12-1))),Férié,0))*(WEEKDAY(ROW(INDIRECT(INT(B12+1)&amp;":"&amp;INT(C12-1))))&lt;&gt;1)*(WEEKDAY(ROW(INDIRECT(INT($B12+1)&amp;":"&amp;INT($C12-1))))&lt;&gt;7))*Hjour
+ISNA(MATCH(INT(C12),Férié,0))*(INT(B12)&lt;&gt;INT(C12))*(WEEKDAY(C12)&lt;&gt;1)*(WEEKDAY(C12)&lt;&gt;7)*MAX(0,MIN(MOD(C12,1),Fin_service)-Début_service),"")+(IFERROR(ISNA(MATCH(INT(B12),Férié,0))*(WEEKDAY(B12)&lt;&gt;1)*(WEEKDAY(B12)&lt;&gt;7)*MAX(0,MIN(IF(INT(B12)=INT(C12),MOD(C12,1),1),Fin_service2)-MAX(MOD(B12,1),Début_service2))+((INT(C12)-INT(B12))&gt;1)*SUMPRODUCT(ISNA(MATCH(ROW(INDIRECT(INT(B12+1)&amp;":"&amp;INT(C12-1))),Férié,0))*(WEEKDAY(ROW(INDIRECT(INT(B12+1)&amp;":"&amp;INT(C12-1))))&lt;&gt;1)*(WEEKDAY(ROW(INDIRECT(INT($B12+1)&amp;":"&amp;INT($C12-1))))&lt;&gt;7))*Hjour2+ISNA(MATCH(INT(C12),Férié,0))*(INT(B12)&lt;&gt;INT(C12))*(WEEKDAY(C12)&lt;&gt;1)*(WEEKDAY(C12)&lt;&gt;7)*MAX(0,MIN(MOD(C12,1),Fin_service2)-Début_service2),""))</f>
        <v>#VALUE!</v>
      </c>
      <c r="E12" s="9"/>
      <c r="F12" s="9"/>
      <c r="G12" s="9"/>
    </row>
    <row r="13" spans="1:10" ht="15.75">
      <c r="A13" s="8"/>
      <c r="B13" s="31"/>
      <c r="C13" s="31"/>
      <c r="D13" s="18" t="e">
        <f t="array" aca="1" ref="D13" ca="1">IFERROR(ISNA(MATCH(INT(B13),Férié,0))*(WEEKDAY(B13)&lt;&gt;1)*(WEEKDAY(B13)&lt;&gt;7)*MAX(0,MIN(IF(INT(B13)=INT(C13),MOD(C13,1),1),Fin_service)-MAX(MOD(B13,1),Début_service))
+((INT(C13)-INT(B13))&gt;1)*SUMPRODUCT(ISNA(MATCH(ROW(INDIRECT(INT(B13+1)&amp;":"&amp;INT(C13-1))),Férié,0))*(WEEKDAY(ROW(INDIRECT(INT(B13+1)&amp;":"&amp;INT(C13-1))))&lt;&gt;1)*(WEEKDAY(ROW(INDIRECT(INT($B13+1)&amp;":"&amp;INT($C13-1))))&lt;&gt;7))*Hjour
+ISNA(MATCH(INT(C13),Férié,0))*(INT(B13)&lt;&gt;INT(C13))*(WEEKDAY(C13)&lt;&gt;1)*(WEEKDAY(C13)&lt;&gt;7)*MAX(0,MIN(MOD(C13,1),Fin_service)-Début_service),"")+(IFERROR(ISNA(MATCH(INT(B13),Férié,0))*(WEEKDAY(B13)&lt;&gt;1)*(WEEKDAY(B13)&lt;&gt;7)*MAX(0,MIN(IF(INT(B13)=INT(C13),MOD(C13,1),1),Fin_service2)-MAX(MOD(B13,1),Début_service2))+((INT(C13)-INT(B13))&gt;1)*SUMPRODUCT(ISNA(MATCH(ROW(INDIRECT(INT(B13+1)&amp;":"&amp;INT(C13-1))),Férié,0))*(WEEKDAY(ROW(INDIRECT(INT(B13+1)&amp;":"&amp;INT(C13-1))))&lt;&gt;1)*(WEEKDAY(ROW(INDIRECT(INT($B13+1)&amp;":"&amp;INT($C13-1))))&lt;&gt;7))*Hjour2+ISNA(MATCH(INT(C13),Férié,0))*(INT(B13)&lt;&gt;INT(C13))*(WEEKDAY(C13)&lt;&gt;1)*(WEEKDAY(C13)&lt;&gt;7)*MAX(0,MIN(MOD(C13,1),Fin_service2)-Début_service2),""))</f>
        <v>#VALUE!</v>
      </c>
      <c r="E13" s="9"/>
      <c r="F13" s="9"/>
      <c r="G13" s="9"/>
    </row>
    <row r="14" spans="1:10" ht="15.75">
      <c r="A14" s="8"/>
      <c r="B14" s="31"/>
      <c r="C14" s="31"/>
      <c r="D14" s="18" t="e">
        <f t="array" aca="1" ref="D14" ca="1">IFERROR(ISNA(MATCH(INT(B14),Férié,0))*(WEEKDAY(B14)&lt;&gt;1)*(WEEKDAY(B14)&lt;&gt;7)*MAX(0,MIN(IF(INT(B14)=INT(C14),MOD(C14,1),1),Fin_service)-MAX(MOD(B14,1),Début_service))
+((INT(C14)-INT(B14))&gt;1)*SUMPRODUCT(ISNA(MATCH(ROW(INDIRECT(INT(B14+1)&amp;":"&amp;INT(C14-1))),Férié,0))*(WEEKDAY(ROW(INDIRECT(INT(B14+1)&amp;":"&amp;INT(C14-1))))&lt;&gt;1)*(WEEKDAY(ROW(INDIRECT(INT($B14+1)&amp;":"&amp;INT($C14-1))))&lt;&gt;7))*Hjour
+ISNA(MATCH(INT(C14),Férié,0))*(INT(B14)&lt;&gt;INT(C14))*(WEEKDAY(C14)&lt;&gt;1)*(WEEKDAY(C14)&lt;&gt;7)*MAX(0,MIN(MOD(C14,1),Fin_service)-Début_service),"")+(IFERROR(ISNA(MATCH(INT(B14),Férié,0))*(WEEKDAY(B14)&lt;&gt;1)*(WEEKDAY(B14)&lt;&gt;7)*MAX(0,MIN(IF(INT(B14)=INT(C14),MOD(C14,1),1),Fin_service2)-MAX(MOD(B14,1),Début_service2))+((INT(C14)-INT(B14))&gt;1)*SUMPRODUCT(ISNA(MATCH(ROW(INDIRECT(INT(B14+1)&amp;":"&amp;INT(C14-1))),Férié,0))*(WEEKDAY(ROW(INDIRECT(INT(B14+1)&amp;":"&amp;INT(C14-1))))&lt;&gt;1)*(WEEKDAY(ROW(INDIRECT(INT($B14+1)&amp;":"&amp;INT($C14-1))))&lt;&gt;7))*Hjour2+ISNA(MATCH(INT(C14),Férié,0))*(INT(B14)&lt;&gt;INT(C14))*(WEEKDAY(C14)&lt;&gt;1)*(WEEKDAY(C14)&lt;&gt;7)*MAX(0,MIN(MOD(C14,1),Fin_service2)-Début_service2),""))</f>
        <v>#VALUE!</v>
      </c>
      <c r="E14" s="9"/>
      <c r="F14" s="9"/>
      <c r="G14" s="9"/>
    </row>
    <row r="15" spans="1:10" ht="15.75">
      <c r="A15" s="8"/>
      <c r="B15" s="31"/>
      <c r="C15" s="31"/>
      <c r="D15" s="18" t="e">
        <f t="array" aca="1" ref="D15" ca="1">IFERROR(ISNA(MATCH(INT(B15),Férié,0))*(WEEKDAY(B15)&lt;&gt;1)*(WEEKDAY(B15)&lt;&gt;7)*MAX(0,MIN(IF(INT(B15)=INT(C15),MOD(C15,1),1),Fin_service)-MAX(MOD(B15,1),Début_service))
+((INT(C15)-INT(B15))&gt;1)*SUMPRODUCT(ISNA(MATCH(ROW(INDIRECT(INT(B15+1)&amp;":"&amp;INT(C15-1))),Férié,0))*(WEEKDAY(ROW(INDIRECT(INT(B15+1)&amp;":"&amp;INT(C15-1))))&lt;&gt;1)*(WEEKDAY(ROW(INDIRECT(INT($B15+1)&amp;":"&amp;INT($C15-1))))&lt;&gt;7))*Hjour
+ISNA(MATCH(INT(C15),Férié,0))*(INT(B15)&lt;&gt;INT(C15))*(WEEKDAY(C15)&lt;&gt;1)*(WEEKDAY(C15)&lt;&gt;7)*MAX(0,MIN(MOD(C15,1),Fin_service)-Début_service),"")+(IFERROR(ISNA(MATCH(INT(B15),Férié,0))*(WEEKDAY(B15)&lt;&gt;1)*(WEEKDAY(B15)&lt;&gt;7)*MAX(0,MIN(IF(INT(B15)=INT(C15),MOD(C15,1),1),Fin_service2)-MAX(MOD(B15,1),Début_service2))+((INT(C15)-INT(B15))&gt;1)*SUMPRODUCT(ISNA(MATCH(ROW(INDIRECT(INT(B15+1)&amp;":"&amp;INT(C15-1))),Férié,0))*(WEEKDAY(ROW(INDIRECT(INT(B15+1)&amp;":"&amp;INT(C15-1))))&lt;&gt;1)*(WEEKDAY(ROW(INDIRECT(INT($B15+1)&amp;":"&amp;INT($C15-1))))&lt;&gt;7))*Hjour2+ISNA(MATCH(INT(C15),Férié,0))*(INT(B15)&lt;&gt;INT(C15))*(WEEKDAY(C15)&lt;&gt;1)*(WEEKDAY(C15)&lt;&gt;7)*MAX(0,MIN(MOD(C15,1),Fin_service2)-Début_service2),""))</f>
        <v>#VALUE!</v>
      </c>
      <c r="E15" s="9"/>
      <c r="F15" s="9"/>
      <c r="G15" s="9"/>
    </row>
    <row r="16" spans="1:10" ht="15.75">
      <c r="A16" s="8"/>
      <c r="B16" s="31"/>
      <c r="C16" s="31"/>
      <c r="D16" s="18" t="e">
        <f t="array" aca="1" ref="D16" ca="1">IFERROR(ISNA(MATCH(INT(B16),Férié,0))*(WEEKDAY(B16)&lt;&gt;1)*(WEEKDAY(B16)&lt;&gt;7)*MAX(0,MIN(IF(INT(B16)=INT(C16),MOD(C16,1),1),Fin_service)-MAX(MOD(B16,1),Début_service))
+((INT(C16)-INT(B16))&gt;1)*SUMPRODUCT(ISNA(MATCH(ROW(INDIRECT(INT(B16+1)&amp;":"&amp;INT(C16-1))),Férié,0))*(WEEKDAY(ROW(INDIRECT(INT(B16+1)&amp;":"&amp;INT(C16-1))))&lt;&gt;1)*(WEEKDAY(ROW(INDIRECT(INT($B16+1)&amp;":"&amp;INT($C16-1))))&lt;&gt;7))*Hjour
+ISNA(MATCH(INT(C16),Férié,0))*(INT(B16)&lt;&gt;INT(C16))*(WEEKDAY(C16)&lt;&gt;1)*(WEEKDAY(C16)&lt;&gt;7)*MAX(0,MIN(MOD(C16,1),Fin_service)-Début_service),"")+(IFERROR(ISNA(MATCH(INT(B16),Férié,0))*(WEEKDAY(B16)&lt;&gt;1)*(WEEKDAY(B16)&lt;&gt;7)*MAX(0,MIN(IF(INT(B16)=INT(C16),MOD(C16,1),1),Fin_service2)-MAX(MOD(B16,1),Début_service2))+((INT(C16)-INT(B16))&gt;1)*SUMPRODUCT(ISNA(MATCH(ROW(INDIRECT(INT(B16+1)&amp;":"&amp;INT(C16-1))),Férié,0))*(WEEKDAY(ROW(INDIRECT(INT(B16+1)&amp;":"&amp;INT(C16-1))))&lt;&gt;1)*(WEEKDAY(ROW(INDIRECT(INT($B16+1)&amp;":"&amp;INT($C16-1))))&lt;&gt;7))*Hjour2+ISNA(MATCH(INT(C16),Férié,0))*(INT(B16)&lt;&gt;INT(C16))*(WEEKDAY(C16)&lt;&gt;1)*(WEEKDAY(C16)&lt;&gt;7)*MAX(0,MIN(MOD(C16,1),Fin_service2)-Début_service2),""))</f>
        <v>#VALUE!</v>
      </c>
      <c r="E16" s="9"/>
      <c r="F16" s="9"/>
      <c r="G16" s="9"/>
    </row>
    <row r="17" spans="1:7" ht="15.75">
      <c r="A17" s="8"/>
      <c r="B17" s="31"/>
      <c r="C17" s="31"/>
      <c r="D17" s="18" t="e">
        <f t="array" aca="1" ref="D17" ca="1">IFERROR(ISNA(MATCH(INT(B17),Férié,0))*(WEEKDAY(B17)&lt;&gt;1)*(WEEKDAY(B17)&lt;&gt;7)*MAX(0,MIN(IF(INT(B17)=INT(C17),MOD(C17,1),1),Fin_service)-MAX(MOD(B17,1),Début_service))
+((INT(C17)-INT(B17))&gt;1)*SUMPRODUCT(ISNA(MATCH(ROW(INDIRECT(INT(B17+1)&amp;":"&amp;INT(C17-1))),Férié,0))*(WEEKDAY(ROW(INDIRECT(INT(B17+1)&amp;":"&amp;INT(C17-1))))&lt;&gt;1)*(WEEKDAY(ROW(INDIRECT(INT($B17+1)&amp;":"&amp;INT($C17-1))))&lt;&gt;7))*Hjour
+ISNA(MATCH(INT(C17),Férié,0))*(INT(B17)&lt;&gt;INT(C17))*(WEEKDAY(C17)&lt;&gt;1)*(WEEKDAY(C17)&lt;&gt;7)*MAX(0,MIN(MOD(C17,1),Fin_service)-Début_service),"")+(IFERROR(ISNA(MATCH(INT(B17),Férié,0))*(WEEKDAY(B17)&lt;&gt;1)*(WEEKDAY(B17)&lt;&gt;7)*MAX(0,MIN(IF(INT(B17)=INT(C17),MOD(C17,1),1),Fin_service2)-MAX(MOD(B17,1),Début_service2))+((INT(C17)-INT(B17))&gt;1)*SUMPRODUCT(ISNA(MATCH(ROW(INDIRECT(INT(B17+1)&amp;":"&amp;INT(C17-1))),Férié,0))*(WEEKDAY(ROW(INDIRECT(INT(B17+1)&amp;":"&amp;INT(C17-1))))&lt;&gt;1)*(WEEKDAY(ROW(INDIRECT(INT($B17+1)&amp;":"&amp;INT($C17-1))))&lt;&gt;7))*Hjour2+ISNA(MATCH(INT(C17),Férié,0))*(INT(B17)&lt;&gt;INT(C17))*(WEEKDAY(C17)&lt;&gt;1)*(WEEKDAY(C17)&lt;&gt;7)*MAX(0,MIN(MOD(C17,1),Fin_service2)-Début_service2),""))</f>
        <v>#VALUE!</v>
      </c>
      <c r="E17" s="9"/>
      <c r="F17" s="9"/>
      <c r="G17" s="9"/>
    </row>
    <row r="18" spans="1:7" ht="15.75">
      <c r="A18" s="8"/>
      <c r="B18" s="31"/>
      <c r="C18" s="31"/>
      <c r="D18" s="18" t="e">
        <f t="array" aca="1" ref="D18" ca="1">IFERROR(ISNA(MATCH(INT(B18),Férié,0))*(WEEKDAY(B18)&lt;&gt;1)*(WEEKDAY(B18)&lt;&gt;7)*MAX(0,MIN(IF(INT(B18)=INT(C18),MOD(C18,1),1),Fin_service)-MAX(MOD(B18,1),Début_service))
+((INT(C18)-INT(B18))&gt;1)*SUMPRODUCT(ISNA(MATCH(ROW(INDIRECT(INT(B18+1)&amp;":"&amp;INT(C18-1))),Férié,0))*(WEEKDAY(ROW(INDIRECT(INT(B18+1)&amp;":"&amp;INT(C18-1))))&lt;&gt;1)*(WEEKDAY(ROW(INDIRECT(INT($B18+1)&amp;":"&amp;INT($C18-1))))&lt;&gt;7))*Hjour
+ISNA(MATCH(INT(C18),Férié,0))*(INT(B18)&lt;&gt;INT(C18))*(WEEKDAY(C18)&lt;&gt;1)*(WEEKDAY(C18)&lt;&gt;7)*MAX(0,MIN(MOD(C18,1),Fin_service)-Début_service),"")+(IFERROR(ISNA(MATCH(INT(B18),Férié,0))*(WEEKDAY(B18)&lt;&gt;1)*(WEEKDAY(B18)&lt;&gt;7)*MAX(0,MIN(IF(INT(B18)=INT(C18),MOD(C18,1),1),Fin_service2)-MAX(MOD(B18,1),Début_service2))+((INT(C18)-INT(B18))&gt;1)*SUMPRODUCT(ISNA(MATCH(ROW(INDIRECT(INT(B18+1)&amp;":"&amp;INT(C18-1))),Férié,0))*(WEEKDAY(ROW(INDIRECT(INT(B18+1)&amp;":"&amp;INT(C18-1))))&lt;&gt;1)*(WEEKDAY(ROW(INDIRECT(INT($B18+1)&amp;":"&amp;INT($C18-1))))&lt;&gt;7))*Hjour2+ISNA(MATCH(INT(C18),Férié,0))*(INT(B18)&lt;&gt;INT(C18))*(WEEKDAY(C18)&lt;&gt;1)*(WEEKDAY(C18)&lt;&gt;7)*MAX(0,MIN(MOD(C18,1),Fin_service2)-Début_service2),""))</f>
        <v>#VALUE!</v>
      </c>
      <c r="E18" s="9"/>
      <c r="F18" s="9"/>
      <c r="G18" s="9"/>
    </row>
    <row r="19" spans="1:7" ht="15.75">
      <c r="A19" s="8"/>
      <c r="B19" s="31"/>
      <c r="C19" s="31"/>
      <c r="D19" s="18" t="e">
        <f t="array" aca="1" ref="D19" ca="1">IFERROR(ISNA(MATCH(INT(B19),Férié,0))*(WEEKDAY(B19)&lt;&gt;1)*(WEEKDAY(B19)&lt;&gt;7)*MAX(0,MIN(IF(INT(B19)=INT(C19),MOD(C19,1),1),Fin_service)-MAX(MOD(B19,1),Début_service))
+((INT(C19)-INT(B19))&gt;1)*SUMPRODUCT(ISNA(MATCH(ROW(INDIRECT(INT(B19+1)&amp;":"&amp;INT(C19-1))),Férié,0))*(WEEKDAY(ROW(INDIRECT(INT(B19+1)&amp;":"&amp;INT(C19-1))))&lt;&gt;1)*(WEEKDAY(ROW(INDIRECT(INT($B19+1)&amp;":"&amp;INT($C19-1))))&lt;&gt;7))*Hjour
+ISNA(MATCH(INT(C19),Férié,0))*(INT(B19)&lt;&gt;INT(C19))*(WEEKDAY(C19)&lt;&gt;1)*(WEEKDAY(C19)&lt;&gt;7)*MAX(0,MIN(MOD(C19,1),Fin_service)-Début_service),"")+(IFERROR(ISNA(MATCH(INT(B19),Férié,0))*(WEEKDAY(B19)&lt;&gt;1)*(WEEKDAY(B19)&lt;&gt;7)*MAX(0,MIN(IF(INT(B19)=INT(C19),MOD(C19,1),1),Fin_service2)-MAX(MOD(B19,1),Début_service2))+((INT(C19)-INT(B19))&gt;1)*SUMPRODUCT(ISNA(MATCH(ROW(INDIRECT(INT(B19+1)&amp;":"&amp;INT(C19-1))),Férié,0))*(WEEKDAY(ROW(INDIRECT(INT(B19+1)&amp;":"&amp;INT(C19-1))))&lt;&gt;1)*(WEEKDAY(ROW(INDIRECT(INT($B19+1)&amp;":"&amp;INT($C19-1))))&lt;&gt;7))*Hjour2+ISNA(MATCH(INT(C19),Férié,0))*(INT(B19)&lt;&gt;INT(C19))*(WEEKDAY(C19)&lt;&gt;1)*(WEEKDAY(C19)&lt;&gt;7)*MAX(0,MIN(MOD(C19,1),Fin_service2)-Début_service2),""))</f>
        <v>#VALUE!</v>
      </c>
      <c r="E19" s="9"/>
      <c r="F19" s="9"/>
      <c r="G19" s="9"/>
    </row>
    <row r="20" spans="1:7" ht="15.75">
      <c r="A20" s="8"/>
      <c r="B20" s="31"/>
      <c r="C20" s="31"/>
      <c r="D20" s="18" t="e">
        <f t="array" aca="1" ref="D20" ca="1">IFERROR(ISNA(MATCH(INT(B20),Férié,0))*(WEEKDAY(B20)&lt;&gt;1)*(WEEKDAY(B20)&lt;&gt;7)*MAX(0,MIN(IF(INT(B20)=INT(C20),MOD(C20,1),1),Fin_service)-MAX(MOD(B20,1),Début_service))
+((INT(C20)-INT(B20))&gt;1)*SUMPRODUCT(ISNA(MATCH(ROW(INDIRECT(INT(B20+1)&amp;":"&amp;INT(C20-1))),Férié,0))*(WEEKDAY(ROW(INDIRECT(INT(B20+1)&amp;":"&amp;INT(C20-1))))&lt;&gt;1)*(WEEKDAY(ROW(INDIRECT(INT($B20+1)&amp;":"&amp;INT($C20-1))))&lt;&gt;7))*Hjour
+ISNA(MATCH(INT(C20),Férié,0))*(INT(B20)&lt;&gt;INT(C20))*(WEEKDAY(C20)&lt;&gt;1)*(WEEKDAY(C20)&lt;&gt;7)*MAX(0,MIN(MOD(C20,1),Fin_service)-Début_service),"")+(IFERROR(ISNA(MATCH(INT(B20),Férié,0))*(WEEKDAY(B20)&lt;&gt;1)*(WEEKDAY(B20)&lt;&gt;7)*MAX(0,MIN(IF(INT(B20)=INT(C20),MOD(C20,1),1),Fin_service2)-MAX(MOD(B20,1),Début_service2))+((INT(C20)-INT(B20))&gt;1)*SUMPRODUCT(ISNA(MATCH(ROW(INDIRECT(INT(B20+1)&amp;":"&amp;INT(C20-1))),Férié,0))*(WEEKDAY(ROW(INDIRECT(INT(B20+1)&amp;":"&amp;INT(C20-1))))&lt;&gt;1)*(WEEKDAY(ROW(INDIRECT(INT($B20+1)&amp;":"&amp;INT($C20-1))))&lt;&gt;7))*Hjour2+ISNA(MATCH(INT(C20),Férié,0))*(INT(B20)&lt;&gt;INT(C20))*(WEEKDAY(C20)&lt;&gt;1)*(WEEKDAY(C20)&lt;&gt;7)*MAX(0,MIN(MOD(C20,1),Fin_service2)-Début_service2),""))</f>
        <v>#VALUE!</v>
      </c>
      <c r="E20" s="9"/>
      <c r="F20" s="9"/>
      <c r="G20" s="9"/>
    </row>
    <row r="21" spans="1:7" ht="15.75">
      <c r="A21" s="8"/>
      <c r="B21" s="31"/>
      <c r="C21" s="31"/>
      <c r="D21" s="18" t="e">
        <f t="array" aca="1" ref="D21" ca="1">IFERROR(ISNA(MATCH(INT(B21),Férié,0))*(WEEKDAY(B21)&lt;&gt;1)*(WEEKDAY(B21)&lt;&gt;7)*MAX(0,MIN(IF(INT(B21)=INT(C21),MOD(C21,1),1),Fin_service)-MAX(MOD(B21,1),Début_service))
+((INT(C21)-INT(B21))&gt;1)*SUMPRODUCT(ISNA(MATCH(ROW(INDIRECT(INT(B21+1)&amp;":"&amp;INT(C21-1))),Férié,0))*(WEEKDAY(ROW(INDIRECT(INT(B21+1)&amp;":"&amp;INT(C21-1))))&lt;&gt;1)*(WEEKDAY(ROW(INDIRECT(INT($B21+1)&amp;":"&amp;INT($C21-1))))&lt;&gt;7))*Hjour
+ISNA(MATCH(INT(C21),Férié,0))*(INT(B21)&lt;&gt;INT(C21))*(WEEKDAY(C21)&lt;&gt;1)*(WEEKDAY(C21)&lt;&gt;7)*MAX(0,MIN(MOD(C21,1),Fin_service)-Début_service),"")+(IFERROR(ISNA(MATCH(INT(B21),Férié,0))*(WEEKDAY(B21)&lt;&gt;1)*(WEEKDAY(B21)&lt;&gt;7)*MAX(0,MIN(IF(INT(B21)=INT(C21),MOD(C21,1),1),Fin_service2)-MAX(MOD(B21,1),Début_service2))+((INT(C21)-INT(B21))&gt;1)*SUMPRODUCT(ISNA(MATCH(ROW(INDIRECT(INT(B21+1)&amp;":"&amp;INT(C21-1))),Férié,0))*(WEEKDAY(ROW(INDIRECT(INT(B21+1)&amp;":"&amp;INT(C21-1))))&lt;&gt;1)*(WEEKDAY(ROW(INDIRECT(INT($B21+1)&amp;":"&amp;INT($C21-1))))&lt;&gt;7))*Hjour2+ISNA(MATCH(INT(C21),Férié,0))*(INT(B21)&lt;&gt;INT(C21))*(WEEKDAY(C21)&lt;&gt;1)*(WEEKDAY(C21)&lt;&gt;7)*MAX(0,MIN(MOD(C21,1),Fin_service2)-Début_service2),""))</f>
        <v>#VALUE!</v>
      </c>
      <c r="E21" s="9"/>
      <c r="F21" s="9"/>
      <c r="G21" s="9"/>
    </row>
    <row r="22" spans="1:7" ht="15.75">
      <c r="A22" s="8"/>
      <c r="B22" s="31"/>
      <c r="C22" s="31"/>
      <c r="D22" s="18" t="e">
        <f t="array" aca="1" ref="D22" ca="1">IFERROR(ISNA(MATCH(INT(B22),Férié,0))*(WEEKDAY(B22)&lt;&gt;1)*(WEEKDAY(B22)&lt;&gt;7)*MAX(0,MIN(IF(INT(B22)=INT(C22),MOD(C22,1),1),Fin_service)-MAX(MOD(B22,1),Début_service))
+((INT(C22)-INT(B22))&gt;1)*SUMPRODUCT(ISNA(MATCH(ROW(INDIRECT(INT(B22+1)&amp;":"&amp;INT(C22-1))),Férié,0))*(WEEKDAY(ROW(INDIRECT(INT(B22+1)&amp;":"&amp;INT(C22-1))))&lt;&gt;1)*(WEEKDAY(ROW(INDIRECT(INT($B22+1)&amp;":"&amp;INT($C22-1))))&lt;&gt;7))*Hjour
+ISNA(MATCH(INT(C22),Férié,0))*(INT(B22)&lt;&gt;INT(C22))*(WEEKDAY(C22)&lt;&gt;1)*(WEEKDAY(C22)&lt;&gt;7)*MAX(0,MIN(MOD(C22,1),Fin_service)-Début_service),"")+(IFERROR(ISNA(MATCH(INT(B22),Férié,0))*(WEEKDAY(B22)&lt;&gt;1)*(WEEKDAY(B22)&lt;&gt;7)*MAX(0,MIN(IF(INT(B22)=INT(C22),MOD(C22,1),1),Fin_service2)-MAX(MOD(B22,1),Début_service2))+((INT(C22)-INT(B22))&gt;1)*SUMPRODUCT(ISNA(MATCH(ROW(INDIRECT(INT(B22+1)&amp;":"&amp;INT(C22-1))),Férié,0))*(WEEKDAY(ROW(INDIRECT(INT(B22+1)&amp;":"&amp;INT(C22-1))))&lt;&gt;1)*(WEEKDAY(ROW(INDIRECT(INT($B22+1)&amp;":"&amp;INT($C22-1))))&lt;&gt;7))*Hjour2+ISNA(MATCH(INT(C22),Férié,0))*(INT(B22)&lt;&gt;INT(C22))*(WEEKDAY(C22)&lt;&gt;1)*(WEEKDAY(C22)&lt;&gt;7)*MAX(0,MIN(MOD(C22,1),Fin_service2)-Début_service2),""))</f>
        <v>#VALUE!</v>
      </c>
      <c r="E22" s="9"/>
      <c r="F22" s="9"/>
      <c r="G22" s="9"/>
    </row>
    <row r="23" spans="1:7" ht="15.75">
      <c r="A23" s="8"/>
      <c r="B23" s="31"/>
      <c r="C23" s="31"/>
      <c r="D23" s="18" t="e">
        <f t="array" aca="1" ref="D23" ca="1">IFERROR(ISNA(MATCH(INT(B23),Férié,0))*(WEEKDAY(B23)&lt;&gt;1)*(WEEKDAY(B23)&lt;&gt;7)*MAX(0,MIN(IF(INT(B23)=INT(C23),MOD(C23,1),1),Fin_service)-MAX(MOD(B23,1),Début_service))
+((INT(C23)-INT(B23))&gt;1)*SUMPRODUCT(ISNA(MATCH(ROW(INDIRECT(INT(B23+1)&amp;":"&amp;INT(C23-1))),Férié,0))*(WEEKDAY(ROW(INDIRECT(INT(B23+1)&amp;":"&amp;INT(C23-1))))&lt;&gt;1)*(WEEKDAY(ROW(INDIRECT(INT($B23+1)&amp;":"&amp;INT($C23-1))))&lt;&gt;7))*Hjour
+ISNA(MATCH(INT(C23),Férié,0))*(INT(B23)&lt;&gt;INT(C23))*(WEEKDAY(C23)&lt;&gt;1)*(WEEKDAY(C23)&lt;&gt;7)*MAX(0,MIN(MOD(C23,1),Fin_service)-Début_service),"")+(IFERROR(ISNA(MATCH(INT(B23),Férié,0))*(WEEKDAY(B23)&lt;&gt;1)*(WEEKDAY(B23)&lt;&gt;7)*MAX(0,MIN(IF(INT(B23)=INT(C23),MOD(C23,1),1),Fin_service2)-MAX(MOD(B23,1),Début_service2))+((INT(C23)-INT(B23))&gt;1)*SUMPRODUCT(ISNA(MATCH(ROW(INDIRECT(INT(B23+1)&amp;":"&amp;INT(C23-1))),Férié,0))*(WEEKDAY(ROW(INDIRECT(INT(B23+1)&amp;":"&amp;INT(C23-1))))&lt;&gt;1)*(WEEKDAY(ROW(INDIRECT(INT($B23+1)&amp;":"&amp;INT($C23-1))))&lt;&gt;7))*Hjour2+ISNA(MATCH(INT(C23),Férié,0))*(INT(B23)&lt;&gt;INT(C23))*(WEEKDAY(C23)&lt;&gt;1)*(WEEKDAY(C23)&lt;&gt;7)*MAX(0,MIN(MOD(C23,1),Fin_service2)-Début_service2),""))</f>
        <v>#VALUE!</v>
      </c>
      <c r="E23" s="9"/>
      <c r="F23" s="9"/>
      <c r="G23" s="9"/>
    </row>
    <row r="24" spans="1:7" ht="15.75">
      <c r="A24" s="8"/>
      <c r="B24" s="31"/>
      <c r="C24" s="31"/>
      <c r="D24" s="18" t="e">
        <f t="array" aca="1" ref="D24" ca="1">IFERROR(ISNA(MATCH(INT(B24),Férié,0))*(WEEKDAY(B24)&lt;&gt;1)*(WEEKDAY(B24)&lt;&gt;7)*MAX(0,MIN(IF(INT(B24)=INT(C24),MOD(C24,1),1),Fin_service)-MAX(MOD(B24,1),Début_service))
+((INT(C24)-INT(B24))&gt;1)*SUMPRODUCT(ISNA(MATCH(ROW(INDIRECT(INT(B24+1)&amp;":"&amp;INT(C24-1))),Férié,0))*(WEEKDAY(ROW(INDIRECT(INT(B24+1)&amp;":"&amp;INT(C24-1))))&lt;&gt;1)*(WEEKDAY(ROW(INDIRECT(INT($B24+1)&amp;":"&amp;INT($C24-1))))&lt;&gt;7))*Hjour
+ISNA(MATCH(INT(C24),Férié,0))*(INT(B24)&lt;&gt;INT(C24))*(WEEKDAY(C24)&lt;&gt;1)*(WEEKDAY(C24)&lt;&gt;7)*MAX(0,MIN(MOD(C24,1),Fin_service)-Début_service),"")+(IFERROR(ISNA(MATCH(INT(B24),Férié,0))*(WEEKDAY(B24)&lt;&gt;1)*(WEEKDAY(B24)&lt;&gt;7)*MAX(0,MIN(IF(INT(B24)=INT(C24),MOD(C24,1),1),Fin_service2)-MAX(MOD(B24,1),Début_service2))+((INT(C24)-INT(B24))&gt;1)*SUMPRODUCT(ISNA(MATCH(ROW(INDIRECT(INT(B24+1)&amp;":"&amp;INT(C24-1))),Férié,0))*(WEEKDAY(ROW(INDIRECT(INT(B24+1)&amp;":"&amp;INT(C24-1))))&lt;&gt;1)*(WEEKDAY(ROW(INDIRECT(INT($B24+1)&amp;":"&amp;INT($C24-1))))&lt;&gt;7))*Hjour2+ISNA(MATCH(INT(C24),Férié,0))*(INT(B24)&lt;&gt;INT(C24))*(WEEKDAY(C24)&lt;&gt;1)*(WEEKDAY(C24)&lt;&gt;7)*MAX(0,MIN(MOD(C24,1),Fin_service2)-Début_service2),""))</f>
        <v>#VALUE!</v>
      </c>
      <c r="E24" s="9"/>
      <c r="F24" s="9"/>
      <c r="G24" s="9"/>
    </row>
    <row r="25" spans="1:7" ht="15.75">
      <c r="A25" s="8"/>
      <c r="B25" s="31"/>
      <c r="C25" s="31"/>
      <c r="D25" s="18" t="e">
        <f t="array" aca="1" ref="D25" ca="1">IFERROR(ISNA(MATCH(INT(B25),Férié,0))*(WEEKDAY(B25)&lt;&gt;1)*(WEEKDAY(B25)&lt;&gt;7)*MAX(0,MIN(IF(INT(B25)=INT(C25),MOD(C25,1),1),Fin_service)-MAX(MOD(B25,1),Début_service))
+((INT(C25)-INT(B25))&gt;1)*SUMPRODUCT(ISNA(MATCH(ROW(INDIRECT(INT(B25+1)&amp;":"&amp;INT(C25-1))),Férié,0))*(WEEKDAY(ROW(INDIRECT(INT(B25+1)&amp;":"&amp;INT(C25-1))))&lt;&gt;1)*(WEEKDAY(ROW(INDIRECT(INT($B25+1)&amp;":"&amp;INT($C25-1))))&lt;&gt;7))*Hjour
+ISNA(MATCH(INT(C25),Férié,0))*(INT(B25)&lt;&gt;INT(C25))*(WEEKDAY(C25)&lt;&gt;1)*(WEEKDAY(C25)&lt;&gt;7)*MAX(0,MIN(MOD(C25,1),Fin_service)-Début_service),"")+(IFERROR(ISNA(MATCH(INT(B25),Férié,0))*(WEEKDAY(B25)&lt;&gt;1)*(WEEKDAY(B25)&lt;&gt;7)*MAX(0,MIN(IF(INT(B25)=INT(C25),MOD(C25,1),1),Fin_service2)-MAX(MOD(B25,1),Début_service2))+((INT(C25)-INT(B25))&gt;1)*SUMPRODUCT(ISNA(MATCH(ROW(INDIRECT(INT(B25+1)&amp;":"&amp;INT(C25-1))),Férié,0))*(WEEKDAY(ROW(INDIRECT(INT(B25+1)&amp;":"&amp;INT(C25-1))))&lt;&gt;1)*(WEEKDAY(ROW(INDIRECT(INT($B25+1)&amp;":"&amp;INT($C25-1))))&lt;&gt;7))*Hjour2+ISNA(MATCH(INT(C25),Férié,0))*(INT(B25)&lt;&gt;INT(C25))*(WEEKDAY(C25)&lt;&gt;1)*(WEEKDAY(C25)&lt;&gt;7)*MAX(0,MIN(MOD(C25,1),Fin_service2)-Début_service2),""))</f>
        <v>#VALUE!</v>
      </c>
      <c r="E25" s="9"/>
      <c r="F25" s="9"/>
      <c r="G25" s="9"/>
    </row>
    <row r="26" spans="1:7" ht="15.75">
      <c r="A26" s="8"/>
      <c r="B26" s="31"/>
      <c r="C26" s="31"/>
      <c r="D26" s="18" t="e">
        <f t="array" aca="1" ref="D26" ca="1">IFERROR(ISNA(MATCH(INT(B26),Férié,0))*(WEEKDAY(B26)&lt;&gt;1)*(WEEKDAY(B26)&lt;&gt;7)*MAX(0,MIN(IF(INT(B26)=INT(C26),MOD(C26,1),1),Fin_service)-MAX(MOD(B26,1),Début_service))
+((INT(C26)-INT(B26))&gt;1)*SUMPRODUCT(ISNA(MATCH(ROW(INDIRECT(INT(B26+1)&amp;":"&amp;INT(C26-1))),Férié,0))*(WEEKDAY(ROW(INDIRECT(INT(B26+1)&amp;":"&amp;INT(C26-1))))&lt;&gt;1)*(WEEKDAY(ROW(INDIRECT(INT($B26+1)&amp;":"&amp;INT($C26-1))))&lt;&gt;7))*Hjour
+ISNA(MATCH(INT(C26),Férié,0))*(INT(B26)&lt;&gt;INT(C26))*(WEEKDAY(C26)&lt;&gt;1)*(WEEKDAY(C26)&lt;&gt;7)*MAX(0,MIN(MOD(C26,1),Fin_service)-Début_service),"")+(IFERROR(ISNA(MATCH(INT(B26),Férié,0))*(WEEKDAY(B26)&lt;&gt;1)*(WEEKDAY(B26)&lt;&gt;7)*MAX(0,MIN(IF(INT(B26)=INT(C26),MOD(C26,1),1),Fin_service2)-MAX(MOD(B26,1),Début_service2))+((INT(C26)-INT(B26))&gt;1)*SUMPRODUCT(ISNA(MATCH(ROW(INDIRECT(INT(B26+1)&amp;":"&amp;INT(C26-1))),Férié,0))*(WEEKDAY(ROW(INDIRECT(INT(B26+1)&amp;":"&amp;INT(C26-1))))&lt;&gt;1)*(WEEKDAY(ROW(INDIRECT(INT($B26+1)&amp;":"&amp;INT($C26-1))))&lt;&gt;7))*Hjour2+ISNA(MATCH(INT(C26),Férié,0))*(INT(B26)&lt;&gt;INT(C26))*(WEEKDAY(C26)&lt;&gt;1)*(WEEKDAY(C26)&lt;&gt;7)*MAX(0,MIN(MOD(C26,1),Fin_service2)-Début_service2),""))</f>
        <v>#VALUE!</v>
      </c>
      <c r="E26" s="9"/>
      <c r="F26" s="9"/>
      <c r="G26" s="9"/>
    </row>
    <row r="27" spans="1:7" ht="15.75">
      <c r="A27" s="8"/>
      <c r="B27" s="31"/>
      <c r="C27" s="31"/>
      <c r="D27" s="18" t="e">
        <f t="array" aca="1" ref="D27" ca="1">IFERROR(ISNA(MATCH(INT(B27),Férié,0))*(WEEKDAY(B27)&lt;&gt;1)*(WEEKDAY(B27)&lt;&gt;7)*MAX(0,MIN(IF(INT(B27)=INT(C27),MOD(C27,1),1),Fin_service)-MAX(MOD(B27,1),Début_service))
+((INT(C27)-INT(B27))&gt;1)*SUMPRODUCT(ISNA(MATCH(ROW(INDIRECT(INT(B27+1)&amp;":"&amp;INT(C27-1))),Férié,0))*(WEEKDAY(ROW(INDIRECT(INT(B27+1)&amp;":"&amp;INT(C27-1))))&lt;&gt;1)*(WEEKDAY(ROW(INDIRECT(INT($B27+1)&amp;":"&amp;INT($C27-1))))&lt;&gt;7))*Hjour
+ISNA(MATCH(INT(C27),Férié,0))*(INT(B27)&lt;&gt;INT(C27))*(WEEKDAY(C27)&lt;&gt;1)*(WEEKDAY(C27)&lt;&gt;7)*MAX(0,MIN(MOD(C27,1),Fin_service)-Début_service),"")+(IFERROR(ISNA(MATCH(INT(B27),Férié,0))*(WEEKDAY(B27)&lt;&gt;1)*(WEEKDAY(B27)&lt;&gt;7)*MAX(0,MIN(IF(INT(B27)=INT(C27),MOD(C27,1),1),Fin_service2)-MAX(MOD(B27,1),Début_service2))+((INT(C27)-INT(B27))&gt;1)*SUMPRODUCT(ISNA(MATCH(ROW(INDIRECT(INT(B27+1)&amp;":"&amp;INT(C27-1))),Férié,0))*(WEEKDAY(ROW(INDIRECT(INT(B27+1)&amp;":"&amp;INT(C27-1))))&lt;&gt;1)*(WEEKDAY(ROW(INDIRECT(INT($B27+1)&amp;":"&amp;INT($C27-1))))&lt;&gt;7))*Hjour2+ISNA(MATCH(INT(C27),Férié,0))*(INT(B27)&lt;&gt;INT(C27))*(WEEKDAY(C27)&lt;&gt;1)*(WEEKDAY(C27)&lt;&gt;7)*MAX(0,MIN(MOD(C27,1),Fin_service2)-Début_service2),""))</f>
        <v>#VALUE!</v>
      </c>
      <c r="E27" s="9"/>
      <c r="F27" s="9"/>
      <c r="G27" s="9"/>
    </row>
    <row r="28" spans="1:7" ht="15.75">
      <c r="A28" s="8"/>
      <c r="B28" s="31"/>
      <c r="C28" s="31"/>
      <c r="D28" s="18" t="e">
        <f t="array" aca="1" ref="D28" ca="1">IFERROR(ISNA(MATCH(INT(B28),Férié,0))*(WEEKDAY(B28)&lt;&gt;1)*(WEEKDAY(B28)&lt;&gt;7)*MAX(0,MIN(IF(INT(B28)=INT(C28),MOD(C28,1),1),Fin_service)-MAX(MOD(B28,1),Début_service))
+((INT(C28)-INT(B28))&gt;1)*SUMPRODUCT(ISNA(MATCH(ROW(INDIRECT(INT(B28+1)&amp;":"&amp;INT(C28-1))),Férié,0))*(WEEKDAY(ROW(INDIRECT(INT(B28+1)&amp;":"&amp;INT(C28-1))))&lt;&gt;1)*(WEEKDAY(ROW(INDIRECT(INT($B28+1)&amp;":"&amp;INT($C28-1))))&lt;&gt;7))*Hjour
+ISNA(MATCH(INT(C28),Férié,0))*(INT(B28)&lt;&gt;INT(C28))*(WEEKDAY(C28)&lt;&gt;1)*(WEEKDAY(C28)&lt;&gt;7)*MAX(0,MIN(MOD(C28,1),Fin_service)-Début_service),"")+(IFERROR(ISNA(MATCH(INT(B28),Férié,0))*(WEEKDAY(B28)&lt;&gt;1)*(WEEKDAY(B28)&lt;&gt;7)*MAX(0,MIN(IF(INT(B28)=INT(C28),MOD(C28,1),1),Fin_service2)-MAX(MOD(B28,1),Début_service2))+((INT(C28)-INT(B28))&gt;1)*SUMPRODUCT(ISNA(MATCH(ROW(INDIRECT(INT(B28+1)&amp;":"&amp;INT(C28-1))),Férié,0))*(WEEKDAY(ROW(INDIRECT(INT(B28+1)&amp;":"&amp;INT(C28-1))))&lt;&gt;1)*(WEEKDAY(ROW(INDIRECT(INT($B28+1)&amp;":"&amp;INT($C28-1))))&lt;&gt;7))*Hjour2+ISNA(MATCH(INT(C28),Férié,0))*(INT(B28)&lt;&gt;INT(C28))*(WEEKDAY(C28)&lt;&gt;1)*(WEEKDAY(C28)&lt;&gt;7)*MAX(0,MIN(MOD(C28,1),Fin_service2)-Début_service2),""))</f>
        <v>#VALUE!</v>
      </c>
      <c r="E28" s="9"/>
      <c r="F28" s="9"/>
      <c r="G28" s="9"/>
    </row>
    <row r="29" spans="1:7" ht="15.75">
      <c r="A29" s="8"/>
      <c r="B29" s="31"/>
      <c r="C29" s="31"/>
      <c r="D29" s="18" t="e">
        <f t="array" aca="1" ref="D29" ca="1">IFERROR(ISNA(MATCH(INT(B29),Férié,0))*(WEEKDAY(B29)&lt;&gt;1)*(WEEKDAY(B29)&lt;&gt;7)*MAX(0,MIN(IF(INT(B29)=INT(C29),MOD(C29,1),1),Fin_service)-MAX(MOD(B29,1),Début_service))
+((INT(C29)-INT(B29))&gt;1)*SUMPRODUCT(ISNA(MATCH(ROW(INDIRECT(INT(B29+1)&amp;":"&amp;INT(C29-1))),Férié,0))*(WEEKDAY(ROW(INDIRECT(INT(B29+1)&amp;":"&amp;INT(C29-1))))&lt;&gt;1)*(WEEKDAY(ROW(INDIRECT(INT($B29+1)&amp;":"&amp;INT($C29-1))))&lt;&gt;7))*Hjour
+ISNA(MATCH(INT(C29),Férié,0))*(INT(B29)&lt;&gt;INT(C29))*(WEEKDAY(C29)&lt;&gt;1)*(WEEKDAY(C29)&lt;&gt;7)*MAX(0,MIN(MOD(C29,1),Fin_service)-Début_service),"")+(IFERROR(ISNA(MATCH(INT(B29),Férié,0))*(WEEKDAY(B29)&lt;&gt;1)*(WEEKDAY(B29)&lt;&gt;7)*MAX(0,MIN(IF(INT(B29)=INT(C29),MOD(C29,1),1),Fin_service2)-MAX(MOD(B29,1),Début_service2))+((INT(C29)-INT(B29))&gt;1)*SUMPRODUCT(ISNA(MATCH(ROW(INDIRECT(INT(B29+1)&amp;":"&amp;INT(C29-1))),Férié,0))*(WEEKDAY(ROW(INDIRECT(INT(B29+1)&amp;":"&amp;INT(C29-1))))&lt;&gt;1)*(WEEKDAY(ROW(INDIRECT(INT($B29+1)&amp;":"&amp;INT($C29-1))))&lt;&gt;7))*Hjour2+ISNA(MATCH(INT(C29),Férié,0))*(INT(B29)&lt;&gt;INT(C29))*(WEEKDAY(C29)&lt;&gt;1)*(WEEKDAY(C29)&lt;&gt;7)*MAX(0,MIN(MOD(C29,1),Fin_service2)-Début_service2),""))</f>
        <v>#VALUE!</v>
      </c>
      <c r="E29" s="9"/>
      <c r="F29" s="9"/>
      <c r="G29" s="9"/>
    </row>
    <row r="30" spans="1:7" ht="15.75">
      <c r="A30" s="8"/>
      <c r="B30" s="31"/>
      <c r="C30" s="31"/>
      <c r="D30" s="18" t="e">
        <f t="array" aca="1" ref="D30" ca="1">IFERROR(ISNA(MATCH(INT(B30),Férié,0))*(WEEKDAY(B30)&lt;&gt;1)*(WEEKDAY(B30)&lt;&gt;7)*MAX(0,MIN(IF(INT(B30)=INT(C30),MOD(C30,1),1),Fin_service)-MAX(MOD(B30,1),Début_service))
+((INT(C30)-INT(B30))&gt;1)*SUMPRODUCT(ISNA(MATCH(ROW(INDIRECT(INT(B30+1)&amp;":"&amp;INT(C30-1))),Férié,0))*(WEEKDAY(ROW(INDIRECT(INT(B30+1)&amp;":"&amp;INT(C30-1))))&lt;&gt;1)*(WEEKDAY(ROW(INDIRECT(INT($B30+1)&amp;":"&amp;INT($C30-1))))&lt;&gt;7))*Hjour
+ISNA(MATCH(INT(C30),Férié,0))*(INT(B30)&lt;&gt;INT(C30))*(WEEKDAY(C30)&lt;&gt;1)*(WEEKDAY(C30)&lt;&gt;7)*MAX(0,MIN(MOD(C30,1),Fin_service)-Début_service),"")+(IFERROR(ISNA(MATCH(INT(B30),Férié,0))*(WEEKDAY(B30)&lt;&gt;1)*(WEEKDAY(B30)&lt;&gt;7)*MAX(0,MIN(IF(INT(B30)=INT(C30),MOD(C30,1),1),Fin_service2)-MAX(MOD(B30,1),Début_service2))+((INT(C30)-INT(B30))&gt;1)*SUMPRODUCT(ISNA(MATCH(ROW(INDIRECT(INT(B30+1)&amp;":"&amp;INT(C30-1))),Férié,0))*(WEEKDAY(ROW(INDIRECT(INT(B30+1)&amp;":"&amp;INT(C30-1))))&lt;&gt;1)*(WEEKDAY(ROW(INDIRECT(INT($B30+1)&amp;":"&amp;INT($C30-1))))&lt;&gt;7))*Hjour2+ISNA(MATCH(INT(C30),Férié,0))*(INT(B30)&lt;&gt;INT(C30))*(WEEKDAY(C30)&lt;&gt;1)*(WEEKDAY(C30)&lt;&gt;7)*MAX(0,MIN(MOD(C30,1),Fin_service2)-Début_service2),""))</f>
        <v>#VALUE!</v>
      </c>
      <c r="E30" s="9"/>
      <c r="F30" s="9"/>
      <c r="G30" s="9"/>
    </row>
    <row r="31" spans="1:7" ht="15.75">
      <c r="A31" s="8"/>
      <c r="B31" s="31"/>
      <c r="C31" s="31"/>
      <c r="D31" s="18" t="e">
        <f t="array" aca="1" ref="D31" ca="1">IFERROR(ISNA(MATCH(INT(B31),Férié,0))*(WEEKDAY(B31)&lt;&gt;1)*(WEEKDAY(B31)&lt;&gt;7)*MAX(0,MIN(IF(INT(B31)=INT(C31),MOD(C31,1),1),Fin_service)-MAX(MOD(B31,1),Début_service))
+((INT(C31)-INT(B31))&gt;1)*SUMPRODUCT(ISNA(MATCH(ROW(INDIRECT(INT(B31+1)&amp;":"&amp;INT(C31-1))),Férié,0))*(WEEKDAY(ROW(INDIRECT(INT(B31+1)&amp;":"&amp;INT(C31-1))))&lt;&gt;1)*(WEEKDAY(ROW(INDIRECT(INT($B31+1)&amp;":"&amp;INT($C31-1))))&lt;&gt;7))*Hjour
+ISNA(MATCH(INT(C31),Férié,0))*(INT(B31)&lt;&gt;INT(C31))*(WEEKDAY(C31)&lt;&gt;1)*(WEEKDAY(C31)&lt;&gt;7)*MAX(0,MIN(MOD(C31,1),Fin_service)-Début_service),"")+(IFERROR(ISNA(MATCH(INT(B31),Férié,0))*(WEEKDAY(B31)&lt;&gt;1)*(WEEKDAY(B31)&lt;&gt;7)*MAX(0,MIN(IF(INT(B31)=INT(C31),MOD(C31,1),1),Fin_service2)-MAX(MOD(B31,1),Début_service2))+((INT(C31)-INT(B31))&gt;1)*SUMPRODUCT(ISNA(MATCH(ROW(INDIRECT(INT(B31+1)&amp;":"&amp;INT(C31-1))),Férié,0))*(WEEKDAY(ROW(INDIRECT(INT(B31+1)&amp;":"&amp;INT(C31-1))))&lt;&gt;1)*(WEEKDAY(ROW(INDIRECT(INT($B31+1)&amp;":"&amp;INT($C31-1))))&lt;&gt;7))*Hjour2+ISNA(MATCH(INT(C31),Férié,0))*(INT(B31)&lt;&gt;INT(C31))*(WEEKDAY(C31)&lt;&gt;1)*(WEEKDAY(C31)&lt;&gt;7)*MAX(0,MIN(MOD(C31,1),Fin_service2)-Début_service2),""))</f>
        <v>#VALUE!</v>
      </c>
      <c r="E31" s="9"/>
      <c r="F31" s="9"/>
      <c r="G31" s="9"/>
    </row>
    <row r="32" spans="1:7" ht="15.75">
      <c r="A32" s="8"/>
      <c r="B32" s="31"/>
      <c r="C32" s="31"/>
      <c r="D32" s="18" t="e">
        <f t="array" aca="1" ref="D32" ca="1">IFERROR(ISNA(MATCH(INT(B32),Férié,0))*(WEEKDAY(B32)&lt;&gt;1)*(WEEKDAY(B32)&lt;&gt;7)*MAX(0,MIN(IF(INT(B32)=INT(C32),MOD(C32,1),1),Fin_service)-MAX(MOD(B32,1),Début_service))
+((INT(C32)-INT(B32))&gt;1)*SUMPRODUCT(ISNA(MATCH(ROW(INDIRECT(INT(B32+1)&amp;":"&amp;INT(C32-1))),Férié,0))*(WEEKDAY(ROW(INDIRECT(INT(B32+1)&amp;":"&amp;INT(C32-1))))&lt;&gt;1)*(WEEKDAY(ROW(INDIRECT(INT($B32+1)&amp;":"&amp;INT($C32-1))))&lt;&gt;7))*Hjour
+ISNA(MATCH(INT(C32),Férié,0))*(INT(B32)&lt;&gt;INT(C32))*(WEEKDAY(C32)&lt;&gt;1)*(WEEKDAY(C32)&lt;&gt;7)*MAX(0,MIN(MOD(C32,1),Fin_service)-Début_service),"")+(IFERROR(ISNA(MATCH(INT(B32),Férié,0))*(WEEKDAY(B32)&lt;&gt;1)*(WEEKDAY(B32)&lt;&gt;7)*MAX(0,MIN(IF(INT(B32)=INT(C32),MOD(C32,1),1),Fin_service2)-MAX(MOD(B32,1),Début_service2))+((INT(C32)-INT(B32))&gt;1)*SUMPRODUCT(ISNA(MATCH(ROW(INDIRECT(INT(B32+1)&amp;":"&amp;INT(C32-1))),Férié,0))*(WEEKDAY(ROW(INDIRECT(INT(B32+1)&amp;":"&amp;INT(C32-1))))&lt;&gt;1)*(WEEKDAY(ROW(INDIRECT(INT($B32+1)&amp;":"&amp;INT($C32-1))))&lt;&gt;7))*Hjour2+ISNA(MATCH(INT(C32),Férié,0))*(INT(B32)&lt;&gt;INT(C32))*(WEEKDAY(C32)&lt;&gt;1)*(WEEKDAY(C32)&lt;&gt;7)*MAX(0,MIN(MOD(C32,1),Fin_service2)-Début_service2),""))</f>
        <v>#VALUE!</v>
      </c>
      <c r="E32" s="9"/>
      <c r="F32" s="9"/>
      <c r="G32" s="9"/>
    </row>
    <row r="33" spans="1:7" ht="15.75">
      <c r="A33" s="8"/>
      <c r="B33" s="31"/>
      <c r="C33" s="31"/>
      <c r="D33" s="18" t="e">
        <f t="array" aca="1" ref="D33" ca="1">IFERROR(ISNA(MATCH(INT(B33),Férié,0))*(WEEKDAY(B33)&lt;&gt;1)*(WEEKDAY(B33)&lt;&gt;7)*MAX(0,MIN(IF(INT(B33)=INT(C33),MOD(C33,1),1),Fin_service)-MAX(MOD(B33,1),Début_service))
+((INT(C33)-INT(B33))&gt;1)*SUMPRODUCT(ISNA(MATCH(ROW(INDIRECT(INT(B33+1)&amp;":"&amp;INT(C33-1))),Férié,0))*(WEEKDAY(ROW(INDIRECT(INT(B33+1)&amp;":"&amp;INT(C33-1))))&lt;&gt;1)*(WEEKDAY(ROW(INDIRECT(INT($B33+1)&amp;":"&amp;INT($C33-1))))&lt;&gt;7))*Hjour
+ISNA(MATCH(INT(C33),Férié,0))*(INT(B33)&lt;&gt;INT(C33))*(WEEKDAY(C33)&lt;&gt;1)*(WEEKDAY(C33)&lt;&gt;7)*MAX(0,MIN(MOD(C33,1),Fin_service)-Début_service),"")+(IFERROR(ISNA(MATCH(INT(B33),Férié,0))*(WEEKDAY(B33)&lt;&gt;1)*(WEEKDAY(B33)&lt;&gt;7)*MAX(0,MIN(IF(INT(B33)=INT(C33),MOD(C33,1),1),Fin_service2)-MAX(MOD(B33,1),Début_service2))+((INT(C33)-INT(B33))&gt;1)*SUMPRODUCT(ISNA(MATCH(ROW(INDIRECT(INT(B33+1)&amp;":"&amp;INT(C33-1))),Férié,0))*(WEEKDAY(ROW(INDIRECT(INT(B33+1)&amp;":"&amp;INT(C33-1))))&lt;&gt;1)*(WEEKDAY(ROW(INDIRECT(INT($B33+1)&amp;":"&amp;INT($C33-1))))&lt;&gt;7))*Hjour2+ISNA(MATCH(INT(C33),Férié,0))*(INT(B33)&lt;&gt;INT(C33))*(WEEKDAY(C33)&lt;&gt;1)*(WEEKDAY(C33)&lt;&gt;7)*MAX(0,MIN(MOD(C33,1),Fin_service2)-Début_service2),""))</f>
        <v>#VALUE!</v>
      </c>
      <c r="E33" s="9"/>
      <c r="F33" s="9"/>
      <c r="G33" s="9"/>
    </row>
    <row r="34" spans="1:7" ht="15.75">
      <c r="A34" s="8"/>
      <c r="B34" s="31"/>
      <c r="C34" s="31"/>
      <c r="D34" s="18" t="e">
        <f t="array" aca="1" ref="D34" ca="1">IFERROR(ISNA(MATCH(INT(B34),Férié,0))*(WEEKDAY(B34)&lt;&gt;1)*(WEEKDAY(B34)&lt;&gt;7)*MAX(0,MIN(IF(INT(B34)=INT(C34),MOD(C34,1),1),Fin_service)-MAX(MOD(B34,1),Début_service))
+((INT(C34)-INT(B34))&gt;1)*SUMPRODUCT(ISNA(MATCH(ROW(INDIRECT(INT(B34+1)&amp;":"&amp;INT(C34-1))),Férié,0))*(WEEKDAY(ROW(INDIRECT(INT(B34+1)&amp;":"&amp;INT(C34-1))))&lt;&gt;1)*(WEEKDAY(ROW(INDIRECT(INT($B34+1)&amp;":"&amp;INT($C34-1))))&lt;&gt;7))*Hjour
+ISNA(MATCH(INT(C34),Férié,0))*(INT(B34)&lt;&gt;INT(C34))*(WEEKDAY(C34)&lt;&gt;1)*(WEEKDAY(C34)&lt;&gt;7)*MAX(0,MIN(MOD(C34,1),Fin_service)-Début_service),"")+(IFERROR(ISNA(MATCH(INT(B34),Férié,0))*(WEEKDAY(B34)&lt;&gt;1)*(WEEKDAY(B34)&lt;&gt;7)*MAX(0,MIN(IF(INT(B34)=INT(C34),MOD(C34,1),1),Fin_service2)-MAX(MOD(B34,1),Début_service2))+((INT(C34)-INT(B34))&gt;1)*SUMPRODUCT(ISNA(MATCH(ROW(INDIRECT(INT(B34+1)&amp;":"&amp;INT(C34-1))),Férié,0))*(WEEKDAY(ROW(INDIRECT(INT(B34+1)&amp;":"&amp;INT(C34-1))))&lt;&gt;1)*(WEEKDAY(ROW(INDIRECT(INT($B34+1)&amp;":"&amp;INT($C34-1))))&lt;&gt;7))*Hjour2+ISNA(MATCH(INT(C34),Férié,0))*(INT(B34)&lt;&gt;INT(C34))*(WEEKDAY(C34)&lt;&gt;1)*(WEEKDAY(C34)&lt;&gt;7)*MAX(0,MIN(MOD(C34,1),Fin_service2)-Début_service2),""))</f>
        <v>#VALUE!</v>
      </c>
      <c r="E34" s="9"/>
      <c r="F34" s="9"/>
      <c r="G34" s="9"/>
    </row>
    <row r="35" spans="1:7" ht="15.75">
      <c r="A35" s="8"/>
      <c r="B35" s="31"/>
      <c r="C35" s="31"/>
      <c r="D35" s="18" t="e">
        <f t="array" aca="1" ref="D35" ca="1">IFERROR(ISNA(MATCH(INT(B35),Férié,0))*(WEEKDAY(B35)&lt;&gt;1)*(WEEKDAY(B35)&lt;&gt;7)*MAX(0,MIN(IF(INT(B35)=INT(C35),MOD(C35,1),1),Fin_service)-MAX(MOD(B35,1),Début_service))
+((INT(C35)-INT(B35))&gt;1)*SUMPRODUCT(ISNA(MATCH(ROW(INDIRECT(INT(B35+1)&amp;":"&amp;INT(C35-1))),Férié,0))*(WEEKDAY(ROW(INDIRECT(INT(B35+1)&amp;":"&amp;INT(C35-1))))&lt;&gt;1)*(WEEKDAY(ROW(INDIRECT(INT($B35+1)&amp;":"&amp;INT($C35-1))))&lt;&gt;7))*Hjour
+ISNA(MATCH(INT(C35),Férié,0))*(INT(B35)&lt;&gt;INT(C35))*(WEEKDAY(C35)&lt;&gt;1)*(WEEKDAY(C35)&lt;&gt;7)*MAX(0,MIN(MOD(C35,1),Fin_service)-Début_service),"")+(IFERROR(ISNA(MATCH(INT(B35),Férié,0))*(WEEKDAY(B35)&lt;&gt;1)*(WEEKDAY(B35)&lt;&gt;7)*MAX(0,MIN(IF(INT(B35)=INT(C35),MOD(C35,1),1),Fin_service2)-MAX(MOD(B35,1),Début_service2))+((INT(C35)-INT(B35))&gt;1)*SUMPRODUCT(ISNA(MATCH(ROW(INDIRECT(INT(B35+1)&amp;":"&amp;INT(C35-1))),Férié,0))*(WEEKDAY(ROW(INDIRECT(INT(B35+1)&amp;":"&amp;INT(C35-1))))&lt;&gt;1)*(WEEKDAY(ROW(INDIRECT(INT($B35+1)&amp;":"&amp;INT($C35-1))))&lt;&gt;7))*Hjour2+ISNA(MATCH(INT(C35),Férié,0))*(INT(B35)&lt;&gt;INT(C35))*(WEEKDAY(C35)&lt;&gt;1)*(WEEKDAY(C35)&lt;&gt;7)*MAX(0,MIN(MOD(C35,1),Fin_service2)-Début_service2),""))</f>
        <v>#VALUE!</v>
      </c>
      <c r="E35" s="9"/>
      <c r="F35" s="9"/>
      <c r="G35" s="9"/>
    </row>
    <row r="36" spans="1:7" ht="15.75">
      <c r="A36" s="8"/>
      <c r="B36" s="31"/>
      <c r="C36" s="31"/>
      <c r="D36" s="18" t="e">
        <f t="array" aca="1" ref="D36" ca="1">IFERROR(ISNA(MATCH(INT(B36),Férié,0))*(WEEKDAY(B36)&lt;&gt;1)*(WEEKDAY(B36)&lt;&gt;7)*MAX(0,MIN(IF(INT(B36)=INT(C36),MOD(C36,1),1),Fin_service)-MAX(MOD(B36,1),Début_service))
+((INT(C36)-INT(B36))&gt;1)*SUMPRODUCT(ISNA(MATCH(ROW(INDIRECT(INT(B36+1)&amp;":"&amp;INT(C36-1))),Férié,0))*(WEEKDAY(ROW(INDIRECT(INT(B36+1)&amp;":"&amp;INT(C36-1))))&lt;&gt;1)*(WEEKDAY(ROW(INDIRECT(INT($B36+1)&amp;":"&amp;INT($C36-1))))&lt;&gt;7))*Hjour
+ISNA(MATCH(INT(C36),Férié,0))*(INT(B36)&lt;&gt;INT(C36))*(WEEKDAY(C36)&lt;&gt;1)*(WEEKDAY(C36)&lt;&gt;7)*MAX(0,MIN(MOD(C36,1),Fin_service)-Début_service),"")+(IFERROR(ISNA(MATCH(INT(B36),Férié,0))*(WEEKDAY(B36)&lt;&gt;1)*(WEEKDAY(B36)&lt;&gt;7)*MAX(0,MIN(IF(INT(B36)=INT(C36),MOD(C36,1),1),Fin_service2)-MAX(MOD(B36,1),Début_service2))+((INT(C36)-INT(B36))&gt;1)*SUMPRODUCT(ISNA(MATCH(ROW(INDIRECT(INT(B36+1)&amp;":"&amp;INT(C36-1))),Férié,0))*(WEEKDAY(ROW(INDIRECT(INT(B36+1)&amp;":"&amp;INT(C36-1))))&lt;&gt;1)*(WEEKDAY(ROW(INDIRECT(INT($B36+1)&amp;":"&amp;INT($C36-1))))&lt;&gt;7))*Hjour2+ISNA(MATCH(INT(C36),Férié,0))*(INT(B36)&lt;&gt;INT(C36))*(WEEKDAY(C36)&lt;&gt;1)*(WEEKDAY(C36)&lt;&gt;7)*MAX(0,MIN(MOD(C36,1),Fin_service2)-Début_service2),""))</f>
        <v>#VALUE!</v>
      </c>
      <c r="E36" s="9"/>
      <c r="F36" s="9"/>
      <c r="G36" s="9"/>
    </row>
    <row r="37" spans="1:7" ht="15.75">
      <c r="A37" s="8"/>
      <c r="B37" s="31"/>
      <c r="C37" s="31"/>
      <c r="D37" s="18" t="e">
        <f t="array" aca="1" ref="D37" ca="1">IFERROR(ISNA(MATCH(INT(B37),Férié,0))*(WEEKDAY(B37)&lt;&gt;1)*(WEEKDAY(B37)&lt;&gt;7)*MAX(0,MIN(IF(INT(B37)=INT(C37),MOD(C37,1),1),Fin_service)-MAX(MOD(B37,1),Début_service))
+((INT(C37)-INT(B37))&gt;1)*SUMPRODUCT(ISNA(MATCH(ROW(INDIRECT(INT(B37+1)&amp;":"&amp;INT(C37-1))),Férié,0))*(WEEKDAY(ROW(INDIRECT(INT(B37+1)&amp;":"&amp;INT(C37-1))))&lt;&gt;1)*(WEEKDAY(ROW(INDIRECT(INT($B37+1)&amp;":"&amp;INT($C37-1))))&lt;&gt;7))*Hjour
+ISNA(MATCH(INT(C37),Férié,0))*(INT(B37)&lt;&gt;INT(C37))*(WEEKDAY(C37)&lt;&gt;1)*(WEEKDAY(C37)&lt;&gt;7)*MAX(0,MIN(MOD(C37,1),Fin_service)-Début_service),"")+(IFERROR(ISNA(MATCH(INT(B37),Férié,0))*(WEEKDAY(B37)&lt;&gt;1)*(WEEKDAY(B37)&lt;&gt;7)*MAX(0,MIN(IF(INT(B37)=INT(C37),MOD(C37,1),1),Fin_service2)-MAX(MOD(B37,1),Début_service2))+((INT(C37)-INT(B37))&gt;1)*SUMPRODUCT(ISNA(MATCH(ROW(INDIRECT(INT(B37+1)&amp;":"&amp;INT(C37-1))),Férié,0))*(WEEKDAY(ROW(INDIRECT(INT(B37+1)&amp;":"&amp;INT(C37-1))))&lt;&gt;1)*(WEEKDAY(ROW(INDIRECT(INT($B37+1)&amp;":"&amp;INT($C37-1))))&lt;&gt;7))*Hjour2+ISNA(MATCH(INT(C37),Férié,0))*(INT(B37)&lt;&gt;INT(C37))*(WEEKDAY(C37)&lt;&gt;1)*(WEEKDAY(C37)&lt;&gt;7)*MAX(0,MIN(MOD(C37,1),Fin_service2)-Début_service2),""))</f>
        <v>#VALUE!</v>
      </c>
      <c r="E37" s="9"/>
      <c r="F37" s="9"/>
      <c r="G37" s="9"/>
    </row>
    <row r="38" spans="1:7" ht="15.75">
      <c r="A38" s="8"/>
      <c r="B38" s="31"/>
      <c r="C38" s="31"/>
      <c r="D38" s="18" t="e">
        <f t="array" aca="1" ref="D38" ca="1">IFERROR(ISNA(MATCH(INT(B38),Férié,0))*(WEEKDAY(B38)&lt;&gt;1)*(WEEKDAY(B38)&lt;&gt;7)*MAX(0,MIN(IF(INT(B38)=INT(C38),MOD(C38,1),1),Fin_service)-MAX(MOD(B38,1),Début_service))
+((INT(C38)-INT(B38))&gt;1)*SUMPRODUCT(ISNA(MATCH(ROW(INDIRECT(INT(B38+1)&amp;":"&amp;INT(C38-1))),Férié,0))*(WEEKDAY(ROW(INDIRECT(INT(B38+1)&amp;":"&amp;INT(C38-1))))&lt;&gt;1)*(WEEKDAY(ROW(INDIRECT(INT($B38+1)&amp;":"&amp;INT($C38-1))))&lt;&gt;7))*Hjour
+ISNA(MATCH(INT(C38),Férié,0))*(INT(B38)&lt;&gt;INT(C38))*(WEEKDAY(C38)&lt;&gt;1)*(WEEKDAY(C38)&lt;&gt;7)*MAX(0,MIN(MOD(C38,1),Fin_service)-Début_service),"")+(IFERROR(ISNA(MATCH(INT(B38),Férié,0))*(WEEKDAY(B38)&lt;&gt;1)*(WEEKDAY(B38)&lt;&gt;7)*MAX(0,MIN(IF(INT(B38)=INT(C38),MOD(C38,1),1),Fin_service2)-MAX(MOD(B38,1),Début_service2))+((INT(C38)-INT(B38))&gt;1)*SUMPRODUCT(ISNA(MATCH(ROW(INDIRECT(INT(B38+1)&amp;":"&amp;INT(C38-1))),Férié,0))*(WEEKDAY(ROW(INDIRECT(INT(B38+1)&amp;":"&amp;INT(C38-1))))&lt;&gt;1)*(WEEKDAY(ROW(INDIRECT(INT($B38+1)&amp;":"&amp;INT($C38-1))))&lt;&gt;7))*Hjour2+ISNA(MATCH(INT(C38),Férié,0))*(INT(B38)&lt;&gt;INT(C38))*(WEEKDAY(C38)&lt;&gt;1)*(WEEKDAY(C38)&lt;&gt;7)*MAX(0,MIN(MOD(C38,1),Fin_service2)-Début_service2),""))</f>
        <v>#VALUE!</v>
      </c>
      <c r="E38" s="9"/>
      <c r="F38" s="9"/>
      <c r="G38" s="9"/>
    </row>
    <row r="39" spans="1:7" ht="15.75">
      <c r="A39" s="8"/>
      <c r="B39" s="31"/>
      <c r="C39" s="31"/>
      <c r="D39" s="18" t="e">
        <f t="array" aca="1" ref="D39" ca="1">IFERROR(ISNA(MATCH(INT(B39),Férié,0))*(WEEKDAY(B39)&lt;&gt;1)*(WEEKDAY(B39)&lt;&gt;7)*MAX(0,MIN(IF(INT(B39)=INT(C39),MOD(C39,1),1),Fin_service)-MAX(MOD(B39,1),Début_service))
+((INT(C39)-INT(B39))&gt;1)*SUMPRODUCT(ISNA(MATCH(ROW(INDIRECT(INT(B39+1)&amp;":"&amp;INT(C39-1))),Férié,0))*(WEEKDAY(ROW(INDIRECT(INT(B39+1)&amp;":"&amp;INT(C39-1))))&lt;&gt;1)*(WEEKDAY(ROW(INDIRECT(INT($B39+1)&amp;":"&amp;INT($C39-1))))&lt;&gt;7))*Hjour
+ISNA(MATCH(INT(C39),Férié,0))*(INT(B39)&lt;&gt;INT(C39))*(WEEKDAY(C39)&lt;&gt;1)*(WEEKDAY(C39)&lt;&gt;7)*MAX(0,MIN(MOD(C39,1),Fin_service)-Début_service),"")+(IFERROR(ISNA(MATCH(INT(B39),Férié,0))*(WEEKDAY(B39)&lt;&gt;1)*(WEEKDAY(B39)&lt;&gt;7)*MAX(0,MIN(IF(INT(B39)=INT(C39),MOD(C39,1),1),Fin_service2)-MAX(MOD(B39,1),Début_service2))+((INT(C39)-INT(B39))&gt;1)*SUMPRODUCT(ISNA(MATCH(ROW(INDIRECT(INT(B39+1)&amp;":"&amp;INT(C39-1))),Férié,0))*(WEEKDAY(ROW(INDIRECT(INT(B39+1)&amp;":"&amp;INT(C39-1))))&lt;&gt;1)*(WEEKDAY(ROW(INDIRECT(INT($B39+1)&amp;":"&amp;INT($C39-1))))&lt;&gt;7))*Hjour2+ISNA(MATCH(INT(C39),Férié,0))*(INT(B39)&lt;&gt;INT(C39))*(WEEKDAY(C39)&lt;&gt;1)*(WEEKDAY(C39)&lt;&gt;7)*MAX(0,MIN(MOD(C39,1),Fin_service2)-Début_service2),""))</f>
        <v>#VALUE!</v>
      </c>
      <c r="E39" s="9"/>
      <c r="F39" s="9"/>
      <c r="G39" s="9"/>
    </row>
    <row r="40" spans="1:7" ht="15.75">
      <c r="A40" s="8"/>
      <c r="B40" s="31"/>
      <c r="C40" s="31"/>
      <c r="D40" s="18" t="e">
        <f t="array" aca="1" ref="D40" ca="1">IFERROR(ISNA(MATCH(INT(B40),Férié,0))*(WEEKDAY(B40)&lt;&gt;1)*(WEEKDAY(B40)&lt;&gt;7)*MAX(0,MIN(IF(INT(B40)=INT(C40),MOD(C40,1),1),Fin_service)-MAX(MOD(B40,1),Début_service))
+((INT(C40)-INT(B40))&gt;1)*SUMPRODUCT(ISNA(MATCH(ROW(INDIRECT(INT(B40+1)&amp;":"&amp;INT(C40-1))),Férié,0))*(WEEKDAY(ROW(INDIRECT(INT(B40+1)&amp;":"&amp;INT(C40-1))))&lt;&gt;1)*(WEEKDAY(ROW(INDIRECT(INT($B40+1)&amp;":"&amp;INT($C40-1))))&lt;&gt;7))*Hjour
+ISNA(MATCH(INT(C40),Férié,0))*(INT(B40)&lt;&gt;INT(C40))*(WEEKDAY(C40)&lt;&gt;1)*(WEEKDAY(C40)&lt;&gt;7)*MAX(0,MIN(MOD(C40,1),Fin_service)-Début_service),"")+(IFERROR(ISNA(MATCH(INT(B40),Férié,0))*(WEEKDAY(B40)&lt;&gt;1)*(WEEKDAY(B40)&lt;&gt;7)*MAX(0,MIN(IF(INT(B40)=INT(C40),MOD(C40,1),1),Fin_service2)-MAX(MOD(B40,1),Début_service2))+((INT(C40)-INT(B40))&gt;1)*SUMPRODUCT(ISNA(MATCH(ROW(INDIRECT(INT(B40+1)&amp;":"&amp;INT(C40-1))),Férié,0))*(WEEKDAY(ROW(INDIRECT(INT(B40+1)&amp;":"&amp;INT(C40-1))))&lt;&gt;1)*(WEEKDAY(ROW(INDIRECT(INT($B40+1)&amp;":"&amp;INT($C40-1))))&lt;&gt;7))*Hjour2+ISNA(MATCH(INT(C40),Férié,0))*(INT(B40)&lt;&gt;INT(C40))*(WEEKDAY(C40)&lt;&gt;1)*(WEEKDAY(C40)&lt;&gt;7)*MAX(0,MIN(MOD(C40,1),Fin_service2)-Début_service2),""))</f>
        <v>#VALUE!</v>
      </c>
      <c r="E40" s="9"/>
      <c r="F40" s="9"/>
      <c r="G40" s="9"/>
    </row>
    <row r="41" spans="1:7" ht="15.75">
      <c r="A41" s="8"/>
      <c r="B41" s="31"/>
      <c r="C41" s="31"/>
      <c r="D41" s="18" t="e">
        <f t="array" aca="1" ref="D41" ca="1">IFERROR(ISNA(MATCH(INT(B41),Férié,0))*(WEEKDAY(B41)&lt;&gt;1)*(WEEKDAY(B41)&lt;&gt;7)*MAX(0,MIN(IF(INT(B41)=INT(C41),MOD(C41,1),1),Fin_service)-MAX(MOD(B41,1),Début_service))
+((INT(C41)-INT(B41))&gt;1)*SUMPRODUCT(ISNA(MATCH(ROW(INDIRECT(INT(B41+1)&amp;":"&amp;INT(C41-1))),Férié,0))*(WEEKDAY(ROW(INDIRECT(INT(B41+1)&amp;":"&amp;INT(C41-1))))&lt;&gt;1)*(WEEKDAY(ROW(INDIRECT(INT($B41+1)&amp;":"&amp;INT($C41-1))))&lt;&gt;7))*Hjour
+ISNA(MATCH(INT(C41),Férié,0))*(INT(B41)&lt;&gt;INT(C41))*(WEEKDAY(C41)&lt;&gt;1)*(WEEKDAY(C41)&lt;&gt;7)*MAX(0,MIN(MOD(C41,1),Fin_service)-Début_service),"")+(IFERROR(ISNA(MATCH(INT(B41),Férié,0))*(WEEKDAY(B41)&lt;&gt;1)*(WEEKDAY(B41)&lt;&gt;7)*MAX(0,MIN(IF(INT(B41)=INT(C41),MOD(C41,1),1),Fin_service2)-MAX(MOD(B41,1),Début_service2))+((INT(C41)-INT(B41))&gt;1)*SUMPRODUCT(ISNA(MATCH(ROW(INDIRECT(INT(B41+1)&amp;":"&amp;INT(C41-1))),Férié,0))*(WEEKDAY(ROW(INDIRECT(INT(B41+1)&amp;":"&amp;INT(C41-1))))&lt;&gt;1)*(WEEKDAY(ROW(INDIRECT(INT($B41+1)&amp;":"&amp;INT($C41-1))))&lt;&gt;7))*Hjour2+ISNA(MATCH(INT(C41),Férié,0))*(INT(B41)&lt;&gt;INT(C41))*(WEEKDAY(C41)&lt;&gt;1)*(WEEKDAY(C41)&lt;&gt;7)*MAX(0,MIN(MOD(C41,1),Fin_service2)-Début_service2),""))</f>
        <v>#VALUE!</v>
      </c>
      <c r="E41" s="9"/>
      <c r="F41" s="9"/>
      <c r="G41" s="9"/>
    </row>
    <row r="42" spans="1:7" ht="15.75">
      <c r="A42" s="8"/>
      <c r="B42" s="31"/>
      <c r="C42" s="31"/>
      <c r="D42" s="18" t="e">
        <f t="array" aca="1" ref="D42" ca="1">IFERROR(ISNA(MATCH(INT(B42),Férié,0))*(WEEKDAY(B42)&lt;&gt;1)*(WEEKDAY(B42)&lt;&gt;7)*MAX(0,MIN(IF(INT(B42)=INT(C42),MOD(C42,1),1),Fin_service)-MAX(MOD(B42,1),Début_service))
+((INT(C42)-INT(B42))&gt;1)*SUMPRODUCT(ISNA(MATCH(ROW(INDIRECT(INT(B42+1)&amp;":"&amp;INT(C42-1))),Férié,0))*(WEEKDAY(ROW(INDIRECT(INT(B42+1)&amp;":"&amp;INT(C42-1))))&lt;&gt;1)*(WEEKDAY(ROW(INDIRECT(INT($B42+1)&amp;":"&amp;INT($C42-1))))&lt;&gt;7))*Hjour
+ISNA(MATCH(INT(C42),Férié,0))*(INT(B42)&lt;&gt;INT(C42))*(WEEKDAY(C42)&lt;&gt;1)*(WEEKDAY(C42)&lt;&gt;7)*MAX(0,MIN(MOD(C42,1),Fin_service)-Début_service),"")+(IFERROR(ISNA(MATCH(INT(B42),Férié,0))*(WEEKDAY(B42)&lt;&gt;1)*(WEEKDAY(B42)&lt;&gt;7)*MAX(0,MIN(IF(INT(B42)=INT(C42),MOD(C42,1),1),Fin_service2)-MAX(MOD(B42,1),Début_service2))+((INT(C42)-INT(B42))&gt;1)*SUMPRODUCT(ISNA(MATCH(ROW(INDIRECT(INT(B42+1)&amp;":"&amp;INT(C42-1))),Férié,0))*(WEEKDAY(ROW(INDIRECT(INT(B42+1)&amp;":"&amp;INT(C42-1))))&lt;&gt;1)*(WEEKDAY(ROW(INDIRECT(INT($B42+1)&amp;":"&amp;INT($C42-1))))&lt;&gt;7))*Hjour2+ISNA(MATCH(INT(C42),Férié,0))*(INT(B42)&lt;&gt;INT(C42))*(WEEKDAY(C42)&lt;&gt;1)*(WEEKDAY(C42)&lt;&gt;7)*MAX(0,MIN(MOD(C42,1),Fin_service2)-Début_service2),""))</f>
        <v>#VALUE!</v>
      </c>
      <c r="E42" s="9"/>
      <c r="F42" s="9"/>
      <c r="G42" s="9"/>
    </row>
    <row r="43" spans="1:7" ht="15.75">
      <c r="A43" s="8"/>
      <c r="B43" s="31"/>
      <c r="C43" s="31"/>
      <c r="D43" s="18" t="e">
        <f t="array" aca="1" ref="D43" ca="1">IFERROR(ISNA(MATCH(INT(B43),Férié,0))*(WEEKDAY(B43)&lt;&gt;1)*(WEEKDAY(B43)&lt;&gt;7)*MAX(0,MIN(IF(INT(B43)=INT(C43),MOD(C43,1),1),Fin_service)-MAX(MOD(B43,1),Début_service))
+((INT(C43)-INT(B43))&gt;1)*SUMPRODUCT(ISNA(MATCH(ROW(INDIRECT(INT(B43+1)&amp;":"&amp;INT(C43-1))),Férié,0))*(WEEKDAY(ROW(INDIRECT(INT(B43+1)&amp;":"&amp;INT(C43-1))))&lt;&gt;1)*(WEEKDAY(ROW(INDIRECT(INT($B43+1)&amp;":"&amp;INT($C43-1))))&lt;&gt;7))*Hjour
+ISNA(MATCH(INT(C43),Férié,0))*(INT(B43)&lt;&gt;INT(C43))*(WEEKDAY(C43)&lt;&gt;1)*(WEEKDAY(C43)&lt;&gt;7)*MAX(0,MIN(MOD(C43,1),Fin_service)-Début_service),"")+(IFERROR(ISNA(MATCH(INT(B43),Férié,0))*(WEEKDAY(B43)&lt;&gt;1)*(WEEKDAY(B43)&lt;&gt;7)*MAX(0,MIN(IF(INT(B43)=INT(C43),MOD(C43,1),1),Fin_service2)-MAX(MOD(B43,1),Début_service2))+((INT(C43)-INT(B43))&gt;1)*SUMPRODUCT(ISNA(MATCH(ROW(INDIRECT(INT(B43+1)&amp;":"&amp;INT(C43-1))),Férié,0))*(WEEKDAY(ROW(INDIRECT(INT(B43+1)&amp;":"&amp;INT(C43-1))))&lt;&gt;1)*(WEEKDAY(ROW(INDIRECT(INT($B43+1)&amp;":"&amp;INT($C43-1))))&lt;&gt;7))*Hjour2+ISNA(MATCH(INT(C43),Férié,0))*(INT(B43)&lt;&gt;INT(C43))*(WEEKDAY(C43)&lt;&gt;1)*(WEEKDAY(C43)&lt;&gt;7)*MAX(0,MIN(MOD(C43,1),Fin_service2)-Début_service2),""))</f>
        <v>#VALUE!</v>
      </c>
      <c r="E43" s="9"/>
      <c r="F43" s="9"/>
      <c r="G43" s="9"/>
    </row>
    <row r="44" spans="1:7" ht="15.75">
      <c r="A44" s="8"/>
      <c r="B44" s="31"/>
      <c r="C44" s="31"/>
      <c r="D44" s="18" t="e">
        <f t="array" aca="1" ref="D44" ca="1">IFERROR(ISNA(MATCH(INT(B44),Férié,0))*(WEEKDAY(B44)&lt;&gt;1)*(WEEKDAY(B44)&lt;&gt;7)*MAX(0,MIN(IF(INT(B44)=INT(C44),MOD(C44,1),1),Fin_service)-MAX(MOD(B44,1),Début_service))
+((INT(C44)-INT(B44))&gt;1)*SUMPRODUCT(ISNA(MATCH(ROW(INDIRECT(INT(B44+1)&amp;":"&amp;INT(C44-1))),Férié,0))*(WEEKDAY(ROW(INDIRECT(INT(B44+1)&amp;":"&amp;INT(C44-1))))&lt;&gt;1)*(WEEKDAY(ROW(INDIRECT(INT($B44+1)&amp;":"&amp;INT($C44-1))))&lt;&gt;7))*Hjour
+ISNA(MATCH(INT(C44),Férié,0))*(INT(B44)&lt;&gt;INT(C44))*(WEEKDAY(C44)&lt;&gt;1)*(WEEKDAY(C44)&lt;&gt;7)*MAX(0,MIN(MOD(C44,1),Fin_service)-Début_service),"")+(IFERROR(ISNA(MATCH(INT(B44),Férié,0))*(WEEKDAY(B44)&lt;&gt;1)*(WEEKDAY(B44)&lt;&gt;7)*MAX(0,MIN(IF(INT(B44)=INT(C44),MOD(C44,1),1),Fin_service2)-MAX(MOD(B44,1),Début_service2))+((INT(C44)-INT(B44))&gt;1)*SUMPRODUCT(ISNA(MATCH(ROW(INDIRECT(INT(B44+1)&amp;":"&amp;INT(C44-1))),Férié,0))*(WEEKDAY(ROW(INDIRECT(INT(B44+1)&amp;":"&amp;INT(C44-1))))&lt;&gt;1)*(WEEKDAY(ROW(INDIRECT(INT($B44+1)&amp;":"&amp;INT($C44-1))))&lt;&gt;7))*Hjour2+ISNA(MATCH(INT(C44),Férié,0))*(INT(B44)&lt;&gt;INT(C44))*(WEEKDAY(C44)&lt;&gt;1)*(WEEKDAY(C44)&lt;&gt;7)*MAX(0,MIN(MOD(C44,1),Fin_service2)-Début_service2),""))</f>
        <v>#VALUE!</v>
      </c>
      <c r="E44" s="9"/>
      <c r="F44" s="9"/>
      <c r="G44" s="9"/>
    </row>
    <row r="45" spans="1:7" ht="15.75">
      <c r="A45" s="8"/>
      <c r="B45" s="31"/>
      <c r="C45" s="31"/>
      <c r="D45" s="18" t="e">
        <f t="array" aca="1" ref="D45" ca="1">IFERROR(ISNA(MATCH(INT(B45),Férié,0))*(WEEKDAY(B45)&lt;&gt;1)*(WEEKDAY(B45)&lt;&gt;7)*MAX(0,MIN(IF(INT(B45)=INT(C45),MOD(C45,1),1),Fin_service)-MAX(MOD(B45,1),Début_service))
+((INT(C45)-INT(B45))&gt;1)*SUMPRODUCT(ISNA(MATCH(ROW(INDIRECT(INT(B45+1)&amp;":"&amp;INT(C45-1))),Férié,0))*(WEEKDAY(ROW(INDIRECT(INT(B45+1)&amp;":"&amp;INT(C45-1))))&lt;&gt;1)*(WEEKDAY(ROW(INDIRECT(INT($B45+1)&amp;":"&amp;INT($C45-1))))&lt;&gt;7))*Hjour
+ISNA(MATCH(INT(C45),Férié,0))*(INT(B45)&lt;&gt;INT(C45))*(WEEKDAY(C45)&lt;&gt;1)*(WEEKDAY(C45)&lt;&gt;7)*MAX(0,MIN(MOD(C45,1),Fin_service)-Début_service),"")+(IFERROR(ISNA(MATCH(INT(B45),Férié,0))*(WEEKDAY(B45)&lt;&gt;1)*(WEEKDAY(B45)&lt;&gt;7)*MAX(0,MIN(IF(INT(B45)=INT(C45),MOD(C45,1),1),Fin_service2)-MAX(MOD(B45,1),Début_service2))+((INT(C45)-INT(B45))&gt;1)*SUMPRODUCT(ISNA(MATCH(ROW(INDIRECT(INT(B45+1)&amp;":"&amp;INT(C45-1))),Férié,0))*(WEEKDAY(ROW(INDIRECT(INT(B45+1)&amp;":"&amp;INT(C45-1))))&lt;&gt;1)*(WEEKDAY(ROW(INDIRECT(INT($B45+1)&amp;":"&amp;INT($C45-1))))&lt;&gt;7))*Hjour2+ISNA(MATCH(INT(C45),Férié,0))*(INT(B45)&lt;&gt;INT(C45))*(WEEKDAY(C45)&lt;&gt;1)*(WEEKDAY(C45)&lt;&gt;7)*MAX(0,MIN(MOD(C45,1),Fin_service2)-Début_service2),""))</f>
        <v>#VALUE!</v>
      </c>
      <c r="E45" s="9"/>
      <c r="F45" s="9"/>
      <c r="G45" s="9"/>
    </row>
    <row r="46" spans="1:7" ht="15.75">
      <c r="A46" s="8"/>
      <c r="B46" s="31"/>
      <c r="C46" s="31"/>
      <c r="D46" s="18" t="e">
        <f t="array" aca="1" ref="D46" ca="1">IFERROR(ISNA(MATCH(INT(B46),Férié,0))*(WEEKDAY(B46)&lt;&gt;1)*(WEEKDAY(B46)&lt;&gt;7)*MAX(0,MIN(IF(INT(B46)=INT(C46),MOD(C46,1),1),Fin_service)-MAX(MOD(B46,1),Début_service))
+((INT(C46)-INT(B46))&gt;1)*SUMPRODUCT(ISNA(MATCH(ROW(INDIRECT(INT(B46+1)&amp;":"&amp;INT(C46-1))),Férié,0))*(WEEKDAY(ROW(INDIRECT(INT(B46+1)&amp;":"&amp;INT(C46-1))))&lt;&gt;1)*(WEEKDAY(ROW(INDIRECT(INT($B46+1)&amp;":"&amp;INT($C46-1))))&lt;&gt;7))*Hjour
+ISNA(MATCH(INT(C46),Férié,0))*(INT(B46)&lt;&gt;INT(C46))*(WEEKDAY(C46)&lt;&gt;1)*(WEEKDAY(C46)&lt;&gt;7)*MAX(0,MIN(MOD(C46,1),Fin_service)-Début_service),"")+(IFERROR(ISNA(MATCH(INT(B46),Férié,0))*(WEEKDAY(B46)&lt;&gt;1)*(WEEKDAY(B46)&lt;&gt;7)*MAX(0,MIN(IF(INT(B46)=INT(C46),MOD(C46,1),1),Fin_service2)-MAX(MOD(B46,1),Début_service2))+((INT(C46)-INT(B46))&gt;1)*SUMPRODUCT(ISNA(MATCH(ROW(INDIRECT(INT(B46+1)&amp;":"&amp;INT(C46-1))),Férié,0))*(WEEKDAY(ROW(INDIRECT(INT(B46+1)&amp;":"&amp;INT(C46-1))))&lt;&gt;1)*(WEEKDAY(ROW(INDIRECT(INT($B46+1)&amp;":"&amp;INT($C46-1))))&lt;&gt;7))*Hjour2+ISNA(MATCH(INT(C46),Férié,0))*(INT(B46)&lt;&gt;INT(C46))*(WEEKDAY(C46)&lt;&gt;1)*(WEEKDAY(C46)&lt;&gt;7)*MAX(0,MIN(MOD(C46,1),Fin_service2)-Début_service2),""))</f>
        <v>#VALUE!</v>
      </c>
      <c r="E46" s="9"/>
      <c r="F46" s="9"/>
      <c r="G46" s="9"/>
    </row>
    <row r="47" spans="1:7" ht="15.75">
      <c r="A47" s="8"/>
      <c r="B47" s="31"/>
      <c r="C47" s="31"/>
      <c r="D47" s="18" t="e">
        <f t="array" aca="1" ref="D47" ca="1">IFERROR(ISNA(MATCH(INT(B47),Férié,0))*(WEEKDAY(B47)&lt;&gt;1)*(WEEKDAY(B47)&lt;&gt;7)*MAX(0,MIN(IF(INT(B47)=INT(C47),MOD(C47,1),1),Fin_service)-MAX(MOD(B47,1),Début_service))
+((INT(C47)-INT(B47))&gt;1)*SUMPRODUCT(ISNA(MATCH(ROW(INDIRECT(INT(B47+1)&amp;":"&amp;INT(C47-1))),Férié,0))*(WEEKDAY(ROW(INDIRECT(INT(B47+1)&amp;":"&amp;INT(C47-1))))&lt;&gt;1)*(WEEKDAY(ROW(INDIRECT(INT($B47+1)&amp;":"&amp;INT($C47-1))))&lt;&gt;7))*Hjour
+ISNA(MATCH(INT(C47),Férié,0))*(INT(B47)&lt;&gt;INT(C47))*(WEEKDAY(C47)&lt;&gt;1)*(WEEKDAY(C47)&lt;&gt;7)*MAX(0,MIN(MOD(C47,1),Fin_service)-Début_service),"")+(IFERROR(ISNA(MATCH(INT(B47),Férié,0))*(WEEKDAY(B47)&lt;&gt;1)*(WEEKDAY(B47)&lt;&gt;7)*MAX(0,MIN(IF(INT(B47)=INT(C47),MOD(C47,1),1),Fin_service2)-MAX(MOD(B47,1),Début_service2))+((INT(C47)-INT(B47))&gt;1)*SUMPRODUCT(ISNA(MATCH(ROW(INDIRECT(INT(B47+1)&amp;":"&amp;INT(C47-1))),Férié,0))*(WEEKDAY(ROW(INDIRECT(INT(B47+1)&amp;":"&amp;INT(C47-1))))&lt;&gt;1)*(WEEKDAY(ROW(INDIRECT(INT($B47+1)&amp;":"&amp;INT($C47-1))))&lt;&gt;7))*Hjour2+ISNA(MATCH(INT(C47),Férié,0))*(INT(B47)&lt;&gt;INT(C47))*(WEEKDAY(C47)&lt;&gt;1)*(WEEKDAY(C47)&lt;&gt;7)*MAX(0,MIN(MOD(C47,1),Fin_service2)-Début_service2),""))</f>
        <v>#VALUE!</v>
      </c>
      <c r="E47" s="9"/>
      <c r="F47" s="9"/>
      <c r="G47" s="9"/>
    </row>
    <row r="48" spans="1:7" ht="15.75">
      <c r="A48" s="8"/>
      <c r="B48" s="31"/>
      <c r="C48" s="31"/>
      <c r="D48" s="18" t="e">
        <f t="array" aca="1" ref="D48" ca="1">IFERROR(ISNA(MATCH(INT(B48),Férié,0))*(WEEKDAY(B48)&lt;&gt;1)*(WEEKDAY(B48)&lt;&gt;7)*MAX(0,MIN(IF(INT(B48)=INT(C48),MOD(C48,1),1),Fin_service)-MAX(MOD(B48,1),Début_service))
+((INT(C48)-INT(B48))&gt;1)*SUMPRODUCT(ISNA(MATCH(ROW(INDIRECT(INT(B48+1)&amp;":"&amp;INT(C48-1))),Férié,0))*(WEEKDAY(ROW(INDIRECT(INT(B48+1)&amp;":"&amp;INT(C48-1))))&lt;&gt;1)*(WEEKDAY(ROW(INDIRECT(INT($B48+1)&amp;":"&amp;INT($C48-1))))&lt;&gt;7))*Hjour
+ISNA(MATCH(INT(C48),Férié,0))*(INT(B48)&lt;&gt;INT(C48))*(WEEKDAY(C48)&lt;&gt;1)*(WEEKDAY(C48)&lt;&gt;7)*MAX(0,MIN(MOD(C48,1),Fin_service)-Début_service),"")+(IFERROR(ISNA(MATCH(INT(B48),Férié,0))*(WEEKDAY(B48)&lt;&gt;1)*(WEEKDAY(B48)&lt;&gt;7)*MAX(0,MIN(IF(INT(B48)=INT(C48),MOD(C48,1),1),Fin_service2)-MAX(MOD(B48,1),Début_service2))+((INT(C48)-INT(B48))&gt;1)*SUMPRODUCT(ISNA(MATCH(ROW(INDIRECT(INT(B48+1)&amp;":"&amp;INT(C48-1))),Férié,0))*(WEEKDAY(ROW(INDIRECT(INT(B48+1)&amp;":"&amp;INT(C48-1))))&lt;&gt;1)*(WEEKDAY(ROW(INDIRECT(INT($B48+1)&amp;":"&amp;INT($C48-1))))&lt;&gt;7))*Hjour2+ISNA(MATCH(INT(C48),Férié,0))*(INT(B48)&lt;&gt;INT(C48))*(WEEKDAY(C48)&lt;&gt;1)*(WEEKDAY(C48)&lt;&gt;7)*MAX(0,MIN(MOD(C48,1),Fin_service2)-Début_service2),""))</f>
        <v>#VALUE!</v>
      </c>
      <c r="E48" s="9"/>
      <c r="F48" s="9"/>
      <c r="G48" s="9"/>
    </row>
    <row r="49" spans="1:7" ht="15.75">
      <c r="A49" s="8"/>
      <c r="B49" s="31"/>
      <c r="C49" s="31"/>
      <c r="D49" s="18" t="e">
        <f t="array" aca="1" ref="D49" ca="1">IFERROR(ISNA(MATCH(INT(B49),Férié,0))*(WEEKDAY(B49)&lt;&gt;1)*(WEEKDAY(B49)&lt;&gt;7)*MAX(0,MIN(IF(INT(B49)=INT(C49),MOD(C49,1),1),Fin_service)-MAX(MOD(B49,1),Début_service))
+((INT(C49)-INT(B49))&gt;1)*SUMPRODUCT(ISNA(MATCH(ROW(INDIRECT(INT(B49+1)&amp;":"&amp;INT(C49-1))),Férié,0))*(WEEKDAY(ROW(INDIRECT(INT(B49+1)&amp;":"&amp;INT(C49-1))))&lt;&gt;1)*(WEEKDAY(ROW(INDIRECT(INT($B49+1)&amp;":"&amp;INT($C49-1))))&lt;&gt;7))*Hjour
+ISNA(MATCH(INT(C49),Férié,0))*(INT(B49)&lt;&gt;INT(C49))*(WEEKDAY(C49)&lt;&gt;1)*(WEEKDAY(C49)&lt;&gt;7)*MAX(0,MIN(MOD(C49,1),Fin_service)-Début_service),"")+(IFERROR(ISNA(MATCH(INT(B49),Férié,0))*(WEEKDAY(B49)&lt;&gt;1)*(WEEKDAY(B49)&lt;&gt;7)*MAX(0,MIN(IF(INT(B49)=INT(C49),MOD(C49,1),1),Fin_service2)-MAX(MOD(B49,1),Début_service2))+((INT(C49)-INT(B49))&gt;1)*SUMPRODUCT(ISNA(MATCH(ROW(INDIRECT(INT(B49+1)&amp;":"&amp;INT(C49-1))),Férié,0))*(WEEKDAY(ROW(INDIRECT(INT(B49+1)&amp;":"&amp;INT(C49-1))))&lt;&gt;1)*(WEEKDAY(ROW(INDIRECT(INT($B49+1)&amp;":"&amp;INT($C49-1))))&lt;&gt;7))*Hjour2+ISNA(MATCH(INT(C49),Férié,0))*(INT(B49)&lt;&gt;INT(C49))*(WEEKDAY(C49)&lt;&gt;1)*(WEEKDAY(C49)&lt;&gt;7)*MAX(0,MIN(MOD(C49,1),Fin_service2)-Début_service2),""))</f>
        <v>#VALUE!</v>
      </c>
      <c r="E49" s="9"/>
      <c r="F49" s="9"/>
      <c r="G49" s="9"/>
    </row>
    <row r="50" spans="1:7" ht="15.75">
      <c r="A50" s="8"/>
      <c r="B50" s="31"/>
      <c r="C50" s="31"/>
      <c r="D50" s="18" t="e">
        <f t="array" aca="1" ref="D50" ca="1">IFERROR(ISNA(MATCH(INT(B50),Férié,0))*(WEEKDAY(B50)&lt;&gt;1)*(WEEKDAY(B50)&lt;&gt;7)*MAX(0,MIN(IF(INT(B50)=INT(C50),MOD(C50,1),1),Fin_service)-MAX(MOD(B50,1),Début_service))
+((INT(C50)-INT(B50))&gt;1)*SUMPRODUCT(ISNA(MATCH(ROW(INDIRECT(INT(B50+1)&amp;":"&amp;INT(C50-1))),Férié,0))*(WEEKDAY(ROW(INDIRECT(INT(B50+1)&amp;":"&amp;INT(C50-1))))&lt;&gt;1)*(WEEKDAY(ROW(INDIRECT(INT($B50+1)&amp;":"&amp;INT($C50-1))))&lt;&gt;7))*Hjour
+ISNA(MATCH(INT(C50),Férié,0))*(INT(B50)&lt;&gt;INT(C50))*(WEEKDAY(C50)&lt;&gt;1)*(WEEKDAY(C50)&lt;&gt;7)*MAX(0,MIN(MOD(C50,1),Fin_service)-Début_service),"")+(IFERROR(ISNA(MATCH(INT(B50),Férié,0))*(WEEKDAY(B50)&lt;&gt;1)*(WEEKDAY(B50)&lt;&gt;7)*MAX(0,MIN(IF(INT(B50)=INT(C50),MOD(C50,1),1),Fin_service2)-MAX(MOD(B50,1),Début_service2))+((INT(C50)-INT(B50))&gt;1)*SUMPRODUCT(ISNA(MATCH(ROW(INDIRECT(INT(B50+1)&amp;":"&amp;INT(C50-1))),Férié,0))*(WEEKDAY(ROW(INDIRECT(INT(B50+1)&amp;":"&amp;INT(C50-1))))&lt;&gt;1)*(WEEKDAY(ROW(INDIRECT(INT($B50+1)&amp;":"&amp;INT($C50-1))))&lt;&gt;7))*Hjour2+ISNA(MATCH(INT(C50),Férié,0))*(INT(B50)&lt;&gt;INT(C50))*(WEEKDAY(C50)&lt;&gt;1)*(WEEKDAY(C50)&lt;&gt;7)*MAX(0,MIN(MOD(C50,1),Fin_service2)-Début_service2),""))</f>
        <v>#VALUE!</v>
      </c>
      <c r="E50" s="9"/>
      <c r="F50" s="9"/>
      <c r="G50" s="9"/>
    </row>
    <row r="51" spans="1:7" ht="15.75">
      <c r="A51" s="11"/>
      <c r="B51" s="31"/>
      <c r="C51" s="31"/>
      <c r="D51" s="18" t="e">
        <f t="array" aca="1" ref="D51" ca="1">IFERROR(ISNA(MATCH(INT(B51),Férié,0))*(WEEKDAY(B51)&lt;&gt;1)*(WEEKDAY(B51)&lt;&gt;7)*MAX(0,MIN(IF(INT(B51)=INT(C51),MOD(C51,1),1),Fin_service)-MAX(MOD(B51,1),Début_service))
+((INT(C51)-INT(B51))&gt;1)*SUMPRODUCT(ISNA(MATCH(ROW(INDIRECT(INT(B51+1)&amp;":"&amp;INT(C51-1))),Férié,0))*(WEEKDAY(ROW(INDIRECT(INT(B51+1)&amp;":"&amp;INT(C51-1))))&lt;&gt;1)*(WEEKDAY(ROW(INDIRECT(INT($B51+1)&amp;":"&amp;INT($C51-1))))&lt;&gt;7))*Hjour
+ISNA(MATCH(INT(C51),Férié,0))*(INT(B51)&lt;&gt;INT(C51))*(WEEKDAY(C51)&lt;&gt;1)*(WEEKDAY(C51)&lt;&gt;7)*MAX(0,MIN(MOD(C51,1),Fin_service)-Début_service),"")+(IFERROR(ISNA(MATCH(INT(B51),Férié,0))*(WEEKDAY(B51)&lt;&gt;1)*(WEEKDAY(B51)&lt;&gt;7)*MAX(0,MIN(IF(INT(B51)=INT(C51),MOD(C51,1),1),Fin_service2)-MAX(MOD(B51,1),Début_service2))+((INT(C51)-INT(B51))&gt;1)*SUMPRODUCT(ISNA(MATCH(ROW(INDIRECT(INT(B51+1)&amp;":"&amp;INT(C51-1))),Férié,0))*(WEEKDAY(ROW(INDIRECT(INT(B51+1)&amp;":"&amp;INT(C51-1))))&lt;&gt;1)*(WEEKDAY(ROW(INDIRECT(INT($B51+1)&amp;":"&amp;INT($C51-1))))&lt;&gt;7))*Hjour2+ISNA(MATCH(INT(C51),Férié,0))*(INT(B51)&lt;&gt;INT(C51))*(WEEKDAY(C51)&lt;&gt;1)*(WEEKDAY(C51)&lt;&gt;7)*MAX(0,MIN(MOD(C51,1),Fin_service2)-Début_service2),""))</f>
        <v>#VALUE!</v>
      </c>
      <c r="E51" s="9"/>
      <c r="F51" s="9"/>
      <c r="G51" s="9"/>
    </row>
    <row r="52" spans="1:7" ht="15.75">
      <c r="A52" s="11"/>
      <c r="B52" s="31"/>
      <c r="C52" s="31"/>
      <c r="D52" s="18" t="e">
        <f t="array" aca="1" ref="D52" ca="1">IFERROR(ISNA(MATCH(INT(B52),Férié,0))*(WEEKDAY(B52)&lt;&gt;1)*(WEEKDAY(B52)&lt;&gt;7)*MAX(0,MIN(IF(INT(B52)=INT(C52),MOD(C52,1),1),Fin_service)-MAX(MOD(B52,1),Début_service))
+((INT(C52)-INT(B52))&gt;1)*SUMPRODUCT(ISNA(MATCH(ROW(INDIRECT(INT(B52+1)&amp;":"&amp;INT(C52-1))),Férié,0))*(WEEKDAY(ROW(INDIRECT(INT(B52+1)&amp;":"&amp;INT(C52-1))))&lt;&gt;1)*(WEEKDAY(ROW(INDIRECT(INT($B52+1)&amp;":"&amp;INT($C52-1))))&lt;&gt;7))*Hjour
+ISNA(MATCH(INT(C52),Férié,0))*(INT(B52)&lt;&gt;INT(C52))*(WEEKDAY(C52)&lt;&gt;1)*(WEEKDAY(C52)&lt;&gt;7)*MAX(0,MIN(MOD(C52,1),Fin_service)-Début_service),"")+(IFERROR(ISNA(MATCH(INT(B52),Férié,0))*(WEEKDAY(B52)&lt;&gt;1)*(WEEKDAY(B52)&lt;&gt;7)*MAX(0,MIN(IF(INT(B52)=INT(C52),MOD(C52,1),1),Fin_service2)-MAX(MOD(B52,1),Début_service2))+((INT(C52)-INT(B52))&gt;1)*SUMPRODUCT(ISNA(MATCH(ROW(INDIRECT(INT(B52+1)&amp;":"&amp;INT(C52-1))),Férié,0))*(WEEKDAY(ROW(INDIRECT(INT(B52+1)&amp;":"&amp;INT(C52-1))))&lt;&gt;1)*(WEEKDAY(ROW(INDIRECT(INT($B52+1)&amp;":"&amp;INT($C52-1))))&lt;&gt;7))*Hjour2+ISNA(MATCH(INT(C52),Férié,0))*(INT(B52)&lt;&gt;INT(C52))*(WEEKDAY(C52)&lt;&gt;1)*(WEEKDAY(C52)&lt;&gt;7)*MAX(0,MIN(MOD(C52,1),Fin_service2)-Début_service2),""))</f>
        <v>#VALUE!</v>
      </c>
      <c r="E52" s="9"/>
      <c r="F52" s="9"/>
      <c r="G52" s="9"/>
    </row>
    <row r="53" spans="1:7" ht="15.75">
      <c r="A53" s="11"/>
      <c r="B53" s="31"/>
      <c r="C53" s="31"/>
      <c r="D53" s="18" t="e">
        <f t="array" aca="1" ref="D53" ca="1">IFERROR(ISNA(MATCH(INT(B53),Férié,0))*(WEEKDAY(B53)&lt;&gt;1)*(WEEKDAY(B53)&lt;&gt;7)*MAX(0,MIN(IF(INT(B53)=INT(C53),MOD(C53,1),1),Fin_service)-MAX(MOD(B53,1),Début_service))
+((INT(C53)-INT(B53))&gt;1)*SUMPRODUCT(ISNA(MATCH(ROW(INDIRECT(INT(B53+1)&amp;":"&amp;INT(C53-1))),Férié,0))*(WEEKDAY(ROW(INDIRECT(INT(B53+1)&amp;":"&amp;INT(C53-1))))&lt;&gt;1)*(WEEKDAY(ROW(INDIRECT(INT($B53+1)&amp;":"&amp;INT($C53-1))))&lt;&gt;7))*Hjour
+ISNA(MATCH(INT(C53),Férié,0))*(INT(B53)&lt;&gt;INT(C53))*(WEEKDAY(C53)&lt;&gt;1)*(WEEKDAY(C53)&lt;&gt;7)*MAX(0,MIN(MOD(C53,1),Fin_service)-Début_service),"")+(IFERROR(ISNA(MATCH(INT(B53),Férié,0))*(WEEKDAY(B53)&lt;&gt;1)*(WEEKDAY(B53)&lt;&gt;7)*MAX(0,MIN(IF(INT(B53)=INT(C53),MOD(C53,1),1),Fin_service2)-MAX(MOD(B53,1),Début_service2))+((INT(C53)-INT(B53))&gt;1)*SUMPRODUCT(ISNA(MATCH(ROW(INDIRECT(INT(B53+1)&amp;":"&amp;INT(C53-1))),Férié,0))*(WEEKDAY(ROW(INDIRECT(INT(B53+1)&amp;":"&amp;INT(C53-1))))&lt;&gt;1)*(WEEKDAY(ROW(INDIRECT(INT($B53+1)&amp;":"&amp;INT($C53-1))))&lt;&gt;7))*Hjour2+ISNA(MATCH(INT(C53),Férié,0))*(INT(B53)&lt;&gt;INT(C53))*(WEEKDAY(C53)&lt;&gt;1)*(WEEKDAY(C53)&lt;&gt;7)*MAX(0,MIN(MOD(C53,1),Fin_service2)-Début_service2),""))</f>
        <v>#VALUE!</v>
      </c>
      <c r="E53" s="9"/>
      <c r="F53" s="9"/>
      <c r="G53" s="9"/>
    </row>
    <row r="54" spans="1:7" ht="15.75">
      <c r="A54" s="11"/>
      <c r="B54" s="31"/>
      <c r="C54" s="31"/>
      <c r="D54" s="18" t="e">
        <f t="array" aca="1" ref="D54" ca="1">IFERROR(ISNA(MATCH(INT(B54),Férié,0))*(WEEKDAY(B54)&lt;&gt;1)*(WEEKDAY(B54)&lt;&gt;7)*MAX(0,MIN(IF(INT(B54)=INT(C54),MOD(C54,1),1),Fin_service)-MAX(MOD(B54,1),Début_service))
+((INT(C54)-INT(B54))&gt;1)*SUMPRODUCT(ISNA(MATCH(ROW(INDIRECT(INT(B54+1)&amp;":"&amp;INT(C54-1))),Férié,0))*(WEEKDAY(ROW(INDIRECT(INT(B54+1)&amp;":"&amp;INT(C54-1))))&lt;&gt;1)*(WEEKDAY(ROW(INDIRECT(INT($B54+1)&amp;":"&amp;INT($C54-1))))&lt;&gt;7))*Hjour
+ISNA(MATCH(INT(C54),Férié,0))*(INT(B54)&lt;&gt;INT(C54))*(WEEKDAY(C54)&lt;&gt;1)*(WEEKDAY(C54)&lt;&gt;7)*MAX(0,MIN(MOD(C54,1),Fin_service)-Début_service),"")+(IFERROR(ISNA(MATCH(INT(B54),Férié,0))*(WEEKDAY(B54)&lt;&gt;1)*(WEEKDAY(B54)&lt;&gt;7)*MAX(0,MIN(IF(INT(B54)=INT(C54),MOD(C54,1),1),Fin_service2)-MAX(MOD(B54,1),Début_service2))+((INT(C54)-INT(B54))&gt;1)*SUMPRODUCT(ISNA(MATCH(ROW(INDIRECT(INT(B54+1)&amp;":"&amp;INT(C54-1))),Férié,0))*(WEEKDAY(ROW(INDIRECT(INT(B54+1)&amp;":"&amp;INT(C54-1))))&lt;&gt;1)*(WEEKDAY(ROW(INDIRECT(INT($B54+1)&amp;":"&amp;INT($C54-1))))&lt;&gt;7))*Hjour2+ISNA(MATCH(INT(C54),Férié,0))*(INT(B54)&lt;&gt;INT(C54))*(WEEKDAY(C54)&lt;&gt;1)*(WEEKDAY(C54)&lt;&gt;7)*MAX(0,MIN(MOD(C54,1),Fin_service2)-Début_service2),""))</f>
        <v>#VALUE!</v>
      </c>
      <c r="E54" s="9"/>
      <c r="F54" s="9"/>
      <c r="G54" s="9"/>
    </row>
    <row r="55" spans="1:7" ht="15.75">
      <c r="A55" s="11"/>
      <c r="B55" s="31"/>
      <c r="C55" s="31"/>
      <c r="D55" s="18" t="e">
        <f t="array" aca="1" ref="D55" ca="1">IFERROR(ISNA(MATCH(INT(B55),Férié,0))*(WEEKDAY(B55)&lt;&gt;1)*(WEEKDAY(B55)&lt;&gt;7)*MAX(0,MIN(IF(INT(B55)=INT(C55),MOD(C55,1),1),Fin_service)-MAX(MOD(B55,1),Début_service))
+((INT(C55)-INT(B55))&gt;1)*SUMPRODUCT(ISNA(MATCH(ROW(INDIRECT(INT(B55+1)&amp;":"&amp;INT(C55-1))),Férié,0))*(WEEKDAY(ROW(INDIRECT(INT(B55+1)&amp;":"&amp;INT(C55-1))))&lt;&gt;1)*(WEEKDAY(ROW(INDIRECT(INT($B55+1)&amp;":"&amp;INT($C55-1))))&lt;&gt;7))*Hjour
+ISNA(MATCH(INT(C55),Férié,0))*(INT(B55)&lt;&gt;INT(C55))*(WEEKDAY(C55)&lt;&gt;1)*(WEEKDAY(C55)&lt;&gt;7)*MAX(0,MIN(MOD(C55,1),Fin_service)-Début_service),"")+(IFERROR(ISNA(MATCH(INT(B55),Férié,0))*(WEEKDAY(B55)&lt;&gt;1)*(WEEKDAY(B55)&lt;&gt;7)*MAX(0,MIN(IF(INT(B55)=INT(C55),MOD(C55,1),1),Fin_service2)-MAX(MOD(B55,1),Début_service2))+((INT(C55)-INT(B55))&gt;1)*SUMPRODUCT(ISNA(MATCH(ROW(INDIRECT(INT(B55+1)&amp;":"&amp;INT(C55-1))),Férié,0))*(WEEKDAY(ROW(INDIRECT(INT(B55+1)&amp;":"&amp;INT(C55-1))))&lt;&gt;1)*(WEEKDAY(ROW(INDIRECT(INT($B55+1)&amp;":"&amp;INT($C55-1))))&lt;&gt;7))*Hjour2+ISNA(MATCH(INT(C55),Férié,0))*(INT(B55)&lt;&gt;INT(C55))*(WEEKDAY(C55)&lt;&gt;1)*(WEEKDAY(C55)&lt;&gt;7)*MAX(0,MIN(MOD(C55,1),Fin_service2)-Début_service2),""))</f>
        <v>#VALUE!</v>
      </c>
      <c r="E55" s="9"/>
      <c r="F55" s="9"/>
      <c r="G55" s="9"/>
    </row>
  </sheetData>
  <conditionalFormatting sqref="E2">
    <cfRule type="cellIs" dxfId="5" priority="2" operator="equal">
      <formula>"Incident majeur"</formula>
    </cfRule>
    <cfRule type="cellIs" dxfId="4" priority="3" operator="equal">
      <formula>"Incident"</formula>
    </cfRule>
    <cfRule type="cellIs" dxfId="3" priority="4" stopIfTrue="1" operator="equal">
      <formula>"Incident technique"</formula>
    </cfRule>
    <cfRule type="cellIs" dxfId="2" priority="5" operator="equal">
      <formula>"Changement"</formula>
    </cfRule>
    <cfRule type="cellIs" dxfId="1" priority="6" operator="equal">
      <formula>"Evénement clé"</formula>
    </cfRule>
  </conditionalFormatting>
  <conditionalFormatting sqref="D2:D55">
    <cfRule type="containsErrors" dxfId="0" priority="1">
      <formula>ISERROR(D2)</formula>
    </cfRule>
  </conditionalFormatting>
  <pageMargins left="0.7" right="0.7" top="0.75" bottom="0.75" header="0.3" footer="0.3"/>
  <pageSetup paperSize="9" orientation="portrait" r:id="rId1"/>
  <ignoredErrors>
    <ignoredError sqref="D4:D55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34"/>
  <sheetViews>
    <sheetView workbookViewId="0">
      <selection activeCell="G24" sqref="G24"/>
    </sheetView>
  </sheetViews>
  <sheetFormatPr baseColWidth="10" defaultRowHeight="15"/>
  <cols>
    <col min="1" max="1" width="27.28515625" customWidth="1"/>
    <col min="2" max="2" width="22.42578125" customWidth="1"/>
    <col min="3" max="3" width="14.7109375" customWidth="1"/>
    <col min="257" max="257" width="27.28515625" customWidth="1"/>
    <col min="258" max="258" width="22.42578125" customWidth="1"/>
    <col min="259" max="259" width="14.7109375" customWidth="1"/>
    <col min="513" max="513" width="27.28515625" customWidth="1"/>
    <col min="514" max="514" width="22.42578125" customWidth="1"/>
    <col min="515" max="515" width="14.7109375" customWidth="1"/>
    <col min="769" max="769" width="27.28515625" customWidth="1"/>
    <col min="770" max="770" width="22.42578125" customWidth="1"/>
    <col min="771" max="771" width="14.7109375" customWidth="1"/>
    <col min="1025" max="1025" width="27.28515625" customWidth="1"/>
    <col min="1026" max="1026" width="22.42578125" customWidth="1"/>
    <col min="1027" max="1027" width="14.7109375" customWidth="1"/>
    <col min="1281" max="1281" width="27.28515625" customWidth="1"/>
    <col min="1282" max="1282" width="22.42578125" customWidth="1"/>
    <col min="1283" max="1283" width="14.7109375" customWidth="1"/>
    <col min="1537" max="1537" width="27.28515625" customWidth="1"/>
    <col min="1538" max="1538" width="22.42578125" customWidth="1"/>
    <col min="1539" max="1539" width="14.7109375" customWidth="1"/>
    <col min="1793" max="1793" width="27.28515625" customWidth="1"/>
    <col min="1794" max="1794" width="22.42578125" customWidth="1"/>
    <col min="1795" max="1795" width="14.7109375" customWidth="1"/>
    <col min="2049" max="2049" width="27.28515625" customWidth="1"/>
    <col min="2050" max="2050" width="22.42578125" customWidth="1"/>
    <col min="2051" max="2051" width="14.7109375" customWidth="1"/>
    <col min="2305" max="2305" width="27.28515625" customWidth="1"/>
    <col min="2306" max="2306" width="22.42578125" customWidth="1"/>
    <col min="2307" max="2307" width="14.7109375" customWidth="1"/>
    <col min="2561" max="2561" width="27.28515625" customWidth="1"/>
    <col min="2562" max="2562" width="22.42578125" customWidth="1"/>
    <col min="2563" max="2563" width="14.7109375" customWidth="1"/>
    <col min="2817" max="2817" width="27.28515625" customWidth="1"/>
    <col min="2818" max="2818" width="22.42578125" customWidth="1"/>
    <col min="2819" max="2819" width="14.7109375" customWidth="1"/>
    <col min="3073" max="3073" width="27.28515625" customWidth="1"/>
    <col min="3074" max="3074" width="22.42578125" customWidth="1"/>
    <col min="3075" max="3075" width="14.7109375" customWidth="1"/>
    <col min="3329" max="3329" width="27.28515625" customWidth="1"/>
    <col min="3330" max="3330" width="22.42578125" customWidth="1"/>
    <col min="3331" max="3331" width="14.7109375" customWidth="1"/>
    <col min="3585" max="3585" width="27.28515625" customWidth="1"/>
    <col min="3586" max="3586" width="22.42578125" customWidth="1"/>
    <col min="3587" max="3587" width="14.7109375" customWidth="1"/>
    <col min="3841" max="3841" width="27.28515625" customWidth="1"/>
    <col min="3842" max="3842" width="22.42578125" customWidth="1"/>
    <col min="3843" max="3843" width="14.7109375" customWidth="1"/>
    <col min="4097" max="4097" width="27.28515625" customWidth="1"/>
    <col min="4098" max="4098" width="22.42578125" customWidth="1"/>
    <col min="4099" max="4099" width="14.7109375" customWidth="1"/>
    <col min="4353" max="4353" width="27.28515625" customWidth="1"/>
    <col min="4354" max="4354" width="22.42578125" customWidth="1"/>
    <col min="4355" max="4355" width="14.7109375" customWidth="1"/>
    <col min="4609" max="4609" width="27.28515625" customWidth="1"/>
    <col min="4610" max="4610" width="22.42578125" customWidth="1"/>
    <col min="4611" max="4611" width="14.7109375" customWidth="1"/>
    <col min="4865" max="4865" width="27.28515625" customWidth="1"/>
    <col min="4866" max="4866" width="22.42578125" customWidth="1"/>
    <col min="4867" max="4867" width="14.7109375" customWidth="1"/>
    <col min="5121" max="5121" width="27.28515625" customWidth="1"/>
    <col min="5122" max="5122" width="22.42578125" customWidth="1"/>
    <col min="5123" max="5123" width="14.7109375" customWidth="1"/>
    <col min="5377" max="5377" width="27.28515625" customWidth="1"/>
    <col min="5378" max="5378" width="22.42578125" customWidth="1"/>
    <col min="5379" max="5379" width="14.7109375" customWidth="1"/>
    <col min="5633" max="5633" width="27.28515625" customWidth="1"/>
    <col min="5634" max="5634" width="22.42578125" customWidth="1"/>
    <col min="5635" max="5635" width="14.7109375" customWidth="1"/>
    <col min="5889" max="5889" width="27.28515625" customWidth="1"/>
    <col min="5890" max="5890" width="22.42578125" customWidth="1"/>
    <col min="5891" max="5891" width="14.7109375" customWidth="1"/>
    <col min="6145" max="6145" width="27.28515625" customWidth="1"/>
    <col min="6146" max="6146" width="22.42578125" customWidth="1"/>
    <col min="6147" max="6147" width="14.7109375" customWidth="1"/>
    <col min="6401" max="6401" width="27.28515625" customWidth="1"/>
    <col min="6402" max="6402" width="22.42578125" customWidth="1"/>
    <col min="6403" max="6403" width="14.7109375" customWidth="1"/>
    <col min="6657" max="6657" width="27.28515625" customWidth="1"/>
    <col min="6658" max="6658" width="22.42578125" customWidth="1"/>
    <col min="6659" max="6659" width="14.7109375" customWidth="1"/>
    <col min="6913" max="6913" width="27.28515625" customWidth="1"/>
    <col min="6914" max="6914" width="22.42578125" customWidth="1"/>
    <col min="6915" max="6915" width="14.7109375" customWidth="1"/>
    <col min="7169" max="7169" width="27.28515625" customWidth="1"/>
    <col min="7170" max="7170" width="22.42578125" customWidth="1"/>
    <col min="7171" max="7171" width="14.7109375" customWidth="1"/>
    <col min="7425" max="7425" width="27.28515625" customWidth="1"/>
    <col min="7426" max="7426" width="22.42578125" customWidth="1"/>
    <col min="7427" max="7427" width="14.7109375" customWidth="1"/>
    <col min="7681" max="7681" width="27.28515625" customWidth="1"/>
    <col min="7682" max="7682" width="22.42578125" customWidth="1"/>
    <col min="7683" max="7683" width="14.7109375" customWidth="1"/>
    <col min="7937" max="7937" width="27.28515625" customWidth="1"/>
    <col min="7938" max="7938" width="22.42578125" customWidth="1"/>
    <col min="7939" max="7939" width="14.7109375" customWidth="1"/>
    <col min="8193" max="8193" width="27.28515625" customWidth="1"/>
    <col min="8194" max="8194" width="22.42578125" customWidth="1"/>
    <col min="8195" max="8195" width="14.7109375" customWidth="1"/>
    <col min="8449" max="8449" width="27.28515625" customWidth="1"/>
    <col min="8450" max="8450" width="22.42578125" customWidth="1"/>
    <col min="8451" max="8451" width="14.7109375" customWidth="1"/>
    <col min="8705" max="8705" width="27.28515625" customWidth="1"/>
    <col min="8706" max="8706" width="22.42578125" customWidth="1"/>
    <col min="8707" max="8707" width="14.7109375" customWidth="1"/>
    <col min="8961" max="8961" width="27.28515625" customWidth="1"/>
    <col min="8962" max="8962" width="22.42578125" customWidth="1"/>
    <col min="8963" max="8963" width="14.7109375" customWidth="1"/>
    <col min="9217" max="9217" width="27.28515625" customWidth="1"/>
    <col min="9218" max="9218" width="22.42578125" customWidth="1"/>
    <col min="9219" max="9219" width="14.7109375" customWidth="1"/>
    <col min="9473" max="9473" width="27.28515625" customWidth="1"/>
    <col min="9474" max="9474" width="22.42578125" customWidth="1"/>
    <col min="9475" max="9475" width="14.7109375" customWidth="1"/>
    <col min="9729" max="9729" width="27.28515625" customWidth="1"/>
    <col min="9730" max="9730" width="22.42578125" customWidth="1"/>
    <col min="9731" max="9731" width="14.7109375" customWidth="1"/>
    <col min="9985" max="9985" width="27.28515625" customWidth="1"/>
    <col min="9986" max="9986" width="22.42578125" customWidth="1"/>
    <col min="9987" max="9987" width="14.7109375" customWidth="1"/>
    <col min="10241" max="10241" width="27.28515625" customWidth="1"/>
    <col min="10242" max="10242" width="22.42578125" customWidth="1"/>
    <col min="10243" max="10243" width="14.7109375" customWidth="1"/>
    <col min="10497" max="10497" width="27.28515625" customWidth="1"/>
    <col min="10498" max="10498" width="22.42578125" customWidth="1"/>
    <col min="10499" max="10499" width="14.7109375" customWidth="1"/>
    <col min="10753" max="10753" width="27.28515625" customWidth="1"/>
    <col min="10754" max="10754" width="22.42578125" customWidth="1"/>
    <col min="10755" max="10755" width="14.7109375" customWidth="1"/>
    <col min="11009" max="11009" width="27.28515625" customWidth="1"/>
    <col min="11010" max="11010" width="22.42578125" customWidth="1"/>
    <col min="11011" max="11011" width="14.7109375" customWidth="1"/>
    <col min="11265" max="11265" width="27.28515625" customWidth="1"/>
    <col min="11266" max="11266" width="22.42578125" customWidth="1"/>
    <col min="11267" max="11267" width="14.7109375" customWidth="1"/>
    <col min="11521" max="11521" width="27.28515625" customWidth="1"/>
    <col min="11522" max="11522" width="22.42578125" customWidth="1"/>
    <col min="11523" max="11523" width="14.7109375" customWidth="1"/>
    <col min="11777" max="11777" width="27.28515625" customWidth="1"/>
    <col min="11778" max="11778" width="22.42578125" customWidth="1"/>
    <col min="11779" max="11779" width="14.7109375" customWidth="1"/>
    <col min="12033" max="12033" width="27.28515625" customWidth="1"/>
    <col min="12034" max="12034" width="22.42578125" customWidth="1"/>
    <col min="12035" max="12035" width="14.7109375" customWidth="1"/>
    <col min="12289" max="12289" width="27.28515625" customWidth="1"/>
    <col min="12290" max="12290" width="22.42578125" customWidth="1"/>
    <col min="12291" max="12291" width="14.7109375" customWidth="1"/>
    <col min="12545" max="12545" width="27.28515625" customWidth="1"/>
    <col min="12546" max="12546" width="22.42578125" customWidth="1"/>
    <col min="12547" max="12547" width="14.7109375" customWidth="1"/>
    <col min="12801" max="12801" width="27.28515625" customWidth="1"/>
    <col min="12802" max="12802" width="22.42578125" customWidth="1"/>
    <col min="12803" max="12803" width="14.7109375" customWidth="1"/>
    <col min="13057" max="13057" width="27.28515625" customWidth="1"/>
    <col min="13058" max="13058" width="22.42578125" customWidth="1"/>
    <col min="13059" max="13059" width="14.7109375" customWidth="1"/>
    <col min="13313" max="13313" width="27.28515625" customWidth="1"/>
    <col min="13314" max="13314" width="22.42578125" customWidth="1"/>
    <col min="13315" max="13315" width="14.7109375" customWidth="1"/>
    <col min="13569" max="13569" width="27.28515625" customWidth="1"/>
    <col min="13570" max="13570" width="22.42578125" customWidth="1"/>
    <col min="13571" max="13571" width="14.7109375" customWidth="1"/>
    <col min="13825" max="13825" width="27.28515625" customWidth="1"/>
    <col min="13826" max="13826" width="22.42578125" customWidth="1"/>
    <col min="13827" max="13827" width="14.7109375" customWidth="1"/>
    <col min="14081" max="14081" width="27.28515625" customWidth="1"/>
    <col min="14082" max="14082" width="22.42578125" customWidth="1"/>
    <col min="14083" max="14083" width="14.7109375" customWidth="1"/>
    <col min="14337" max="14337" width="27.28515625" customWidth="1"/>
    <col min="14338" max="14338" width="22.42578125" customWidth="1"/>
    <col min="14339" max="14339" width="14.7109375" customWidth="1"/>
    <col min="14593" max="14593" width="27.28515625" customWidth="1"/>
    <col min="14594" max="14594" width="22.42578125" customWidth="1"/>
    <col min="14595" max="14595" width="14.7109375" customWidth="1"/>
    <col min="14849" max="14849" width="27.28515625" customWidth="1"/>
    <col min="14850" max="14850" width="22.42578125" customWidth="1"/>
    <col min="14851" max="14851" width="14.7109375" customWidth="1"/>
    <col min="15105" max="15105" width="27.28515625" customWidth="1"/>
    <col min="15106" max="15106" width="22.42578125" customWidth="1"/>
    <col min="15107" max="15107" width="14.7109375" customWidth="1"/>
    <col min="15361" max="15361" width="27.28515625" customWidth="1"/>
    <col min="15362" max="15362" width="22.42578125" customWidth="1"/>
    <col min="15363" max="15363" width="14.7109375" customWidth="1"/>
    <col min="15617" max="15617" width="27.28515625" customWidth="1"/>
    <col min="15618" max="15618" width="22.42578125" customWidth="1"/>
    <col min="15619" max="15619" width="14.7109375" customWidth="1"/>
    <col min="15873" max="15873" width="27.28515625" customWidth="1"/>
    <col min="15874" max="15874" width="22.42578125" customWidth="1"/>
    <col min="15875" max="15875" width="14.7109375" customWidth="1"/>
    <col min="16129" max="16129" width="27.28515625" customWidth="1"/>
    <col min="16130" max="16130" width="22.42578125" customWidth="1"/>
    <col min="16131" max="16131" width="14.7109375" customWidth="1"/>
  </cols>
  <sheetData>
    <row r="1" spans="1:4">
      <c r="A1" s="27">
        <v>2020</v>
      </c>
      <c r="B1" s="26">
        <f>An+1</f>
        <v>2021</v>
      </c>
    </row>
    <row r="2" spans="1:4" ht="15.75" thickBot="1">
      <c r="A2" s="1" t="s">
        <v>0</v>
      </c>
      <c r="B2" s="2" t="s">
        <v>1</v>
      </c>
    </row>
    <row r="3" spans="1:4">
      <c r="A3" s="20">
        <f>DATE(An,1,1)</f>
        <v>43831</v>
      </c>
      <c r="B3" s="21" t="s">
        <v>2</v>
      </c>
    </row>
    <row r="4" spans="1:4">
      <c r="A4" s="22">
        <f>DATE(An,3,29.56+0.979*MOD(204-11*MOD(An,19),30)-WEEKDAY(DATE(An,3,28.56+0.979*MOD(204-11*MOD(An,19),30))))</f>
        <v>43933</v>
      </c>
      <c r="B4" s="23" t="s">
        <v>3</v>
      </c>
    </row>
    <row r="5" spans="1:4">
      <c r="A5" s="22">
        <f>DATE(An,3,29.56+0.979*MOD(204-11*MOD(An,19),30)-WEEKDAY(DATE(An,3,28.56+0.979*MOD(204-11*MOD(An,19),30))))+1</f>
        <v>43934</v>
      </c>
      <c r="B5" s="23" t="s">
        <v>4</v>
      </c>
    </row>
    <row r="6" spans="1:4">
      <c r="A6" s="22">
        <f>DATE(An,5,1)</f>
        <v>43952</v>
      </c>
      <c r="B6" s="23" t="s">
        <v>5</v>
      </c>
    </row>
    <row r="7" spans="1:4">
      <c r="A7" s="22">
        <f>DATE(An,5,8)</f>
        <v>43959</v>
      </c>
      <c r="B7" s="23" t="s">
        <v>6</v>
      </c>
    </row>
    <row r="8" spans="1:4">
      <c r="A8" s="22">
        <f>A5+38</f>
        <v>43972</v>
      </c>
      <c r="B8" s="23" t="s">
        <v>7</v>
      </c>
    </row>
    <row r="9" spans="1:4">
      <c r="A9" s="22">
        <f>A4+49</f>
        <v>43982</v>
      </c>
      <c r="B9" s="23" t="s">
        <v>8</v>
      </c>
      <c r="D9" t="str">
        <f ca="1">IFERROR(ISNA(MATCH(INT(K2),Férié,0))*(WEEKDAY(K2)&lt;&gt;1)*(WEEKDAY(K2)&lt;&gt;7)*MAX(0,MIN(IF(INT(K2)=INT(L2),MOD(L2,1),1),Fin_service)-MAX(MOD(K2,1),Début_service))
+((INT(L2)-INT(K2))&gt;1)*SUMPRODUCT(ISNA(MATCH(ROW(INDIRECT(INT(K2+1)&amp;":"&amp;INT(L2-1))),Férié,0))*(WEEKDAY(ROW(INDIRECT(INT(K2+1)&amp;":"&amp;INT(L2-1))))&lt;&gt;1)*(WEEKDAY(ROW(INDIRECT(INT($K2+1)&amp;":"&amp;INT($L2-1))))&lt;&gt;7))*Hjour
+ISNA(MATCH(INT(L2),Férié,0))*(INT(K2)&lt;&gt;INT(L2))*(WEEKDAY(L2)&lt;&gt;1)*(WEEKDAY(L2)&lt;&gt;7)*MAX(0,MIN(MOD(L2,1),Fin_service)-Début_service),"")</f>
        <v/>
      </c>
    </row>
    <row r="10" spans="1:4">
      <c r="A10" s="22">
        <f>A5+49</f>
        <v>43983</v>
      </c>
      <c r="B10" s="23" t="s">
        <v>9</v>
      </c>
    </row>
    <row r="11" spans="1:4">
      <c r="A11" s="22">
        <f>DATE(An,7,14)</f>
        <v>44026</v>
      </c>
      <c r="B11" s="23" t="s">
        <v>10</v>
      </c>
    </row>
    <row r="12" spans="1:4">
      <c r="A12" s="22">
        <f>DATE(An,8,15)</f>
        <v>44058</v>
      </c>
      <c r="B12" s="23" t="s">
        <v>11</v>
      </c>
    </row>
    <row r="13" spans="1:4">
      <c r="A13" s="22">
        <f>DATE(An,11,1)</f>
        <v>44136</v>
      </c>
      <c r="B13" s="23" t="s">
        <v>12</v>
      </c>
    </row>
    <row r="14" spans="1:4">
      <c r="A14" s="22">
        <f>DATE(An,11,11)</f>
        <v>44146</v>
      </c>
      <c r="B14" s="23" t="s">
        <v>13</v>
      </c>
    </row>
    <row r="15" spans="1:4">
      <c r="A15" s="22">
        <f>DATE(An,12,25)</f>
        <v>44190</v>
      </c>
      <c r="B15" s="23" t="s">
        <v>14</v>
      </c>
    </row>
    <row r="16" spans="1:4">
      <c r="A16" s="22">
        <f>DATE(B1,1,1)</f>
        <v>44197</v>
      </c>
      <c r="B16" s="23" t="s">
        <v>2</v>
      </c>
    </row>
    <row r="17" spans="1:3">
      <c r="A17" s="22">
        <f>DATE(B1,3,29.56+0.979*MOD(204-11*MOD(B1,19),30)-WEEKDAY(DATE(B1,3,28.56+0.979*MOD(204-11*MOD(B1,19),30))))</f>
        <v>44290</v>
      </c>
      <c r="B17" s="23" t="s">
        <v>3</v>
      </c>
    </row>
    <row r="18" spans="1:3">
      <c r="A18" s="22">
        <f>(FLOOR(DAY(MINUTE(B1/38)/2+56)&amp;"/5/"&amp;B1,7)-34)+1</f>
        <v>44291</v>
      </c>
      <c r="B18" s="23" t="s">
        <v>4</v>
      </c>
    </row>
    <row r="19" spans="1:3">
      <c r="A19" s="22">
        <f>DATE(B1,5,1)</f>
        <v>44317</v>
      </c>
      <c r="B19" s="23" t="s">
        <v>5</v>
      </c>
    </row>
    <row r="20" spans="1:3">
      <c r="A20" s="22">
        <f>DATE(B1,5,8)</f>
        <v>44324</v>
      </c>
      <c r="B20" s="23" t="s">
        <v>6</v>
      </c>
    </row>
    <row r="21" spans="1:3">
      <c r="A21" s="22">
        <f>A18+38</f>
        <v>44329</v>
      </c>
      <c r="B21" s="23" t="s">
        <v>7</v>
      </c>
    </row>
    <row r="22" spans="1:3">
      <c r="A22" s="22">
        <f>A17+49</f>
        <v>44339</v>
      </c>
      <c r="B22" s="23" t="s">
        <v>8</v>
      </c>
    </row>
    <row r="23" spans="1:3">
      <c r="A23" s="22">
        <f>A18+49</f>
        <v>44340</v>
      </c>
      <c r="B23" s="23" t="s">
        <v>9</v>
      </c>
    </row>
    <row r="24" spans="1:3">
      <c r="A24" s="22">
        <f>DATE(B1,7,14)</f>
        <v>44391</v>
      </c>
      <c r="B24" s="23" t="s">
        <v>10</v>
      </c>
    </row>
    <row r="25" spans="1:3">
      <c r="A25" s="22">
        <f>DATE(B1,8,15)</f>
        <v>44423</v>
      </c>
      <c r="B25" s="23" t="s">
        <v>11</v>
      </c>
    </row>
    <row r="26" spans="1:3">
      <c r="A26" s="22">
        <f>DATE(B1,11,1)</f>
        <v>44501</v>
      </c>
      <c r="B26" s="23" t="s">
        <v>12</v>
      </c>
    </row>
    <row r="27" spans="1:3">
      <c r="A27" s="22">
        <f>DATE(B1,11,11)</f>
        <v>44511</v>
      </c>
      <c r="B27" s="23" t="s">
        <v>13</v>
      </c>
    </row>
    <row r="28" spans="1:3">
      <c r="A28" s="22">
        <f>DATE(B1,12,25)</f>
        <v>44555</v>
      </c>
      <c r="B28" s="23" t="s">
        <v>14</v>
      </c>
    </row>
    <row r="29" spans="1:3" ht="15.75" thickBot="1">
      <c r="A29" s="24">
        <f>DATE(An+2,1,1)</f>
        <v>44562</v>
      </c>
      <c r="B29" s="25" t="s">
        <v>2</v>
      </c>
    </row>
    <row r="30" spans="1:3" ht="15.75" thickBot="1">
      <c r="A30" s="19" t="s">
        <v>15</v>
      </c>
      <c r="B30" s="28" t="b">
        <f>IF(MONTH(DATE(YEAR(A3),2,29))=2,TRUE,FALSE)</f>
        <v>1</v>
      </c>
    </row>
    <row r="31" spans="1:3" ht="16.5" thickTop="1" thickBot="1">
      <c r="B31" s="29" t="s">
        <v>26</v>
      </c>
      <c r="C31" s="30" t="s">
        <v>27</v>
      </c>
    </row>
    <row r="32" spans="1:3" ht="17.25" thickTop="1" thickBot="1">
      <c r="A32" s="15" t="s">
        <v>16</v>
      </c>
      <c r="B32" s="16">
        <v>0.35416666666666669</v>
      </c>
      <c r="C32" s="17">
        <v>0.52083333333333337</v>
      </c>
    </row>
    <row r="33" spans="1:3" ht="17.25" thickTop="1" thickBot="1">
      <c r="A33" s="15" t="s">
        <v>17</v>
      </c>
      <c r="B33" s="3">
        <v>0.46875</v>
      </c>
      <c r="C33" s="17">
        <v>0.67708333333333337</v>
      </c>
    </row>
    <row r="34" spans="1:3" ht="15.75" thickTop="1">
      <c r="B34" s="4"/>
    </row>
  </sheetData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Données</vt:lpstr>
      <vt:lpstr>Férié</vt:lpstr>
      <vt:lpstr>An</vt:lpstr>
      <vt:lpstr>Début_service</vt:lpstr>
      <vt:lpstr>Début_service2</vt:lpstr>
      <vt:lpstr>Férié</vt:lpstr>
      <vt:lpstr>Fin_service</vt:lpstr>
      <vt:lpstr>Fin_service2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BARANGER</dc:creator>
  <cp:lastModifiedBy>Papinou</cp:lastModifiedBy>
  <dcterms:created xsi:type="dcterms:W3CDTF">2018-12-12T10:53:09Z</dcterms:created>
  <dcterms:modified xsi:type="dcterms:W3CDTF">2020-12-05T07:55:11Z</dcterms:modified>
</cp:coreProperties>
</file>