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-120" yWindow="-120" windowWidth="24240" windowHeight="13140"/>
  </bookViews>
  <sheets>
    <sheet name="Feuil1" sheetId="1" r:id="rId1"/>
    <sheet name="Paramètres" sheetId="2" r:id="rId2"/>
  </sheets>
  <definedNames>
    <definedName name="_xlnm.Print_Area" localSheetId="0">Feuil1!$A$1:$M$55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E34" i="1" l="1"/>
  <c r="E37" i="1"/>
  <c r="I46" i="1"/>
  <c r="I45" i="1"/>
  <c r="I47" i="1" l="1"/>
  <c r="I44" i="1" l="1"/>
  <c r="G49" i="1" l="1"/>
  <c r="G22" i="1"/>
  <c r="G21" i="1"/>
  <c r="G13" i="1"/>
  <c r="G31" i="1" l="1"/>
  <c r="B49" i="1" l="1"/>
  <c r="B48" i="1"/>
  <c r="I50" i="1"/>
  <c r="B7" i="1"/>
  <c r="A6" i="1"/>
  <c r="I32" i="1" l="1"/>
  <c r="I23" i="1"/>
  <c r="I14" i="1"/>
  <c r="I41" i="1"/>
  <c r="A42" i="1" l="1"/>
  <c r="A33" i="1"/>
  <c r="A24" i="1"/>
  <c r="A15" i="1"/>
  <c r="K21" i="1"/>
  <c r="K9" i="1"/>
  <c r="K25" i="1"/>
  <c r="K7" i="1"/>
  <c r="E7" i="1"/>
  <c r="F7" i="1" s="1"/>
  <c r="E8" i="1"/>
  <c r="F8" i="1" s="1"/>
  <c r="J7" i="1"/>
  <c r="J8" i="1"/>
  <c r="B8" i="1" l="1"/>
  <c r="B9" i="1" s="1"/>
  <c r="B10" i="1" s="1"/>
  <c r="B11" i="1" s="1"/>
  <c r="B12" i="1" s="1"/>
  <c r="B13" i="1" s="1"/>
  <c r="J31" i="1"/>
  <c r="E49" i="1"/>
  <c r="J49" i="1" s="1"/>
  <c r="E48" i="1"/>
  <c r="G48" i="1" s="1"/>
  <c r="E47" i="1"/>
  <c r="E46" i="1"/>
  <c r="E45" i="1"/>
  <c r="H45" i="1" s="1"/>
  <c r="E44" i="1"/>
  <c r="H44" i="1" s="1"/>
  <c r="E43" i="1"/>
  <c r="E40" i="1"/>
  <c r="G40" i="1" s="1"/>
  <c r="E39" i="1"/>
  <c r="E38" i="1"/>
  <c r="H38" i="1" s="1"/>
  <c r="H37" i="1"/>
  <c r="E36" i="1"/>
  <c r="H36" i="1" s="1"/>
  <c r="E35" i="1"/>
  <c r="H35" i="1" s="1"/>
  <c r="E31" i="1"/>
  <c r="E30" i="1"/>
  <c r="E29" i="1"/>
  <c r="H29" i="1" s="1"/>
  <c r="E28" i="1"/>
  <c r="H28" i="1" s="1"/>
  <c r="E27" i="1"/>
  <c r="H27" i="1" s="1"/>
  <c r="E26" i="1"/>
  <c r="H26" i="1" s="1"/>
  <c r="E25" i="1"/>
  <c r="H46" i="1" l="1"/>
  <c r="G43" i="1"/>
  <c r="H43" i="1"/>
  <c r="H47" i="1"/>
  <c r="G34" i="1"/>
  <c r="H34" i="1"/>
  <c r="F25" i="1"/>
  <c r="G25" i="1"/>
  <c r="H25" i="1"/>
  <c r="G26" i="1"/>
  <c r="F26" i="1"/>
  <c r="J26" i="1" s="1"/>
  <c r="G29" i="1"/>
  <c r="F29" i="1"/>
  <c r="J29" i="1" s="1"/>
  <c r="H41" i="1"/>
  <c r="F34" i="1"/>
  <c r="G37" i="1"/>
  <c r="F37" i="1"/>
  <c r="J37" i="1" s="1"/>
  <c r="F43" i="1"/>
  <c r="J43" i="1" s="1"/>
  <c r="G45" i="1"/>
  <c r="F45" i="1"/>
  <c r="J45" i="1" s="1"/>
  <c r="G47" i="1"/>
  <c r="F47" i="1"/>
  <c r="J47" i="1" s="1"/>
  <c r="G46" i="1"/>
  <c r="F46" i="1"/>
  <c r="J46" i="1" s="1"/>
  <c r="F44" i="1"/>
  <c r="G44" i="1"/>
  <c r="G28" i="1"/>
  <c r="F28" i="1"/>
  <c r="J28" i="1" s="1"/>
  <c r="F27" i="1"/>
  <c r="G27" i="1"/>
  <c r="G36" i="1"/>
  <c r="F36" i="1"/>
  <c r="J36" i="1" s="1"/>
  <c r="G38" i="1"/>
  <c r="F38" i="1"/>
  <c r="J38" i="1" s="1"/>
  <c r="G39" i="1"/>
  <c r="G35" i="1"/>
  <c r="F35" i="1"/>
  <c r="J40" i="1"/>
  <c r="J30" i="1"/>
  <c r="G30" i="1"/>
  <c r="E32" i="1"/>
  <c r="E41" i="1"/>
  <c r="E50" i="1"/>
  <c r="J48" i="1"/>
  <c r="J39" i="1"/>
  <c r="E22" i="1"/>
  <c r="J22" i="1" s="1"/>
  <c r="E21" i="1"/>
  <c r="E9" i="1"/>
  <c r="E10" i="1"/>
  <c r="E11" i="1"/>
  <c r="E12" i="1"/>
  <c r="E13" i="1"/>
  <c r="J13" i="1" s="1"/>
  <c r="B16" i="1"/>
  <c r="B17" i="1" s="1"/>
  <c r="B18" i="1" s="1"/>
  <c r="B19" i="1" s="1"/>
  <c r="B20" i="1" s="1"/>
  <c r="B21" i="1" s="1"/>
  <c r="B22" i="1" s="1"/>
  <c r="B25" i="1" s="1"/>
  <c r="B26" i="1" s="1"/>
  <c r="B27" i="1" s="1"/>
  <c r="B28" i="1" s="1"/>
  <c r="G50" i="1" l="1"/>
  <c r="G32" i="1"/>
  <c r="J25" i="1"/>
  <c r="F50" i="1"/>
  <c r="F41" i="1"/>
  <c r="J34" i="1"/>
  <c r="F32" i="1"/>
  <c r="J44" i="1"/>
  <c r="J50" i="1" s="1"/>
  <c r="J9" i="1"/>
  <c r="F9" i="1"/>
  <c r="F11" i="1"/>
  <c r="G11" i="1"/>
  <c r="G10" i="1"/>
  <c r="H50" i="1"/>
  <c r="H32" i="1"/>
  <c r="J27" i="1"/>
  <c r="G41" i="1"/>
  <c r="J35" i="1"/>
  <c r="F10" i="1"/>
  <c r="E14" i="1"/>
  <c r="J12" i="1"/>
  <c r="G12" i="1"/>
  <c r="J21" i="1"/>
  <c r="E20" i="1"/>
  <c r="H20" i="1" s="1"/>
  <c r="E19" i="1"/>
  <c r="H19" i="1" s="1"/>
  <c r="E18" i="1"/>
  <c r="H18" i="1" s="1"/>
  <c r="E17" i="1"/>
  <c r="H17" i="1" s="1"/>
  <c r="E16" i="1"/>
  <c r="H16" i="1" s="1"/>
  <c r="F14" i="1" l="1"/>
  <c r="G14" i="1"/>
  <c r="G18" i="1"/>
  <c r="G20" i="1"/>
  <c r="G19" i="1"/>
  <c r="F19" i="1"/>
  <c r="F18" i="1"/>
  <c r="G17" i="1"/>
  <c r="G16" i="1"/>
  <c r="F17" i="1"/>
  <c r="F16" i="1"/>
  <c r="F20" i="1"/>
  <c r="J20" i="1" s="1"/>
  <c r="E23" i="1"/>
  <c r="J19" i="1" l="1"/>
  <c r="J18" i="1"/>
  <c r="G23" i="1"/>
  <c r="G51" i="1" s="1"/>
  <c r="J16" i="1"/>
  <c r="H23" i="1"/>
  <c r="J17" i="1"/>
  <c r="F23" i="1"/>
  <c r="D51" i="1" s="1"/>
  <c r="J32" i="1"/>
  <c r="J23" i="1" l="1"/>
  <c r="J41" i="1"/>
  <c r="B29" i="1" l="1"/>
  <c r="B30" i="1" s="1"/>
  <c r="B31" i="1" s="1"/>
  <c r="B34" i="1" s="1"/>
  <c r="B35" i="1" s="1"/>
  <c r="B36" i="1" s="1"/>
  <c r="B37" i="1" s="1"/>
  <c r="B38" i="1" s="1"/>
  <c r="B39" i="1" s="1"/>
  <c r="B40" i="1" s="1"/>
  <c r="B43" i="1" s="1"/>
  <c r="B44" i="1" s="1"/>
  <c r="B45" i="1" s="1"/>
  <c r="B46" i="1" s="1"/>
  <c r="B47" i="1" s="1"/>
  <c r="J11" i="1"/>
  <c r="H11" i="1"/>
  <c r="J14" i="1"/>
  <c r="M52" i="1"/>
  <c r="J10" i="1"/>
  <c r="M51" i="1"/>
  <c r="H10" i="1"/>
  <c r="H14" i="1"/>
  <c r="J51" i="1"/>
</calcChain>
</file>

<file path=xl/sharedStrings.xml><?xml version="1.0" encoding="utf-8"?>
<sst xmlns="http://schemas.openxmlformats.org/spreadsheetml/2006/main" count="85" uniqueCount="48">
  <si>
    <t>L</t>
  </si>
  <si>
    <t>M</t>
  </si>
  <si>
    <t>J</t>
  </si>
  <si>
    <t>V</t>
  </si>
  <si>
    <t>S</t>
  </si>
  <si>
    <t>D</t>
  </si>
  <si>
    <t>AM</t>
  </si>
  <si>
    <t>TJ</t>
  </si>
  <si>
    <t>Prénom:</t>
  </si>
  <si>
    <t>Nom:</t>
  </si>
  <si>
    <t>Signature de l'agent: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</si>
  <si>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</si>
  <si>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</si>
  <si>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</si>
  <si>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</si>
  <si>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</si>
  <si>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</si>
  <si>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</si>
  <si>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</si>
  <si>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</si>
  <si>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</si>
  <si>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</si>
  <si>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</si>
  <si>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</si>
  <si>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</t>
  </si>
  <si>
    <t>Date</t>
  </si>
  <si>
    <t>Note/Motif</t>
  </si>
  <si>
    <t>C. Payés</t>
  </si>
  <si>
    <t>H.Sup de base</t>
  </si>
  <si>
    <t>H.sup/Ast</t>
  </si>
  <si>
    <t>Base horaire</t>
  </si>
  <si>
    <t>Total Semaine</t>
  </si>
  <si>
    <t>H.Récup. ou dûe</t>
  </si>
  <si>
    <t>H.Sup/Ast.à récupérer</t>
  </si>
  <si>
    <t>Total H.Sup de base</t>
  </si>
  <si>
    <t>Ancien cumul</t>
  </si>
  <si>
    <t>Nouveau cumul</t>
  </si>
  <si>
    <t>Lorenco Da Silva</t>
  </si>
  <si>
    <t>Chopin</t>
  </si>
  <si>
    <t>Gantois</t>
  </si>
  <si>
    <t>Lomel</t>
  </si>
  <si>
    <t>Mey</t>
  </si>
  <si>
    <t>Moret</t>
  </si>
  <si>
    <t>H. Récup. ou dûe</t>
  </si>
  <si>
    <t>Solde H.Sup/Ast-H.Récup ou dûe</t>
  </si>
  <si>
    <t>Ecole</t>
  </si>
  <si>
    <t>Déco Noël</t>
  </si>
  <si>
    <t>Rdv Lycée Ribécourt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</si>
</sst>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40C]d\-mmm;@"/>
    <numFmt numFmtId="166" formatCode="dd\,mm\,yyyy"/>
    <numFmt numFmtId="167" formatCode="[$-F800]dddd\,\ mmmm\ dd\,\ yyyy"/>
  </numFmts>
  <fonts count="1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Fill="1" applyAlignment="1" applyProtection="1">
      <alignment horizontal="center" vertical="center"/>
      <protection locked="0"/>
    </xf>
    <xf numFmtId="4" fontId="0" fillId="3" borderId="7" xfId="0" applyNumberFormat="1" applyFill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3" borderId="4" xfId="0" applyNumberFormat="1" applyFill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2" fontId="0" fillId="0" borderId="7" xfId="0" applyNumberFormat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/>
    </xf>
    <xf numFmtId="2" fontId="0" fillId="3" borderId="11" xfId="0" applyNumberFormat="1" applyFill="1" applyBorder="1" applyAlignment="1">
      <alignment horizontal="center"/>
    </xf>
    <xf numFmtId="4" fontId="0" fillId="3" borderId="11" xfId="0" applyNumberFormat="1" applyFill="1" applyBorder="1" applyAlignment="1">
      <alignment horizontal="center" vertical="center"/>
    </xf>
    <xf numFmtId="0" fontId="0" fillId="0" borderId="0" xfId="0"/>
    <xf numFmtId="4" fontId="0" fillId="3" borderId="9" xfId="0" applyNumberFormat="1" applyFill="1" applyBorder="1" applyAlignment="1">
      <alignment horizontal="center"/>
    </xf>
    <xf numFmtId="4" fontId="0" fillId="0" borderId="7" xfId="0" applyNumberFormat="1" applyFill="1" applyBorder="1" applyAlignment="1">
      <alignment horizontal="center"/>
    </xf>
    <xf numFmtId="2" fontId="0" fillId="0" borderId="7" xfId="0" applyNumberFormat="1" applyFill="1" applyBorder="1" applyAlignment="1">
      <alignment horizontal="center"/>
    </xf>
    <xf numFmtId="0" fontId="0" fillId="0" borderId="0" xfId="0"/>
    <xf numFmtId="2" fontId="0" fillId="3" borderId="4" xfId="0" applyNumberFormat="1" applyFill="1" applyBorder="1" applyAlignment="1" applyProtection="1">
      <alignment horizontal="center"/>
      <protection locked="0" hidden="1"/>
    </xf>
    <xf numFmtId="2" fontId="0" fillId="0" borderId="11" xfId="0" applyNumberFormat="1" applyFill="1" applyBorder="1" applyAlignment="1" applyProtection="1">
      <alignment horizontal="center"/>
      <protection locked="0" hidden="1"/>
    </xf>
    <xf numFmtId="0" fontId="0" fillId="0" borderId="0" xfId="0" applyAlignment="1">
      <alignment horizontal="left" vertical="center"/>
    </xf>
    <xf numFmtId="0" fontId="0" fillId="0" borderId="0" xfId="0"/>
    <xf numFmtId="2" fontId="0" fillId="3" borderId="11" xfId="0" applyNumberFormat="1" applyFont="1" applyFill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167" fontId="0" fillId="3" borderId="3" xfId="0" applyNumberFormat="1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 vertical="top"/>
      <protection hidden="1"/>
    </xf>
    <xf numFmtId="167" fontId="0" fillId="0" borderId="6" xfId="0" applyNumberFormat="1" applyBorder="1" applyAlignment="1" applyProtection="1">
      <alignment horizontal="center"/>
      <protection hidden="1"/>
    </xf>
    <xf numFmtId="165" fontId="0" fillId="0" borderId="7" xfId="0" applyNumberFormat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165" fontId="0" fillId="3" borderId="7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/>
      <protection hidden="1"/>
    </xf>
    <xf numFmtId="165" fontId="0" fillId="0" borderId="7" xfId="0" applyNumberFormat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/>
      <protection hidden="1"/>
    </xf>
    <xf numFmtId="165" fontId="0" fillId="2" borderId="7" xfId="0" applyNumberFormat="1" applyFill="1" applyBorder="1" applyAlignment="1" applyProtection="1">
      <alignment horizontal="center" vertical="center"/>
      <protection hidden="1"/>
    </xf>
    <xf numFmtId="0" fontId="0" fillId="2" borderId="17" xfId="0" applyFill="1" applyBorder="1" applyAlignment="1" applyProtection="1">
      <alignment horizontal="center"/>
      <protection hidden="1"/>
    </xf>
    <xf numFmtId="165" fontId="0" fillId="2" borderId="9" xfId="0" applyNumberFormat="1" applyFill="1" applyBorder="1" applyAlignment="1" applyProtection="1">
      <alignment horizontal="center" vertical="center"/>
      <protection hidden="1"/>
    </xf>
    <xf numFmtId="0" fontId="0" fillId="3" borderId="16" xfId="0" applyFill="1" applyBorder="1" applyAlignment="1" applyProtection="1">
      <alignment horizontal="center"/>
      <protection hidden="1"/>
    </xf>
    <xf numFmtId="165" fontId="0" fillId="3" borderId="11" xfId="0" applyNumberFormat="1" applyFill="1" applyBorder="1" applyAlignment="1" applyProtection="1">
      <alignment horizontal="center" vertical="center"/>
      <protection hidden="1"/>
    </xf>
    <xf numFmtId="2" fontId="7" fillId="9" borderId="7" xfId="0" applyNumberFormat="1" applyFont="1" applyFill="1" applyBorder="1" applyAlignment="1" applyProtection="1">
      <alignment horizontal="center"/>
      <protection locked="0"/>
    </xf>
    <xf numFmtId="2" fontId="5" fillId="9" borderId="7" xfId="0" applyNumberFormat="1" applyFont="1" applyFill="1" applyBorder="1" applyAlignment="1">
      <alignment horizontal="center"/>
    </xf>
    <xf numFmtId="2" fontId="5" fillId="9" borderId="9" xfId="0" applyNumberFormat="1" applyFont="1" applyFill="1" applyBorder="1" applyAlignment="1">
      <alignment horizontal="center"/>
    </xf>
    <xf numFmtId="2" fontId="5" fillId="12" borderId="4" xfId="0" applyNumberFormat="1" applyFont="1" applyFill="1" applyBorder="1" applyAlignment="1" applyProtection="1">
      <alignment horizontal="center"/>
      <protection locked="0" hidden="1"/>
    </xf>
    <xf numFmtId="2" fontId="5" fillId="12" borderId="11" xfId="0" applyNumberFormat="1" applyFont="1" applyFill="1" applyBorder="1" applyAlignment="1" applyProtection="1">
      <alignment horizontal="center"/>
      <protection locked="0" hidden="1"/>
    </xf>
    <xf numFmtId="2" fontId="5" fillId="10" borderId="4" xfId="0" applyNumberFormat="1" applyFont="1" applyFill="1" applyBorder="1" applyAlignment="1" applyProtection="1">
      <alignment horizontal="center"/>
      <protection locked="0" hidden="1"/>
    </xf>
    <xf numFmtId="2" fontId="5" fillId="11" borderId="4" xfId="0" applyNumberFormat="1" applyFont="1" applyFill="1" applyBorder="1" applyAlignment="1" applyProtection="1">
      <alignment horizontal="center"/>
      <protection locked="0" hidden="1"/>
    </xf>
    <xf numFmtId="2" fontId="5" fillId="10" borderId="11" xfId="0" applyNumberFormat="1" applyFont="1" applyFill="1" applyBorder="1" applyAlignment="1" applyProtection="1">
      <alignment horizontal="center"/>
      <protection locked="0" hidden="1"/>
    </xf>
    <xf numFmtId="2" fontId="5" fillId="11" borderId="11" xfId="0" applyNumberFormat="1" applyFont="1" applyFill="1" applyBorder="1" applyAlignment="1" applyProtection="1">
      <alignment horizontal="center"/>
      <protection locked="0" hidden="1"/>
    </xf>
    <xf numFmtId="2" fontId="8" fillId="10" borderId="7" xfId="0" applyNumberFormat="1" applyFont="1" applyFill="1" applyBorder="1" applyAlignment="1" applyProtection="1">
      <alignment horizontal="center"/>
      <protection locked="0"/>
    </xf>
    <xf numFmtId="2" fontId="8" fillId="11" borderId="7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 applyProtection="1">
      <alignment horizontal="center"/>
    </xf>
    <xf numFmtId="2" fontId="5" fillId="2" borderId="9" xfId="0" applyNumberFormat="1" applyFont="1" applyFill="1" applyBorder="1" applyAlignment="1" applyProtection="1">
      <alignment horizontal="center"/>
    </xf>
    <xf numFmtId="2" fontId="8" fillId="10" borderId="11" xfId="0" applyNumberFormat="1" applyFont="1" applyFill="1" applyBorder="1" applyAlignment="1" applyProtection="1">
      <alignment horizontal="center"/>
      <protection locked="0"/>
    </xf>
    <xf numFmtId="2" fontId="8" fillId="11" borderId="11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>
      <alignment horizontal="center"/>
    </xf>
    <xf numFmtId="2" fontId="5" fillId="9" borderId="19" xfId="0" applyNumberFormat="1" applyFont="1" applyFill="1" applyBorder="1" applyAlignment="1">
      <alignment horizontal="center" vertical="center"/>
    </xf>
    <xf numFmtId="2" fontId="5" fillId="10" borderId="19" xfId="0" applyNumberFormat="1" applyFont="1" applyFill="1" applyBorder="1" applyAlignment="1">
      <alignment horizontal="center" vertical="center"/>
    </xf>
    <xf numFmtId="2" fontId="5" fillId="11" borderId="19" xfId="0" applyNumberFormat="1" applyFont="1" applyFill="1" applyBorder="1" applyAlignment="1">
      <alignment horizontal="center" vertical="center"/>
    </xf>
    <xf numFmtId="2" fontId="8" fillId="5" borderId="18" xfId="0" applyNumberFormat="1" applyFont="1" applyFill="1" applyBorder="1" applyAlignment="1">
      <alignment horizontal="center"/>
    </xf>
    <xf numFmtId="4" fontId="8" fillId="5" borderId="18" xfId="0" applyNumberFormat="1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2" fontId="5" fillId="8" borderId="20" xfId="0" applyNumberFormat="1" applyFont="1" applyFill="1" applyBorder="1" applyAlignment="1">
      <alignment horizontal="center"/>
    </xf>
    <xf numFmtId="2" fontId="9" fillId="8" borderId="20" xfId="0" applyNumberFormat="1" applyFont="1" applyFill="1" applyBorder="1" applyAlignment="1" applyProtection="1">
      <alignment horizontal="center" vertical="center"/>
      <protection locked="0"/>
    </xf>
    <xf numFmtId="2" fontId="5" fillId="8" borderId="23" xfId="0" applyNumberFormat="1" applyFont="1" applyFill="1" applyBorder="1" applyAlignment="1" applyProtection="1">
      <alignment horizontal="center" vertical="center"/>
    </xf>
    <xf numFmtId="2" fontId="5" fillId="8" borderId="20" xfId="0" applyNumberFormat="1" applyFont="1" applyFill="1" applyBorder="1" applyAlignment="1" applyProtection="1">
      <alignment horizontal="center"/>
      <protection locked="0" hidden="1"/>
    </xf>
    <xf numFmtId="0" fontId="1" fillId="7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2" fontId="10" fillId="5" borderId="24" xfId="0" applyNumberFormat="1" applyFont="1" applyFill="1" applyBorder="1" applyAlignment="1" applyProtection="1">
      <alignment horizontal="center" vertical="center"/>
      <protection hidden="1"/>
    </xf>
    <xf numFmtId="4" fontId="10" fillId="5" borderId="24" xfId="0" applyNumberFormat="1" applyFont="1" applyFill="1" applyBorder="1" applyAlignment="1">
      <alignment horizontal="center" vertical="center"/>
    </xf>
    <xf numFmtId="2" fontId="10" fillId="5" borderId="24" xfId="0" applyNumberFormat="1" applyFont="1" applyFill="1" applyBorder="1" applyAlignment="1">
      <alignment horizontal="center" vertical="center"/>
    </xf>
    <xf numFmtId="2" fontId="8" fillId="9" borderId="7" xfId="0" applyNumberFormat="1" applyFont="1" applyFill="1" applyBorder="1" applyAlignment="1" applyProtection="1">
      <alignment horizontal="center"/>
      <protection locked="0"/>
    </xf>
    <xf numFmtId="2" fontId="13" fillId="9" borderId="19" xfId="0" applyNumberFormat="1" applyFont="1" applyFill="1" applyBorder="1" applyAlignment="1">
      <alignment horizontal="center" vertical="center"/>
    </xf>
    <xf numFmtId="2" fontId="7" fillId="12" borderId="4" xfId="0" applyNumberFormat="1" applyFont="1" applyFill="1" applyBorder="1" applyAlignment="1" applyProtection="1">
      <alignment horizontal="center"/>
      <protection locked="0" hidden="1"/>
    </xf>
    <xf numFmtId="2" fontId="7" fillId="12" borderId="11" xfId="0" applyNumberFormat="1" applyFont="1" applyFill="1" applyBorder="1" applyAlignment="1" applyProtection="1">
      <alignment horizontal="center"/>
      <protection locked="0" hidden="1"/>
    </xf>
    <xf numFmtId="2" fontId="13" fillId="9" borderId="7" xfId="0" applyNumberFormat="1" applyFont="1" applyFill="1" applyBorder="1" applyAlignment="1">
      <alignment horizontal="center"/>
    </xf>
    <xf numFmtId="0" fontId="10" fillId="12" borderId="13" xfId="0" applyFont="1" applyFill="1" applyBorder="1" applyAlignment="1">
      <alignment horizontal="center" vertical="center" wrapText="1"/>
    </xf>
    <xf numFmtId="0" fontId="11" fillId="12" borderId="20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12" fillId="15" borderId="26" xfId="0" applyFont="1" applyFill="1" applyBorder="1" applyAlignment="1">
      <alignment horizontal="center" vertical="center"/>
    </xf>
    <xf numFmtId="0" fontId="12" fillId="15" borderId="27" xfId="0" applyFont="1" applyFill="1" applyBorder="1" applyAlignment="1">
      <alignment horizontal="center" vertical="center"/>
    </xf>
    <xf numFmtId="0" fontId="12" fillId="15" borderId="28" xfId="0" applyFont="1" applyFill="1" applyBorder="1" applyAlignment="1">
      <alignment horizontal="center" vertical="center"/>
    </xf>
    <xf numFmtId="0" fontId="12" fillId="15" borderId="29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/>
    </xf>
    <xf numFmtId="0" fontId="5" fillId="0" borderId="14" xfId="0" applyFont="1" applyBorder="1" applyAlignment="1"/>
    <xf numFmtId="0" fontId="5" fillId="0" borderId="20" xfId="0" applyFont="1" applyBorder="1" applyAlignment="1"/>
    <xf numFmtId="164" fontId="3" fillId="0" borderId="25" xfId="0" applyNumberFormat="1" applyFont="1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0" fillId="12" borderId="13" xfId="0" applyFont="1" applyFill="1" applyBorder="1" applyAlignment="1">
      <alignment horizontal="center" vertical="center"/>
    </xf>
    <xf numFmtId="0" fontId="11" fillId="12" borderId="14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 applyProtection="1">
      <alignment horizontal="left" indent="1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Alignment="1" applyProtection="1">
      <protection locked="0"/>
    </xf>
    <xf numFmtId="0" fontId="0" fillId="0" borderId="0" xfId="0" applyAlignment="1"/>
    <xf numFmtId="0" fontId="5" fillId="3" borderId="7" xfId="0" applyFont="1" applyFill="1" applyBorder="1" applyAlignment="1"/>
    <xf numFmtId="0" fontId="5" fillId="0" borderId="7" xfId="0" applyFont="1" applyBorder="1" applyAlignment="1"/>
    <xf numFmtId="0" fontId="5" fillId="0" borderId="8" xfId="0" applyFont="1" applyBorder="1" applyAlignment="1"/>
    <xf numFmtId="0" fontId="0" fillId="14" borderId="21" xfId="0" applyFill="1" applyBorder="1" applyAlignment="1"/>
    <xf numFmtId="0" fontId="0" fillId="14" borderId="14" xfId="0" applyFill="1" applyBorder="1" applyAlignment="1"/>
    <xf numFmtId="0" fontId="0" fillId="14" borderId="15" xfId="0" applyFill="1" applyBorder="1" applyAlignment="1"/>
    <xf numFmtId="0" fontId="10" fillId="2" borderId="22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2" fillId="11" borderId="26" xfId="0" applyFont="1" applyFill="1" applyBorder="1" applyAlignment="1">
      <alignment horizontal="center" vertical="center"/>
    </xf>
    <xf numFmtId="0" fontId="12" fillId="11" borderId="27" xfId="0" applyFont="1" applyFill="1" applyBorder="1" applyAlignment="1">
      <alignment horizontal="center" vertical="center"/>
    </xf>
    <xf numFmtId="0" fontId="12" fillId="11" borderId="28" xfId="0" applyFont="1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4" fontId="12" fillId="0" borderId="30" xfId="0" applyNumberFormat="1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14" xfId="0" applyBorder="1" applyAlignment="1"/>
    <xf numFmtId="0" fontId="0" fillId="0" borderId="25" xfId="0" applyBorder="1" applyAlignment="1"/>
    <xf numFmtId="0" fontId="0" fillId="0" borderId="15" xfId="0" applyBorder="1" applyAlignment="1"/>
    <xf numFmtId="0" fontId="0" fillId="12" borderId="0" xfId="0" applyFill="1"/>
    <xf numFmtId="0" fontId="0" fillId="12" borderId="0" xfId="0" applyFill="1" applyAlignment="1">
      <alignment horizontal="left"/>
    </xf>
    <xf numFmtId="0" fontId="5" fillId="0" borderId="0" xfId="0" applyFont="1"/>
    <xf numFmtId="0" fontId="1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Font="1" applyAlignment="1"/>
    <xf numFmtId="0" fontId="4" fillId="4" borderId="0" xfId="0" applyFont="1" applyFill="1" applyAlignment="1" applyProtection="1">
      <alignment horizontal="center" vertical="center"/>
      <protection locked="0"/>
    </xf>
    <xf numFmtId="0" fontId="5" fillId="3" borderId="9" xfId="0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166" fontId="5" fillId="3" borderId="7" xfId="0" applyNumberFormat="1" applyFont="1" applyFill="1" applyBorder="1" applyAlignment="1">
      <alignment horizontal="center"/>
    </xf>
    <xf numFmtId="166" fontId="5" fillId="0" borderId="7" xfId="0" applyNumberFormat="1" applyFont="1" applyBorder="1" applyAlignment="1">
      <alignment horizontal="center"/>
    </xf>
    <xf numFmtId="166" fontId="5" fillId="0" borderId="8" xfId="0" applyNumberFormat="1" applyFont="1" applyBorder="1" applyAlignment="1">
      <alignment horizontal="center"/>
    </xf>
    <xf numFmtId="0" fontId="5" fillId="3" borderId="7" xfId="0" applyFont="1" applyFill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4" fontId="12" fillId="0" borderId="30" xfId="0" applyNumberFormat="1" applyFont="1" applyBorder="1" applyAlignment="1" applyProtection="1">
      <alignment horizontal="center" vertical="center"/>
      <protection locked="0"/>
    </xf>
    <xf numFmtId="4" fontId="12" fillId="0" borderId="31" xfId="0" applyNumberFormat="1" applyFont="1" applyBorder="1" applyAlignment="1" applyProtection="1">
      <alignment horizontal="center" vertical="center"/>
      <protection locked="0"/>
    </xf>
    <xf numFmtId="4" fontId="12" fillId="0" borderId="31" xfId="0" applyNumberFormat="1" applyFont="1" applyBorder="1" applyAlignment="1">
      <alignment horizontal="center" vertical="center"/>
    </xf>
    <xf numFmtId="4" fontId="10" fillId="5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7"/>
  <sheetViews>
    <sheetView tabSelected="1" showWhiteSpace="0" view="pageLayout" topLeftCell="B25" zoomScaleNormal="100" workbookViewId="0">
      <selection activeCell="M52" sqref="M52:M53"/>
    </sheetView>
  </sheetViews>
  <sheetFormatPr baseColWidth="10" defaultRowHeight="15" x14ac:dyDescent="0.25"/>
  <cols>
    <col min="1" max="1" width="8.140625" customWidth="1"/>
    <col min="2" max="2" width="8.42578125" customWidth="1"/>
    <col min="3" max="5" width="6.140625" customWidth="1"/>
    <col min="6" max="6" width="9.5703125" style="4" customWidth="1"/>
    <col min="7" max="7" width="9.5703125" style="28" customWidth="1"/>
    <col min="8" max="8" width="9.5703125" style="4" customWidth="1"/>
    <col min="9" max="9" width="9.5703125" style="24" customWidth="1"/>
    <col min="10" max="10" width="9.5703125" customWidth="1"/>
  </cols>
  <sheetData>
    <row r="1" spans="1:13" x14ac:dyDescent="0.25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3"/>
    </row>
    <row r="2" spans="1:13" ht="18.75" x14ac:dyDescent="0.3">
      <c r="A2" s="125" t="s">
        <v>9</v>
      </c>
      <c r="B2" s="125"/>
      <c r="C2" s="131" t="s">
        <v>41</v>
      </c>
      <c r="D2" s="132"/>
      <c r="E2" s="132"/>
      <c r="F2" s="132"/>
      <c r="G2" s="132"/>
      <c r="H2" s="132"/>
      <c r="I2" s="132"/>
      <c r="J2" s="132"/>
      <c r="K2" s="133" t="s">
        <v>23</v>
      </c>
      <c r="L2" s="104"/>
      <c r="M2" s="5"/>
    </row>
    <row r="3" spans="1:13" x14ac:dyDescent="0.25">
      <c r="A3" s="126" t="s">
        <v>8</v>
      </c>
      <c r="B3" s="126"/>
      <c r="C3" s="127" t="str">
        <f>IF(C2="Mey","Christophe",IF(C2="Chopin","Sébastien",IF(C2="Lorenco Da Silva","Fabrice",IF(C2="Lomel","Philippe",IF(C2="Gantois","Jean",IF(C2="Moret","Patrick",""))))))</f>
        <v>Christophe</v>
      </c>
      <c r="D3" s="127"/>
      <c r="E3" s="127"/>
      <c r="F3" s="127"/>
      <c r="G3" s="127"/>
      <c r="H3" s="127"/>
      <c r="I3" s="127"/>
      <c r="J3" s="127"/>
      <c r="K3" s="127"/>
      <c r="L3" s="127"/>
      <c r="M3" s="3"/>
    </row>
    <row r="4" spans="1:13" ht="15" customHeight="1" thickBot="1" x14ac:dyDescent="0.3">
      <c r="A4" s="1"/>
      <c r="B4" s="1"/>
      <c r="C4" s="1"/>
      <c r="D4" s="1"/>
      <c r="E4" s="1"/>
      <c r="J4" s="1"/>
      <c r="K4" s="1"/>
      <c r="L4" s="1"/>
      <c r="M4" s="1"/>
    </row>
    <row r="5" spans="1:13" ht="39.75" customHeight="1" thickBot="1" x14ac:dyDescent="0.3">
      <c r="A5" s="71" t="s">
        <v>24</v>
      </c>
      <c r="B5" s="71" t="s">
        <v>25</v>
      </c>
      <c r="C5" s="71" t="s">
        <v>1</v>
      </c>
      <c r="D5" s="71" t="s">
        <v>6</v>
      </c>
      <c r="E5" s="71" t="s">
        <v>7</v>
      </c>
      <c r="F5" s="72" t="s">
        <v>28</v>
      </c>
      <c r="G5" s="72" t="s">
        <v>29</v>
      </c>
      <c r="H5" s="73" t="s">
        <v>32</v>
      </c>
      <c r="I5" s="74" t="s">
        <v>27</v>
      </c>
      <c r="J5" s="75" t="s">
        <v>31</v>
      </c>
      <c r="K5" s="128" t="s">
        <v>26</v>
      </c>
      <c r="L5" s="129"/>
      <c r="M5" s="130"/>
    </row>
    <row r="6" spans="1:13" s="4" customFormat="1" ht="15.75" thickBot="1" x14ac:dyDescent="0.3">
      <c r="A6" s="121" t="str">
        <f>IF(K2="Janvier","Semaine 1",IF(K2="Février","Semaine 5",IF(K2="Mars","Semaine 9",IF(K2="Avril","Semaine 14",IF(K2="Mai","Semaine 18",IF(K2="Juin","Semaine 22",IF(K2="Juillet","Semaine 27",IF(K2="Août","Semaine 31",IF(K2="Septembre","Semaine 35",IF(K2="Octobre","Semaine 40",IF(K2="Novembre","Semaine 44",IF(K2="Décembre","Semaine 48",""))))))))))))</f>
        <v>Semaine 48</v>
      </c>
      <c r="B6" s="122"/>
      <c r="C6" s="123"/>
      <c r="D6" s="123"/>
      <c r="E6" s="122"/>
      <c r="F6" s="122"/>
      <c r="G6" s="122"/>
      <c r="H6" s="122"/>
      <c r="I6" s="122"/>
      <c r="J6" s="122"/>
      <c r="K6" s="122"/>
      <c r="L6" s="122"/>
      <c r="M6" s="124"/>
    </row>
    <row r="7" spans="1:13" x14ac:dyDescent="0.25">
      <c r="A7" s="31" t="s">
        <v>0</v>
      </c>
      <c r="B7" s="32" t="str">
        <f>IF(A6="Semaine 1","2-janv",IF(A6="Semaine 5","30-jan",IF(A6="Semaine 9","27-fév",IF(A6="Semaine 14","3-avr",IF(A6="Semaine 18","1- mai",IF(K2="juin","29-mai",IF(A6="Semaine 27","3-juil",IF(K2="Août","31-juil",IF(A6="Semaine 35","28-août",IF(A6="Semaine 40","2-oct",IF(A6="Semaine 44","30-oct",IF(A6="Semaine 48","28-nov",""))))))))))))</f>
        <v>28-nov</v>
      </c>
      <c r="C7" s="25"/>
      <c r="D7" s="25"/>
      <c r="E7" s="12">
        <f t="shared" ref="E7:E20" si="0">C7+D7</f>
        <v>0</v>
      </c>
      <c r="F7" s="81">
        <f>IF(E7&gt;=7.5,0.5,0)</f>
        <v>0</v>
      </c>
      <c r="G7" s="48"/>
      <c r="H7" s="50"/>
      <c r="I7" s="51"/>
      <c r="J7" s="8">
        <f>E7+F7-H7</f>
        <v>0</v>
      </c>
      <c r="K7" s="140" t="str">
        <f>IF(K2="Mai","Fête du Travail",IF(K2="Juin","Lundi de Pentecôte",""))</f>
        <v/>
      </c>
      <c r="L7" s="141"/>
      <c r="M7" s="142"/>
    </row>
    <row r="8" spans="1:13" x14ac:dyDescent="0.25">
      <c r="A8" s="33" t="s">
        <v>1</v>
      </c>
      <c r="B8" s="34">
        <f>B7+1</f>
        <v>44894</v>
      </c>
      <c r="C8" s="26"/>
      <c r="D8" s="26"/>
      <c r="E8" s="10">
        <f t="shared" si="0"/>
        <v>0</v>
      </c>
      <c r="F8" s="82">
        <f>IF(E8&gt;=7,0.5,0)</f>
        <v>0</v>
      </c>
      <c r="G8" s="49"/>
      <c r="H8" s="52"/>
      <c r="I8" s="53"/>
      <c r="J8" s="7">
        <f>E8+F8-H8</f>
        <v>0</v>
      </c>
      <c r="K8" s="143"/>
      <c r="L8" s="144"/>
      <c r="M8" s="145"/>
    </row>
    <row r="9" spans="1:13" x14ac:dyDescent="0.25">
      <c r="A9" s="35" t="s">
        <v>1</v>
      </c>
      <c r="B9" s="36">
        <f t="shared" ref="B9:B13" si="1">B8+1</f>
        <v>44895</v>
      </c>
      <c r="C9" s="14"/>
      <c r="D9" s="14"/>
      <c r="E9" s="9">
        <f t="shared" si="0"/>
        <v>0</v>
      </c>
      <c r="F9" s="45">
        <f>IF(E9&gt;=7,0.5,)</f>
        <v>0</v>
      </c>
      <c r="G9" s="45"/>
      <c r="H9" s="54"/>
      <c r="I9" s="55"/>
      <c r="J9" s="6">
        <f>E9+F9-H9</f>
        <v>0</v>
      </c>
      <c r="K9" s="118" t="str">
        <f>IF(K2="Novembre","Toussaint","")</f>
        <v/>
      </c>
      <c r="L9" s="119"/>
      <c r="M9" s="120"/>
    </row>
    <row r="10" spans="1:13" x14ac:dyDescent="0.25">
      <c r="A10" s="37" t="s">
        <v>2</v>
      </c>
      <c r="B10" s="38">
        <f t="shared" si="1"/>
        <v>44896</v>
      </c>
      <c r="C10" s="13"/>
      <c r="D10" s="13"/>
      <c r="E10" s="10">
        <f t="shared" si="0"/>
        <v>0</v>
      </c>
      <c r="F10" s="45">
        <f>IF(E10&gt;=7,0.5,0)</f>
        <v>0</v>
      </c>
      <c r="G10" s="79">
        <f>IF(E10&gt;7,SUM((C10+D10)-7),0)</f>
        <v>0</v>
      </c>
      <c r="H10" s="58">
        <f ca="1">IF(K10="Ecole",H10=0,IF(E10&lt;7,SUM(E10-6.5),0))</f>
        <v>0</v>
      </c>
      <c r="I10" s="55"/>
      <c r="J10" s="7">
        <f ca="1">E10+F10-H10</f>
        <v>6.5</v>
      </c>
      <c r="K10" s="118" t="s">
        <v>45</v>
      </c>
      <c r="L10" s="119"/>
      <c r="M10" s="120"/>
    </row>
    <row r="11" spans="1:13" x14ac:dyDescent="0.25">
      <c r="A11" s="35" t="s">
        <v>3</v>
      </c>
      <c r="B11" s="36">
        <f t="shared" si="1"/>
        <v>44897</v>
      </c>
      <c r="C11" s="14"/>
      <c r="D11" s="14"/>
      <c r="E11" s="9">
        <f t="shared" si="0"/>
        <v>0</v>
      </c>
      <c r="F11" s="45">
        <f>IF(E11&gt;=6.5,0.5,0)</f>
        <v>0</v>
      </c>
      <c r="G11" s="79">
        <f>IF(E11&gt;6.5,SUM((C11+D11)-6.5),0)</f>
        <v>0</v>
      </c>
      <c r="H11" s="58">
        <f ca="1">IF(K11="Ecole",H11=0,IF(E11&lt;6.5,SUM(E11-6),0))</f>
        <v>0</v>
      </c>
      <c r="I11" s="55"/>
      <c r="J11" s="6">
        <f ca="1">E11+F11-H11</f>
        <v>6</v>
      </c>
      <c r="K11" s="118" t="s">
        <v>45</v>
      </c>
      <c r="L11" s="119"/>
      <c r="M11" s="120"/>
    </row>
    <row r="12" spans="1:13" x14ac:dyDescent="0.25">
      <c r="A12" s="39" t="s">
        <v>4</v>
      </c>
      <c r="B12" s="40">
        <f t="shared" si="1"/>
        <v>44898</v>
      </c>
      <c r="C12" s="15"/>
      <c r="D12" s="15"/>
      <c r="E12" s="11">
        <f t="shared" si="0"/>
        <v>0</v>
      </c>
      <c r="F12" s="46"/>
      <c r="G12" s="46">
        <f>E12</f>
        <v>0</v>
      </c>
      <c r="H12" s="56"/>
      <c r="I12" s="56"/>
      <c r="J12" s="22">
        <f>E12</f>
        <v>0</v>
      </c>
      <c r="K12" s="118"/>
      <c r="L12" s="119"/>
      <c r="M12" s="120"/>
    </row>
    <row r="13" spans="1:13" ht="15.75" thickBot="1" x14ac:dyDescent="0.3">
      <c r="A13" s="41" t="s">
        <v>5</v>
      </c>
      <c r="B13" s="42">
        <f t="shared" si="1"/>
        <v>44899</v>
      </c>
      <c r="C13" s="16"/>
      <c r="D13" s="16"/>
      <c r="E13" s="17">
        <f>C13+D13</f>
        <v>0</v>
      </c>
      <c r="F13" s="47"/>
      <c r="G13" s="47">
        <f>E13</f>
        <v>0</v>
      </c>
      <c r="H13" s="57"/>
      <c r="I13" s="57"/>
      <c r="J13" s="21">
        <f>E13</f>
        <v>0</v>
      </c>
      <c r="K13" s="134"/>
      <c r="L13" s="135"/>
      <c r="M13" s="136"/>
    </row>
    <row r="14" spans="1:13" s="4" customFormat="1" ht="15.75" thickBot="1" x14ac:dyDescent="0.3">
      <c r="A14" s="92" t="s">
        <v>30</v>
      </c>
      <c r="B14" s="93"/>
      <c r="C14" s="93"/>
      <c r="D14" s="94"/>
      <c r="E14" s="70">
        <f>SUM(E7:E11)</f>
        <v>0</v>
      </c>
      <c r="F14" s="61">
        <f>IF(K2="Décembre",SUM(F10:F11),)</f>
        <v>0</v>
      </c>
      <c r="G14" s="61">
        <f>SUM(G7:G13)</f>
        <v>0</v>
      </c>
      <c r="H14" s="62">
        <f ca="1">SUM(H7:H11)</f>
        <v>0</v>
      </c>
      <c r="I14" s="63">
        <f>SUM(I7:I11)</f>
        <v>0</v>
      </c>
      <c r="J14" s="65">
        <f ca="1">SUM(J7:J13)</f>
        <v>12.5</v>
      </c>
      <c r="K14" s="108"/>
      <c r="L14" s="109"/>
      <c r="M14" s="110"/>
    </row>
    <row r="15" spans="1:13" s="4" customFormat="1" ht="15.75" thickBot="1" x14ac:dyDescent="0.3">
      <c r="A15" s="121" t="str">
        <f>IF(K2="Janvier","Semaine 2",IF(K2="Février","Semaine 6",IF(K2="Mars","Semaine 10",IF(K2="Avril","Semaine 15",IF(K2="Mai","Semaine 19",IF(K2="Juin","Semaine 23",IF(K2="Juillet","Semaine 28",IF(K2="Août","Semaine 32",IF(K2="Septembre","Semaine 36",IF(K2="Octobre","Semaine 41",IF(K2="Novembre","Semaine 45",IF(K2="Décembre","Semaine 49",""))))))))))))</f>
        <v>Semaine 49</v>
      </c>
      <c r="B15" s="122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4"/>
    </row>
    <row r="16" spans="1:13" x14ac:dyDescent="0.25">
      <c r="A16" s="43" t="s">
        <v>0</v>
      </c>
      <c r="B16" s="44">
        <f>B13+1</f>
        <v>44900</v>
      </c>
      <c r="C16" s="29">
        <v>4</v>
      </c>
      <c r="D16" s="18">
        <v>3.5</v>
      </c>
      <c r="E16" s="18">
        <f t="shared" si="0"/>
        <v>7.5</v>
      </c>
      <c r="F16" s="45">
        <f>IF(E16&gt;=7.5,0.5,0)</f>
        <v>0.5</v>
      </c>
      <c r="G16" s="79">
        <f>IF(E16&gt;7.5,SUM((C16+D16)-7.5),0)</f>
        <v>0</v>
      </c>
      <c r="H16" s="58">
        <f>IF(C2="",0,IF(E16&lt;7.5,SUM(E16-7),0))</f>
        <v>0</v>
      </c>
      <c r="I16" s="59"/>
      <c r="J16" s="19">
        <f>E16+F16-H16</f>
        <v>8</v>
      </c>
      <c r="K16" s="137"/>
      <c r="L16" s="138"/>
      <c r="M16" s="139"/>
    </row>
    <row r="17" spans="1:13" x14ac:dyDescent="0.25">
      <c r="A17" s="37" t="s">
        <v>1</v>
      </c>
      <c r="B17" s="38">
        <f t="shared" ref="B17:B22" si="2">B16+1</f>
        <v>44901</v>
      </c>
      <c r="C17" s="30">
        <v>4</v>
      </c>
      <c r="D17" s="10">
        <v>3</v>
      </c>
      <c r="E17" s="10">
        <f t="shared" si="0"/>
        <v>7</v>
      </c>
      <c r="F17" s="45">
        <f t="shared" ref="F17:F19" si="3">IF(E17&gt;=7,0.5,0)</f>
        <v>0.5</v>
      </c>
      <c r="G17" s="79">
        <f>IF(E17&gt;7,SUM((C17+D17)-7),0)</f>
        <v>0</v>
      </c>
      <c r="H17" s="58">
        <f>IF(C2="",0,IF(E17&lt;7,SUM(E17-6.5),0))</f>
        <v>0</v>
      </c>
      <c r="I17" s="55"/>
      <c r="J17" s="7">
        <f>E17+F17-H17</f>
        <v>7.5</v>
      </c>
      <c r="K17" s="118"/>
      <c r="L17" s="119"/>
      <c r="M17" s="120"/>
    </row>
    <row r="18" spans="1:13" x14ac:dyDescent="0.25">
      <c r="A18" s="35" t="s">
        <v>1</v>
      </c>
      <c r="B18" s="36">
        <f t="shared" si="2"/>
        <v>44902</v>
      </c>
      <c r="C18" s="9">
        <v>5</v>
      </c>
      <c r="D18" s="9">
        <v>3</v>
      </c>
      <c r="E18" s="9">
        <f t="shared" si="0"/>
        <v>8</v>
      </c>
      <c r="F18" s="45">
        <f t="shared" si="3"/>
        <v>0.5</v>
      </c>
      <c r="G18" s="79">
        <f t="shared" ref="G18:G19" si="4">IF(E18&gt;7,SUM((C18+D18)-7),0)</f>
        <v>1</v>
      </c>
      <c r="H18" s="58">
        <f>IF(C2="",0,IF(E18&lt;7,SUM(E18-6.5),0))</f>
        <v>0</v>
      </c>
      <c r="I18" s="55"/>
      <c r="J18" s="6">
        <f>E18+F18-H18</f>
        <v>8.5</v>
      </c>
      <c r="K18" s="118" t="s">
        <v>46</v>
      </c>
      <c r="L18" s="119"/>
      <c r="M18" s="120"/>
    </row>
    <row r="19" spans="1:13" x14ac:dyDescent="0.25">
      <c r="A19" s="37" t="s">
        <v>2</v>
      </c>
      <c r="B19" s="38">
        <f t="shared" si="2"/>
        <v>44903</v>
      </c>
      <c r="C19" s="10">
        <v>4</v>
      </c>
      <c r="D19" s="10">
        <v>3</v>
      </c>
      <c r="E19" s="10">
        <f t="shared" si="0"/>
        <v>7</v>
      </c>
      <c r="F19" s="45">
        <f t="shared" si="3"/>
        <v>0.5</v>
      </c>
      <c r="G19" s="79">
        <f t="shared" si="4"/>
        <v>0</v>
      </c>
      <c r="H19" s="58">
        <f>IF(C2="",0,IF(E19&lt;7,SUM(E19-6.5),0))</f>
        <v>0</v>
      </c>
      <c r="I19" s="55"/>
      <c r="J19" s="7">
        <f>E19+F19-H19</f>
        <v>7.5</v>
      </c>
      <c r="K19" s="105"/>
      <c r="L19" s="106"/>
      <c r="M19" s="107"/>
    </row>
    <row r="20" spans="1:13" x14ac:dyDescent="0.25">
      <c r="A20" s="35" t="s">
        <v>3</v>
      </c>
      <c r="B20" s="36">
        <f t="shared" si="2"/>
        <v>44904</v>
      </c>
      <c r="C20" s="9">
        <v>4</v>
      </c>
      <c r="D20" s="9">
        <v>2.5</v>
      </c>
      <c r="E20" s="9">
        <f t="shared" si="0"/>
        <v>6.5</v>
      </c>
      <c r="F20" s="45">
        <f>IF(E20&gt;=6.5,0.5,0)</f>
        <v>0.5</v>
      </c>
      <c r="G20" s="79">
        <f>IF(E20&gt;6.5,SUM((C20+D20)-6.5),0)</f>
        <v>0</v>
      </c>
      <c r="H20" s="58">
        <f>IF(C2="",0,IF(E20&lt;6.5,SUM(E20-6),0))</f>
        <v>0</v>
      </c>
      <c r="I20" s="55"/>
      <c r="J20" s="6">
        <f>E20+F20-H20</f>
        <v>7</v>
      </c>
      <c r="K20" s="118"/>
      <c r="L20" s="119"/>
      <c r="M20" s="120"/>
    </row>
    <row r="21" spans="1:13" x14ac:dyDescent="0.25">
      <c r="A21" s="39" t="s">
        <v>4</v>
      </c>
      <c r="B21" s="40">
        <f t="shared" si="2"/>
        <v>44905</v>
      </c>
      <c r="C21" s="15"/>
      <c r="D21" s="15"/>
      <c r="E21" s="11">
        <f t="shared" ref="E21" si="5">C21+D21</f>
        <v>0</v>
      </c>
      <c r="F21" s="46"/>
      <c r="G21" s="46">
        <f>E21</f>
        <v>0</v>
      </c>
      <c r="H21" s="56"/>
      <c r="I21" s="56"/>
      <c r="J21" s="22">
        <f>E21</f>
        <v>0</v>
      </c>
      <c r="K21" s="118" t="str">
        <f>IF(K2="Novembre","Armistice 1918","")</f>
        <v/>
      </c>
      <c r="L21" s="119"/>
      <c r="M21" s="120"/>
    </row>
    <row r="22" spans="1:13" ht="15.75" thickBot="1" x14ac:dyDescent="0.3">
      <c r="A22" s="39" t="s">
        <v>5</v>
      </c>
      <c r="B22" s="40">
        <f t="shared" si="2"/>
        <v>44906</v>
      </c>
      <c r="C22" s="16"/>
      <c r="D22" s="16"/>
      <c r="E22" s="17">
        <f>C22+D22</f>
        <v>0</v>
      </c>
      <c r="F22" s="47"/>
      <c r="G22" s="47">
        <f>E22</f>
        <v>0</v>
      </c>
      <c r="H22" s="57"/>
      <c r="I22" s="57"/>
      <c r="J22" s="21">
        <f>E22</f>
        <v>0</v>
      </c>
      <c r="K22" s="105"/>
      <c r="L22" s="106"/>
      <c r="M22" s="107"/>
    </row>
    <row r="23" spans="1:13" s="4" customFormat="1" ht="15.75" thickBot="1" x14ac:dyDescent="0.3">
      <c r="A23" s="92" t="s">
        <v>30</v>
      </c>
      <c r="B23" s="93"/>
      <c r="C23" s="93"/>
      <c r="D23" s="94"/>
      <c r="E23" s="68">
        <f>SUM(E16,E17,E18,E19,E20)</f>
        <v>36</v>
      </c>
      <c r="F23" s="61">
        <f>IF(K2="Décembre",SUM(F16:F20),)</f>
        <v>2.5</v>
      </c>
      <c r="G23" s="61">
        <f>SUM(G16:G22)</f>
        <v>1</v>
      </c>
      <c r="H23" s="62">
        <f>SUM(H16:H20)</f>
        <v>0</v>
      </c>
      <c r="I23" s="63">
        <f>SUM(I16:I20)</f>
        <v>0</v>
      </c>
      <c r="J23" s="65">
        <f>SUM(J16:J22)</f>
        <v>38.5</v>
      </c>
      <c r="K23" s="108"/>
      <c r="L23" s="109"/>
      <c r="M23" s="110"/>
    </row>
    <row r="24" spans="1:13" s="4" customFormat="1" ht="15.75" thickBot="1" x14ac:dyDescent="0.3">
      <c r="A24" s="121" t="str">
        <f>IF(K2="Janvier","Semaine 3",IF(K2="Février","Semaine 7",IF(K2="Mars","Semaine 11",IF(K2="Avril","Semaine 16",IF(K2="Mai","Semaine 20",IF(K2="Juin","Semaine 24",IF(K2="Juillet","Semaine 29",IF(K2="Août","Semaine 33",IF(K2="Septembre","Semaine 37",IF(K2="Octobre","Semaine 42",IF(K2="Novembre","Semaine 46",IF(K2="Décembre","Semaine 50",""))))))))))))</f>
        <v>Semaine 50</v>
      </c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4"/>
    </row>
    <row r="25" spans="1:13" x14ac:dyDescent="0.25">
      <c r="A25" s="43" t="s">
        <v>0</v>
      </c>
      <c r="B25" s="44">
        <f>B22+1</f>
        <v>44907</v>
      </c>
      <c r="C25" s="29">
        <v>4</v>
      </c>
      <c r="D25" s="18">
        <v>3.5</v>
      </c>
      <c r="E25" s="18">
        <f t="shared" ref="E25:E30" si="6">C25+D25</f>
        <v>7.5</v>
      </c>
      <c r="F25" s="45">
        <f>IF(E25&gt;=7.5,0.5,0)</f>
        <v>0.5</v>
      </c>
      <c r="G25" s="79">
        <f>IF(E25&gt;7.5,SUM((C25+D25)-7.5),0)</f>
        <v>0</v>
      </c>
      <c r="H25" s="58">
        <f>IF(C2="",0,IF(E25&lt;7.5,SUM(E25-7),0))</f>
        <v>0</v>
      </c>
      <c r="I25" s="59"/>
      <c r="J25" s="18">
        <f>E25+F25-H25</f>
        <v>8</v>
      </c>
      <c r="K25" s="137" t="str">
        <f>IF(K2="Août","Assomption","")</f>
        <v/>
      </c>
      <c r="L25" s="138"/>
      <c r="M25" s="139"/>
    </row>
    <row r="26" spans="1:13" x14ac:dyDescent="0.25">
      <c r="A26" s="37" t="s">
        <v>1</v>
      </c>
      <c r="B26" s="38">
        <f t="shared" ref="B26:B31" si="7">B25+1</f>
        <v>44908</v>
      </c>
      <c r="C26" s="30">
        <v>4</v>
      </c>
      <c r="D26" s="10">
        <v>3</v>
      </c>
      <c r="E26" s="10">
        <f t="shared" si="6"/>
        <v>7</v>
      </c>
      <c r="F26" s="45">
        <f t="shared" ref="F26:F28" si="8">IF(E26&gt;=7,0.5,0)</f>
        <v>0.5</v>
      </c>
      <c r="G26" s="79">
        <f t="shared" ref="G26:G28" si="9">IF(E26&gt;7,SUM((C26+D26)-7),0)</f>
        <v>0</v>
      </c>
      <c r="H26" s="58">
        <f>IF(C2="",0,IF(E26&lt;7,SUM(E26-6.5),0))</f>
        <v>0</v>
      </c>
      <c r="I26" s="55"/>
      <c r="J26" s="10">
        <f>E26+F26-H26</f>
        <v>7.5</v>
      </c>
      <c r="K26" s="118"/>
      <c r="L26" s="119"/>
      <c r="M26" s="120"/>
    </row>
    <row r="27" spans="1:13" x14ac:dyDescent="0.25">
      <c r="A27" s="35" t="s">
        <v>1</v>
      </c>
      <c r="B27" s="36">
        <f>B26+1</f>
        <v>44909</v>
      </c>
      <c r="C27" s="9">
        <v>4</v>
      </c>
      <c r="D27" s="9">
        <v>3</v>
      </c>
      <c r="E27" s="9">
        <f t="shared" si="6"/>
        <v>7</v>
      </c>
      <c r="F27" s="45">
        <f t="shared" si="8"/>
        <v>0.5</v>
      </c>
      <c r="G27" s="79">
        <f t="shared" si="9"/>
        <v>0</v>
      </c>
      <c r="H27" s="58">
        <f>IF(C2="",0,IF(E27&lt;7,SUM(E27-6.5),0))</f>
        <v>0</v>
      </c>
      <c r="I27" s="55"/>
      <c r="J27" s="9">
        <f>E27+F27-H27</f>
        <v>7.5</v>
      </c>
      <c r="K27" s="118"/>
      <c r="L27" s="119"/>
      <c r="M27" s="120"/>
    </row>
    <row r="28" spans="1:13" x14ac:dyDescent="0.25">
      <c r="A28" s="37" t="s">
        <v>2</v>
      </c>
      <c r="B28" s="38">
        <f>B27+1</f>
        <v>44910</v>
      </c>
      <c r="C28" s="10">
        <v>4</v>
      </c>
      <c r="D28" s="10">
        <v>2</v>
      </c>
      <c r="E28" s="10">
        <f t="shared" si="6"/>
        <v>6</v>
      </c>
      <c r="F28" s="45">
        <f t="shared" si="8"/>
        <v>0</v>
      </c>
      <c r="G28" s="79">
        <f t="shared" si="9"/>
        <v>0</v>
      </c>
      <c r="H28" s="58">
        <f>IF(C2="",0,IF(E28&lt;7,SUM(E28-6.5),0))</f>
        <v>-0.5</v>
      </c>
      <c r="I28" s="55"/>
      <c r="J28" s="10">
        <f>E28+F28-H28</f>
        <v>6.5</v>
      </c>
      <c r="K28" s="118" t="s">
        <v>47</v>
      </c>
      <c r="L28" s="119"/>
      <c r="M28" s="120"/>
    </row>
    <row r="29" spans="1:13" x14ac:dyDescent="0.25">
      <c r="A29" s="35" t="s">
        <v>3</v>
      </c>
      <c r="B29" s="36">
        <f t="shared" si="7"/>
        <v>44911</v>
      </c>
      <c r="C29" s="9">
        <v>4</v>
      </c>
      <c r="D29" s="9">
        <v>2.5</v>
      </c>
      <c r="E29" s="9">
        <f t="shared" si="6"/>
        <v>6.5</v>
      </c>
      <c r="F29" s="45">
        <f>IF(E29&gt;=6.5,0.5,0)</f>
        <v>0.5</v>
      </c>
      <c r="G29" s="79">
        <f>IF(E29&gt;6.5,SUM((C29+D29)-6.5),0)</f>
        <v>0</v>
      </c>
      <c r="H29" s="58">
        <f>IF(C2="",0,IF(E29&lt;6.5,SUM(E29-6),0))</f>
        <v>0</v>
      </c>
      <c r="I29" s="55"/>
      <c r="J29" s="9">
        <f>E29+F29-H29</f>
        <v>7</v>
      </c>
      <c r="K29" s="118"/>
      <c r="L29" s="119"/>
      <c r="M29" s="120"/>
    </row>
    <row r="30" spans="1:13" x14ac:dyDescent="0.25">
      <c r="A30" s="39" t="s">
        <v>4</v>
      </c>
      <c r="B30" s="40">
        <f t="shared" si="7"/>
        <v>44912</v>
      </c>
      <c r="C30" s="15"/>
      <c r="D30" s="15"/>
      <c r="E30" s="11">
        <f t="shared" si="6"/>
        <v>0</v>
      </c>
      <c r="F30" s="46"/>
      <c r="G30" s="83">
        <f>E30</f>
        <v>0</v>
      </c>
      <c r="H30" s="60"/>
      <c r="I30" s="60"/>
      <c r="J30" s="23">
        <f>E30</f>
        <v>0</v>
      </c>
      <c r="K30" s="118"/>
      <c r="L30" s="119"/>
      <c r="M30" s="120"/>
    </row>
    <row r="31" spans="1:13" ht="15.75" thickBot="1" x14ac:dyDescent="0.3">
      <c r="A31" s="39" t="s">
        <v>5</v>
      </c>
      <c r="B31" s="40">
        <f t="shared" si="7"/>
        <v>44913</v>
      </c>
      <c r="C31" s="16"/>
      <c r="D31" s="16"/>
      <c r="E31" s="17">
        <f>C31+D31</f>
        <v>0</v>
      </c>
      <c r="F31" s="46"/>
      <c r="G31" s="83">
        <f>E31</f>
        <v>0</v>
      </c>
      <c r="H31" s="60"/>
      <c r="I31" s="60"/>
      <c r="J31" s="9">
        <f>E31</f>
        <v>0</v>
      </c>
      <c r="K31" s="118"/>
      <c r="L31" s="119"/>
      <c r="M31" s="120"/>
    </row>
    <row r="32" spans="1:13" s="4" customFormat="1" ht="15.75" thickBot="1" x14ac:dyDescent="0.3">
      <c r="A32" s="92" t="s">
        <v>30</v>
      </c>
      <c r="B32" s="93"/>
      <c r="C32" s="93"/>
      <c r="D32" s="94"/>
      <c r="E32" s="67">
        <f>SUM(E25:E31)</f>
        <v>34</v>
      </c>
      <c r="F32" s="61">
        <f>IF(K2="Décembre",SUM(F25:F29),)</f>
        <v>2</v>
      </c>
      <c r="G32" s="80">
        <f>SUM(G25:G31)</f>
        <v>0</v>
      </c>
      <c r="H32" s="62">
        <f>SUM(H25:H29)</f>
        <v>-0.5</v>
      </c>
      <c r="I32" s="63">
        <f>SUM(I25:I29)</f>
        <v>0</v>
      </c>
      <c r="J32" s="64">
        <f>SUM(J25:J31)</f>
        <v>36.5</v>
      </c>
      <c r="K32" s="108"/>
      <c r="L32" s="109"/>
      <c r="M32" s="110"/>
    </row>
    <row r="33" spans="1:17" s="4" customFormat="1" ht="15.75" thickBot="1" x14ac:dyDescent="0.3">
      <c r="A33" s="121" t="str">
        <f>IF(K2="Janvier","Semaine 4",IF(K2="Février","Semaine 8",IF(K2="Mars","Semaine 12",IF(K2="Avril","Semaine 17",IF(K2="Mai","Semaine 21",IF(K2="Juin","Semaine 25",IF(K2="Juillet","Semaine 30",IF(K2="Août","Semaine 34",IF(K2="Septembre","Semaine 38",IF(K2="Octobre","Semaine 43",IF(K2="Novembre","Semaine 47",IF(K2="Décembre","Semaine 51",""))))))))))))</f>
        <v>Semaine 51</v>
      </c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4"/>
    </row>
    <row r="34" spans="1:17" x14ac:dyDescent="0.25">
      <c r="A34" s="43" t="s">
        <v>0</v>
      </c>
      <c r="B34" s="44">
        <f>B31+1</f>
        <v>44914</v>
      </c>
      <c r="C34" s="29">
        <v>4</v>
      </c>
      <c r="D34" s="18">
        <v>3.5</v>
      </c>
      <c r="E34" s="18">
        <f>C34+D34</f>
        <v>7.5</v>
      </c>
      <c r="F34" s="45">
        <f>IF(E34&gt;=7.5,0.5,0)</f>
        <v>0.5</v>
      </c>
      <c r="G34" s="79">
        <f>IF(E34&gt;7.5,SUM((C37+D37)-7.5),0)</f>
        <v>0</v>
      </c>
      <c r="H34" s="58">
        <f>IF(C2="",0,IF(E34&lt;7.5,SUM(E34-7),0))</f>
        <v>0</v>
      </c>
      <c r="I34" s="59"/>
      <c r="J34" s="18">
        <f>E34+F34-H34</f>
        <v>8</v>
      </c>
      <c r="K34" s="137"/>
      <c r="L34" s="138"/>
      <c r="M34" s="139"/>
    </row>
    <row r="35" spans="1:17" x14ac:dyDescent="0.25">
      <c r="A35" s="37" t="s">
        <v>1</v>
      </c>
      <c r="B35" s="38">
        <f t="shared" ref="B35:B40" si="10">B34+1</f>
        <v>44915</v>
      </c>
      <c r="C35" s="30">
        <v>4</v>
      </c>
      <c r="D35" s="10">
        <v>3</v>
      </c>
      <c r="E35" s="10">
        <f t="shared" ref="E35:E39" si="11">C35+D35</f>
        <v>7</v>
      </c>
      <c r="F35" s="45">
        <f t="shared" ref="F35:F37" si="12">IF(E35&gt;=7,0.5,0)</f>
        <v>0.5</v>
      </c>
      <c r="G35" s="79">
        <f t="shared" ref="G35:G36" si="13">IF(E35&gt;7,SUM((C35+D35)-7),0)</f>
        <v>0</v>
      </c>
      <c r="H35" s="58">
        <f>IF(C2="",0,IF(C27="",0,IF(E35&lt;7,SUM(E35-6.5),0)))</f>
        <v>0</v>
      </c>
      <c r="I35" s="55"/>
      <c r="J35" s="10">
        <f>E35+F35-H35</f>
        <v>7.5</v>
      </c>
      <c r="K35" s="118"/>
      <c r="L35" s="119"/>
      <c r="M35" s="120"/>
    </row>
    <row r="36" spans="1:17" x14ac:dyDescent="0.25">
      <c r="A36" s="35" t="s">
        <v>1</v>
      </c>
      <c r="B36" s="36">
        <f t="shared" si="10"/>
        <v>44916</v>
      </c>
      <c r="C36" s="9">
        <v>4</v>
      </c>
      <c r="D36" s="9">
        <v>3</v>
      </c>
      <c r="E36" s="9">
        <f t="shared" si="11"/>
        <v>7</v>
      </c>
      <c r="F36" s="45">
        <f t="shared" si="12"/>
        <v>0.5</v>
      </c>
      <c r="G36" s="79">
        <f t="shared" si="13"/>
        <v>0</v>
      </c>
      <c r="H36" s="58">
        <f>IF(C2="",0,IF(C28="",0,IF(E36&lt;7,SUM(E36-6.5),0)))</f>
        <v>0</v>
      </c>
      <c r="I36" s="55"/>
      <c r="J36" s="9">
        <f>+E36+F36-H36</f>
        <v>7.5</v>
      </c>
      <c r="K36" s="118"/>
      <c r="L36" s="119"/>
      <c r="M36" s="120"/>
    </row>
    <row r="37" spans="1:17" x14ac:dyDescent="0.25">
      <c r="A37" s="37" t="s">
        <v>2</v>
      </c>
      <c r="B37" s="38">
        <f t="shared" si="10"/>
        <v>44917</v>
      </c>
      <c r="C37" s="10">
        <v>4</v>
      </c>
      <c r="D37" s="10">
        <v>3</v>
      </c>
      <c r="E37" s="10">
        <f>C37+D37</f>
        <v>7</v>
      </c>
      <c r="F37" s="45">
        <f t="shared" si="12"/>
        <v>0.5</v>
      </c>
      <c r="G37" s="79">
        <f>IF(E37&gt;7,SUM((#REF!+#REF!)-7),0)</f>
        <v>0</v>
      </c>
      <c r="H37" s="58">
        <f>IF(C2="",0,IF(E37&lt;7,SUM(E37-6.5),0))</f>
        <v>0</v>
      </c>
      <c r="I37" s="55"/>
      <c r="J37" s="10">
        <f>E37+F37-H37</f>
        <v>7.5</v>
      </c>
      <c r="K37" s="118"/>
      <c r="L37" s="119"/>
      <c r="M37" s="120"/>
    </row>
    <row r="38" spans="1:17" x14ac:dyDescent="0.25">
      <c r="A38" s="35" t="s">
        <v>3</v>
      </c>
      <c r="B38" s="36">
        <f t="shared" si="10"/>
        <v>44918</v>
      </c>
      <c r="C38" s="9">
        <v>4</v>
      </c>
      <c r="D38" s="9">
        <v>2.5</v>
      </c>
      <c r="E38" s="9">
        <f t="shared" si="11"/>
        <v>6.5</v>
      </c>
      <c r="F38" s="45">
        <f>IF(E38&gt;=6.5,0.5,0)</f>
        <v>0.5</v>
      </c>
      <c r="G38" s="79">
        <f>IF(E38&gt;6.5,SUM((C38+D38)-6.5),0)</f>
        <v>0</v>
      </c>
      <c r="H38" s="58">
        <f>IF(C2="",0,IF(E38&lt;7,SUM(E38-6.5),0))</f>
        <v>0</v>
      </c>
      <c r="I38" s="55"/>
      <c r="J38" s="9">
        <f>E38+F38-H38</f>
        <v>7</v>
      </c>
      <c r="K38" s="118"/>
      <c r="L38" s="119"/>
      <c r="M38" s="120"/>
    </row>
    <row r="39" spans="1:17" x14ac:dyDescent="0.25">
      <c r="A39" s="39" t="s">
        <v>4</v>
      </c>
      <c r="B39" s="40">
        <f t="shared" si="10"/>
        <v>44919</v>
      </c>
      <c r="C39" s="15"/>
      <c r="D39" s="15"/>
      <c r="E39" s="11">
        <f t="shared" si="11"/>
        <v>0</v>
      </c>
      <c r="F39" s="46"/>
      <c r="G39" s="83">
        <f>E39</f>
        <v>0</v>
      </c>
      <c r="H39" s="60"/>
      <c r="I39" s="60"/>
      <c r="J39" s="23">
        <f>E39</f>
        <v>0</v>
      </c>
      <c r="K39" s="105"/>
      <c r="L39" s="106"/>
      <c r="M39" s="107"/>
    </row>
    <row r="40" spans="1:17" ht="15.75" thickBot="1" x14ac:dyDescent="0.3">
      <c r="A40" s="39" t="s">
        <v>5</v>
      </c>
      <c r="B40" s="40">
        <f t="shared" si="10"/>
        <v>44920</v>
      </c>
      <c r="C40" s="16"/>
      <c r="D40" s="16"/>
      <c r="E40" s="17">
        <f>C40+D40</f>
        <v>0</v>
      </c>
      <c r="F40" s="46"/>
      <c r="G40" s="83">
        <f>E40</f>
        <v>0</v>
      </c>
      <c r="H40" s="60"/>
      <c r="I40" s="60"/>
      <c r="J40" s="9">
        <f>E40</f>
        <v>0</v>
      </c>
      <c r="K40" s="105"/>
      <c r="L40" s="106"/>
      <c r="M40" s="107"/>
    </row>
    <row r="41" spans="1:17" s="4" customFormat="1" ht="15.75" thickBot="1" x14ac:dyDescent="0.3">
      <c r="A41" s="92" t="s">
        <v>30</v>
      </c>
      <c r="B41" s="93"/>
      <c r="C41" s="93"/>
      <c r="D41" s="94"/>
      <c r="E41" s="67">
        <f>SUM(E34:E38)</f>
        <v>35</v>
      </c>
      <c r="F41" s="61">
        <f>IF(K2="Décembre",SUM(F34:F38),)</f>
        <v>2.5</v>
      </c>
      <c r="G41" s="80">
        <f>SUM(G34:G40)</f>
        <v>0</v>
      </c>
      <c r="H41" s="62">
        <f>SUM(H34:H38)</f>
        <v>0</v>
      </c>
      <c r="I41" s="63">
        <f>SUM(I34:I38)</f>
        <v>0</v>
      </c>
      <c r="J41" s="64">
        <f>SUM(J34:J40)</f>
        <v>37.5</v>
      </c>
      <c r="K41" s="108"/>
      <c r="L41" s="109"/>
      <c r="M41" s="110"/>
    </row>
    <row r="42" spans="1:17" s="4" customFormat="1" ht="15.75" thickBot="1" x14ac:dyDescent="0.3">
      <c r="A42" s="121" t="str">
        <f>IF(K2="Janvier","Semaine 5",IF(K2="Février","Semaine 9",IF(K2="Mars","Semaine 13",IF(K2="Avril","Semaine 18",IF(K2="Mai","Semaine 22",IF(K2="Juin","Semaine 26",IF(K2="Juillet","Semaine 31",IF(K2="Août","Semaine 35",IF(K2="Septembre","Semaine 39",IF(K2="Octobre","Semaine 44",IF(K2="Novembre","Semaine 48",IF(K2="Décembre","Semaine 52",""))))))))))))</f>
        <v>Semaine 52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4"/>
    </row>
    <row r="43" spans="1:17" x14ac:dyDescent="0.25">
      <c r="A43" s="43" t="s">
        <v>0</v>
      </c>
      <c r="B43" s="44">
        <f>B40+1</f>
        <v>44921</v>
      </c>
      <c r="C43" s="29">
        <v>4</v>
      </c>
      <c r="D43" s="18">
        <v>3.5</v>
      </c>
      <c r="E43" s="18">
        <f t="shared" ref="E43:E48" si="14">C43+D43</f>
        <v>7.5</v>
      </c>
      <c r="F43" s="45">
        <f>IF(E43&gt;=7.5,0.5,0)</f>
        <v>0.5</v>
      </c>
      <c r="G43" s="79">
        <f>IF(E43&gt;7.5,SUM((C43+D43)-7.5),0)</f>
        <v>0</v>
      </c>
      <c r="H43" s="58">
        <f>IF(C2="",0,IF(E43&lt;7.5,SUM(E43-7),0))</f>
        <v>0</v>
      </c>
      <c r="I43" s="59"/>
      <c r="J43" s="18">
        <f>+E43+F43</f>
        <v>8</v>
      </c>
      <c r="K43" s="146"/>
      <c r="L43" s="147"/>
      <c r="M43" s="148"/>
    </row>
    <row r="44" spans="1:17" x14ac:dyDescent="0.25">
      <c r="A44" s="37" t="s">
        <v>1</v>
      </c>
      <c r="B44" s="38">
        <f t="shared" ref="B44:B49" si="15">B43+1</f>
        <v>44922</v>
      </c>
      <c r="C44" s="30">
        <v>4</v>
      </c>
      <c r="D44" s="10">
        <v>3</v>
      </c>
      <c r="E44" s="10">
        <f t="shared" si="14"/>
        <v>7</v>
      </c>
      <c r="F44" s="45">
        <f t="shared" ref="F44:F46" si="16">IF(E44&gt;=7,0.5,0)</f>
        <v>0.5</v>
      </c>
      <c r="G44" s="79">
        <f t="shared" ref="G44:G46" si="17">IF(E44&gt;7,SUM((C44+D44)-7),0)</f>
        <v>0</v>
      </c>
      <c r="H44" s="58">
        <f>IF(C2="",0,IF(E44&lt;7,SUM(E44-6.5),0))</f>
        <v>0</v>
      </c>
      <c r="I44" s="55">
        <f>IF(K44="C.P. 2023",7,0)</f>
        <v>0</v>
      </c>
      <c r="J44" s="10">
        <f>IF(K44="C.P. 2023",7,E44+F44)</f>
        <v>7.5</v>
      </c>
      <c r="K44" s="146"/>
      <c r="L44" s="147"/>
      <c r="M44" s="148"/>
    </row>
    <row r="45" spans="1:17" x14ac:dyDescent="0.25">
      <c r="A45" s="35" t="s">
        <v>1</v>
      </c>
      <c r="B45" s="36">
        <f t="shared" si="15"/>
        <v>44923</v>
      </c>
      <c r="C45" s="9">
        <v>4</v>
      </c>
      <c r="D45" s="9">
        <v>3</v>
      </c>
      <c r="E45" s="9">
        <f t="shared" si="14"/>
        <v>7</v>
      </c>
      <c r="F45" s="45">
        <f t="shared" si="16"/>
        <v>0.5</v>
      </c>
      <c r="G45" s="79">
        <f t="shared" si="17"/>
        <v>0</v>
      </c>
      <c r="H45" s="58">
        <f>IF(C2="",0,IF(E45&lt;7,SUM(E45-6.5),0))</f>
        <v>0</v>
      </c>
      <c r="I45" s="55">
        <f t="shared" ref="I45:I46" si="18">IF(K45="C.P. 2023",7,0)</f>
        <v>0</v>
      </c>
      <c r="J45" s="9">
        <f>+E45+F45</f>
        <v>7.5</v>
      </c>
      <c r="K45" s="146"/>
      <c r="L45" s="147"/>
      <c r="M45" s="148"/>
    </row>
    <row r="46" spans="1:17" x14ac:dyDescent="0.25">
      <c r="A46" s="37" t="s">
        <v>2</v>
      </c>
      <c r="B46" s="38">
        <f t="shared" si="15"/>
        <v>44924</v>
      </c>
      <c r="C46" s="10">
        <v>4</v>
      </c>
      <c r="D46" s="10">
        <v>3</v>
      </c>
      <c r="E46" s="10">
        <f t="shared" si="14"/>
        <v>7</v>
      </c>
      <c r="F46" s="45">
        <f t="shared" si="16"/>
        <v>0.5</v>
      </c>
      <c r="G46" s="79">
        <f t="shared" si="17"/>
        <v>0</v>
      </c>
      <c r="H46" s="58">
        <f>IF(C2="",0,IF(E46&lt;7,SUM(E46-6.5),0))</f>
        <v>0</v>
      </c>
      <c r="I46" s="55">
        <f t="shared" si="18"/>
        <v>0</v>
      </c>
      <c r="J46" s="10">
        <f>IF(K46="Congés Payés",7,E46+F46)</f>
        <v>7.5</v>
      </c>
      <c r="K46" s="146"/>
      <c r="L46" s="147"/>
      <c r="M46" s="148"/>
      <c r="Q46" s="2"/>
    </row>
    <row r="47" spans="1:17" x14ac:dyDescent="0.25">
      <c r="A47" s="35" t="s">
        <v>3</v>
      </c>
      <c r="B47" s="36">
        <f t="shared" si="15"/>
        <v>44925</v>
      </c>
      <c r="C47" s="9">
        <v>4</v>
      </c>
      <c r="D47" s="9">
        <v>2.5</v>
      </c>
      <c r="E47" s="9">
        <f t="shared" si="14"/>
        <v>6.5</v>
      </c>
      <c r="F47" s="45">
        <f>IF(E47&gt;=6.5,0.5,0)</f>
        <v>0.5</v>
      </c>
      <c r="G47" s="79">
        <f>IF(E47&gt;6.5,SUM((C47+D47)-6.5),0)</f>
        <v>0</v>
      </c>
      <c r="H47" s="58">
        <f>IF(C2="",0,IF(E47&lt;7,SUM(E47-6.5),0))</f>
        <v>0</v>
      </c>
      <c r="I47" s="55">
        <f>IF(K47="Congés Payés",6.5,0)</f>
        <v>0</v>
      </c>
      <c r="J47" s="10">
        <f>IF(K47="Congés Payés",7,E47+F47)</f>
        <v>7</v>
      </c>
      <c r="K47" s="146"/>
      <c r="L47" s="147"/>
      <c r="M47" s="148"/>
    </row>
    <row r="48" spans="1:17" x14ac:dyDescent="0.25">
      <c r="A48" s="39" t="s">
        <v>4</v>
      </c>
      <c r="B48" s="40">
        <f t="shared" si="15"/>
        <v>44926</v>
      </c>
      <c r="C48" s="15"/>
      <c r="D48" s="15"/>
      <c r="E48" s="11">
        <f t="shared" si="14"/>
        <v>0</v>
      </c>
      <c r="F48" s="46"/>
      <c r="G48" s="83">
        <f>E48</f>
        <v>0</v>
      </c>
      <c r="H48" s="60"/>
      <c r="I48" s="60"/>
      <c r="J48" s="23">
        <f>E48</f>
        <v>0</v>
      </c>
      <c r="K48" s="105"/>
      <c r="L48" s="106"/>
      <c r="M48" s="107"/>
    </row>
    <row r="49" spans="1:13" ht="15.75" thickBot="1" x14ac:dyDescent="0.3">
      <c r="A49" s="39" t="s">
        <v>5</v>
      </c>
      <c r="B49" s="40">
        <f t="shared" si="15"/>
        <v>44927</v>
      </c>
      <c r="C49" s="16"/>
      <c r="D49" s="16"/>
      <c r="E49" s="17">
        <f>C49+D49</f>
        <v>0</v>
      </c>
      <c r="F49" s="46"/>
      <c r="G49" s="83">
        <f>E49</f>
        <v>0</v>
      </c>
      <c r="H49" s="60"/>
      <c r="I49" s="60"/>
      <c r="J49" s="9">
        <f>E49</f>
        <v>0</v>
      </c>
      <c r="K49" s="105"/>
      <c r="L49" s="106"/>
      <c r="M49" s="107"/>
    </row>
    <row r="50" spans="1:13" s="4" customFormat="1" ht="15.75" thickBot="1" x14ac:dyDescent="0.3">
      <c r="A50" s="92" t="s">
        <v>30</v>
      </c>
      <c r="B50" s="93"/>
      <c r="C50" s="93"/>
      <c r="D50" s="94"/>
      <c r="E50" s="69">
        <f>SUM(E43:E47)</f>
        <v>35</v>
      </c>
      <c r="F50" s="61">
        <f>IF(K2="Décembre",SUM(F43:F47),)</f>
        <v>2.5</v>
      </c>
      <c r="G50" s="80">
        <f>SUM(G43:G49)</f>
        <v>0</v>
      </c>
      <c r="H50" s="62">
        <f>SUM(H43:H47)</f>
        <v>0</v>
      </c>
      <c r="I50" s="63">
        <f>SUM(I43:I47)</f>
        <v>0</v>
      </c>
      <c r="J50" s="64">
        <f>SUM(J43:J49)</f>
        <v>37.5</v>
      </c>
      <c r="K50" s="108"/>
      <c r="L50" s="109"/>
      <c r="M50" s="110"/>
    </row>
    <row r="51" spans="1:13" ht="30" customHeight="1" thickBot="1" x14ac:dyDescent="0.3">
      <c r="A51" s="98" t="s">
        <v>34</v>
      </c>
      <c r="B51" s="99"/>
      <c r="C51" s="99"/>
      <c r="D51" s="76">
        <f>IF(AND(E14=0,E23=0,E32=0,E41=0,E50=0),"",SUM(F14+F23+F32+F41+F50))</f>
        <v>9.5</v>
      </c>
      <c r="E51" s="84" t="s">
        <v>33</v>
      </c>
      <c r="F51" s="85"/>
      <c r="G51" s="78">
        <f>SUM(G14+G23+G32+G41+G50)</f>
        <v>1</v>
      </c>
      <c r="H51" s="86" t="s">
        <v>43</v>
      </c>
      <c r="I51" s="87"/>
      <c r="J51" s="152">
        <f ca="1">SUM(H14+H23+H32+H41+H50)</f>
        <v>-0.5</v>
      </c>
      <c r="K51" s="111" t="s">
        <v>44</v>
      </c>
      <c r="L51" s="112"/>
      <c r="M51" s="77">
        <f ca="1">IF(C2="Gantois",SUM(D51+G51+J51),IF(C2="Mey",SUM(D51+G51+J51),IF(C2="Lomel",SUM(D51+G51+J51),SUM(G51+J51))))</f>
        <v>10</v>
      </c>
    </row>
    <row r="52" spans="1:13" x14ac:dyDescent="0.25">
      <c r="A52" s="100"/>
      <c r="B52" s="95" t="s">
        <v>10</v>
      </c>
      <c r="C52" s="96"/>
      <c r="D52" s="96"/>
      <c r="E52" s="96"/>
      <c r="F52" s="96"/>
      <c r="G52" s="66"/>
      <c r="H52" s="88" t="s">
        <v>35</v>
      </c>
      <c r="I52" s="89"/>
      <c r="J52" s="117">
        <v>-1.5</v>
      </c>
      <c r="K52" s="113" t="s">
        <v>36</v>
      </c>
      <c r="L52" s="114"/>
      <c r="M52" s="149">
        <f ca="1">SUM(M51+J52)</f>
        <v>0</v>
      </c>
    </row>
    <row r="53" spans="1:13" ht="15.75" thickBot="1" x14ac:dyDescent="0.3">
      <c r="A53" s="100"/>
      <c r="B53" s="97"/>
      <c r="C53" s="97"/>
      <c r="D53" s="97"/>
      <c r="E53" s="97"/>
      <c r="F53" s="97"/>
      <c r="G53" s="27"/>
      <c r="H53" s="90"/>
      <c r="I53" s="91"/>
      <c r="J53" s="151"/>
      <c r="K53" s="115"/>
      <c r="L53" s="116"/>
      <c r="M53" s="150"/>
    </row>
    <row r="54" spans="1:13" x14ac:dyDescent="0.25">
      <c r="A54" s="100"/>
      <c r="B54" s="97"/>
      <c r="C54" s="97"/>
      <c r="D54" s="97"/>
      <c r="E54" s="97"/>
      <c r="F54" s="97"/>
      <c r="G54" s="27"/>
      <c r="H54" s="102"/>
      <c r="I54" s="102"/>
      <c r="J54" s="102"/>
      <c r="K54" s="103"/>
      <c r="L54" s="103"/>
      <c r="M54" s="103"/>
    </row>
    <row r="55" spans="1:13" x14ac:dyDescent="0.25">
      <c r="D55" s="20"/>
      <c r="E55" s="20"/>
      <c r="F55" s="20"/>
      <c r="H55" s="102"/>
      <c r="I55" s="102"/>
      <c r="J55" s="102"/>
      <c r="K55" s="104"/>
      <c r="L55" s="104"/>
      <c r="M55" s="104"/>
    </row>
    <row r="56" spans="1:13" x14ac:dyDescent="0.25">
      <c r="L56" s="101"/>
      <c r="M56" s="101"/>
    </row>
    <row r="57" spans="1:13" x14ac:dyDescent="0.25">
      <c r="L57" s="101"/>
      <c r="M57" s="101"/>
    </row>
  </sheetData>
  <mergeCells count="72">
    <mergeCell ref="K47:M47"/>
    <mergeCell ref="K48:M48"/>
    <mergeCell ref="K46:M46"/>
    <mergeCell ref="K38:M38"/>
    <mergeCell ref="K39:M39"/>
    <mergeCell ref="K40:M40"/>
    <mergeCell ref="K43:M43"/>
    <mergeCell ref="K44:M44"/>
    <mergeCell ref="K41:M41"/>
    <mergeCell ref="K30:M30"/>
    <mergeCell ref="K45:M45"/>
    <mergeCell ref="K31:M31"/>
    <mergeCell ref="K34:M34"/>
    <mergeCell ref="K35:M35"/>
    <mergeCell ref="K36:M36"/>
    <mergeCell ref="K37:M37"/>
    <mergeCell ref="K32:M32"/>
    <mergeCell ref="A33:M33"/>
    <mergeCell ref="A42:M42"/>
    <mergeCell ref="A41:D41"/>
    <mergeCell ref="K25:M25"/>
    <mergeCell ref="K26:M26"/>
    <mergeCell ref="K27:M27"/>
    <mergeCell ref="K28:M28"/>
    <mergeCell ref="K29:M29"/>
    <mergeCell ref="K7:M7"/>
    <mergeCell ref="A15:M15"/>
    <mergeCell ref="A14:D14"/>
    <mergeCell ref="K8:M8"/>
    <mergeCell ref="K14:M14"/>
    <mergeCell ref="K19:M19"/>
    <mergeCell ref="K20:M20"/>
    <mergeCell ref="A24:M24"/>
    <mergeCell ref="K23:M23"/>
    <mergeCell ref="K21:M21"/>
    <mergeCell ref="K22:M22"/>
    <mergeCell ref="K18:M18"/>
    <mergeCell ref="K9:M9"/>
    <mergeCell ref="K10:M10"/>
    <mergeCell ref="K11:M11"/>
    <mergeCell ref="A1:L1"/>
    <mergeCell ref="A6:M6"/>
    <mergeCell ref="A2:B2"/>
    <mergeCell ref="A3:B3"/>
    <mergeCell ref="C3:L3"/>
    <mergeCell ref="K5:M5"/>
    <mergeCell ref="C2:J2"/>
    <mergeCell ref="K2:L2"/>
    <mergeCell ref="K12:M12"/>
    <mergeCell ref="K13:M13"/>
    <mergeCell ref="K16:M16"/>
    <mergeCell ref="K17:M17"/>
    <mergeCell ref="L57:M57"/>
    <mergeCell ref="H54:M54"/>
    <mergeCell ref="H55:K55"/>
    <mergeCell ref="L55:M55"/>
    <mergeCell ref="K49:M49"/>
    <mergeCell ref="L56:M56"/>
    <mergeCell ref="K50:M50"/>
    <mergeCell ref="K51:L51"/>
    <mergeCell ref="K52:L53"/>
    <mergeCell ref="M52:M53"/>
    <mergeCell ref="E51:F51"/>
    <mergeCell ref="H51:I51"/>
    <mergeCell ref="H52:I53"/>
    <mergeCell ref="J52:J53"/>
    <mergeCell ref="A23:D23"/>
    <mergeCell ref="A32:D32"/>
    <mergeCell ref="B52:F54"/>
    <mergeCell ref="A51:C51"/>
    <mergeCell ref="A50:D50"/>
    <mergeCell ref="A52:A54"/>
  </mergeCells>
  <conditionalFormatting sqref="F7:I8">
    <cfRule type="expression" dxfId="70" priority="111">
      <formula>$K$2 ="Mars"</formula>
    </cfRule>
    <cfRule type="expression" dxfId="69" priority="113">
      <formula>$K$2 ="Février"</formula>
    </cfRule>
  </conditionalFormatting>
  <conditionalFormatting sqref="C7:D8">
    <cfRule type="expression" dxfId="68" priority="110">
      <formula>$K$2 ="Février"</formula>
    </cfRule>
    <cfRule type="expression" dxfId="67" priority="112">
      <formula>$K$2 ="Mars"</formula>
    </cfRule>
  </conditionalFormatting>
  <conditionalFormatting sqref="I45:I47">
    <cfRule type="expression" dxfId="66" priority="75">
      <formula>$K$2 ="Octobre"</formula>
    </cfRule>
    <cfRule type="expression" dxfId="65" priority="106">
      <formula>$K$2 ="Février"</formula>
    </cfRule>
    <cfRule type="expression" dxfId="64" priority="108">
      <formula>$K$2 ="Janvier"</formula>
    </cfRule>
  </conditionalFormatting>
  <conditionalFormatting sqref="I43:I47">
    <cfRule type="expression" dxfId="63" priority="104">
      <formula>$K$2 ="Avril"</formula>
    </cfRule>
  </conditionalFormatting>
  <conditionalFormatting sqref="C16:D16">
    <cfRule type="expression" dxfId="62" priority="99">
      <formula>$K$2 ="Mai"</formula>
    </cfRule>
    <cfRule type="expression" dxfId="61" priority="103">
      <formula>$K$2 ="Avril"</formula>
    </cfRule>
  </conditionalFormatting>
  <conditionalFormatting sqref="H16:I16">
    <cfRule type="expression" dxfId="60" priority="98">
      <formula>$K$2 ="Mai"</formula>
    </cfRule>
    <cfRule type="expression" dxfId="59" priority="102">
      <formula>$K$2 ="Avril"</formula>
    </cfRule>
  </conditionalFormatting>
  <conditionalFormatting sqref="C7:D7">
    <cfRule type="expression" dxfId="58" priority="84">
      <formula>$K$2 ="Août"</formula>
    </cfRule>
    <cfRule type="expression" dxfId="57" priority="101">
      <formula>$K$2 ="Mai"</formula>
    </cfRule>
  </conditionalFormatting>
  <conditionalFormatting sqref="F7:I7">
    <cfRule type="expression" dxfId="56" priority="83">
      <formula>$K$2 ="Août"</formula>
    </cfRule>
    <cfRule type="expression" dxfId="55" priority="100">
      <formula>$K$2 ="Mai"</formula>
    </cfRule>
  </conditionalFormatting>
  <conditionalFormatting sqref="I43">
    <cfRule type="expression" dxfId="54" priority="94">
      <formula>$K$2 ="Mai"</formula>
    </cfRule>
  </conditionalFormatting>
  <conditionalFormatting sqref="I28">
    <cfRule type="expression" dxfId="53" priority="96">
      <formula>$K$2 ="Mai"</formula>
    </cfRule>
  </conditionalFormatting>
  <conditionalFormatting sqref="I46:I47">
    <cfRule type="expression" dxfId="52" priority="91">
      <formula>$K$2 ="Mai"</formula>
    </cfRule>
  </conditionalFormatting>
  <conditionalFormatting sqref="C7:D9">
    <cfRule type="expression" dxfId="51" priority="66">
      <formula>$K$2 ="Décembre"</formula>
    </cfRule>
    <cfRule type="expression" dxfId="50" priority="74">
      <formula>$K$2 ="Novembre"</formula>
    </cfRule>
    <cfRule type="expression" dxfId="49" priority="90">
      <formula>$K$2 ="Juin"</formula>
    </cfRule>
  </conditionalFormatting>
  <conditionalFormatting sqref="F7:I9">
    <cfRule type="expression" dxfId="48" priority="65">
      <formula>$K$2 ="Décembre"</formula>
    </cfRule>
    <cfRule type="expression" dxfId="47" priority="73">
      <formula>$K$2 ="Novembre"</formula>
    </cfRule>
    <cfRule type="expression" dxfId="46" priority="89">
      <formula>$K$2 ="Juin"</formula>
    </cfRule>
  </conditionalFormatting>
  <conditionalFormatting sqref="C20:D20">
    <cfRule type="expression" dxfId="45" priority="88">
      <formula>$K$2 ="Juillet"</formula>
    </cfRule>
  </conditionalFormatting>
  <conditionalFormatting sqref="I20">
    <cfRule type="expression" dxfId="44" priority="87">
      <formula>$K$2 ="Juillet"</formula>
    </cfRule>
  </conditionalFormatting>
  <conditionalFormatting sqref="I44:I47">
    <cfRule type="expression" dxfId="43" priority="85">
      <formula>$K$2 ="Juillet"</formula>
    </cfRule>
  </conditionalFormatting>
  <conditionalFormatting sqref="I25">
    <cfRule type="expression" dxfId="42" priority="81">
      <formula>$K$2 ="Août"</formula>
    </cfRule>
  </conditionalFormatting>
  <conditionalFormatting sqref="I47">
    <cfRule type="expression" dxfId="41" priority="71">
      <formula>$K$2 ="Novembre"</formula>
    </cfRule>
    <cfRule type="expression" dxfId="40" priority="79">
      <formula>$K$2 ="Août"</formula>
    </cfRule>
  </conditionalFormatting>
  <conditionalFormatting sqref="C7:D10">
    <cfRule type="expression" dxfId="39" priority="78">
      <formula>$K$2 ="Septembre"</formula>
    </cfRule>
  </conditionalFormatting>
  <conditionalFormatting sqref="F7:I9 F10 I10">
    <cfRule type="expression" dxfId="38" priority="77">
      <formula>$K$2 ="Septembre"</formula>
    </cfRule>
  </conditionalFormatting>
  <conditionalFormatting sqref="F11">
    <cfRule type="expression" dxfId="37" priority="64">
      <formula>$K$2 ="Septembre"</formula>
    </cfRule>
  </conditionalFormatting>
  <conditionalFormatting sqref="F16:F20">
    <cfRule type="expression" dxfId="36" priority="63">
      <formula>$K$2 ="Septembre"</formula>
    </cfRule>
  </conditionalFormatting>
  <conditionalFormatting sqref="F25:F29">
    <cfRule type="expression" dxfId="35" priority="62">
      <formula>$K$2 ="Septembre"</formula>
    </cfRule>
  </conditionalFormatting>
  <conditionalFormatting sqref="F34:F38">
    <cfRule type="expression" dxfId="34" priority="61">
      <formula>$K$2 ="Septembre"</formula>
    </cfRule>
  </conditionalFormatting>
  <conditionalFormatting sqref="F43:F47">
    <cfRule type="expression" dxfId="33" priority="60">
      <formula>$K$2 ="Septembre"</formula>
    </cfRule>
  </conditionalFormatting>
  <conditionalFormatting sqref="H20">
    <cfRule type="expression" dxfId="32" priority="50">
      <formula>$K$2 ="Mai"</formula>
    </cfRule>
    <cfRule type="expression" dxfId="31" priority="51">
      <formula>$K$2 ="Avril"</formula>
    </cfRule>
  </conditionalFormatting>
  <conditionalFormatting sqref="H10">
    <cfRule type="expression" dxfId="30" priority="48">
      <formula>$K$2 ="Mai"</formula>
    </cfRule>
    <cfRule type="expression" dxfId="29" priority="49">
      <formula>$K$2 ="Avril"</formula>
    </cfRule>
  </conditionalFormatting>
  <conditionalFormatting sqref="H11">
    <cfRule type="expression" dxfId="28" priority="40">
      <formula>$K$2 ="Mai"</formula>
    </cfRule>
    <cfRule type="expression" dxfId="27" priority="41">
      <formula>$K$2 ="Avril"</formula>
    </cfRule>
  </conditionalFormatting>
  <conditionalFormatting sqref="H29">
    <cfRule type="expression" dxfId="26" priority="38">
      <formula>$K$2 ="Mai"</formula>
    </cfRule>
    <cfRule type="expression" dxfId="25" priority="39">
      <formula>$K$2 ="Avril"</formula>
    </cfRule>
  </conditionalFormatting>
  <conditionalFormatting sqref="H25">
    <cfRule type="expression" dxfId="24" priority="32">
      <formula>$K$2 ="Mai"</formula>
    </cfRule>
    <cfRule type="expression" dxfId="23" priority="33">
      <formula>$K$2 ="Avril"</formula>
    </cfRule>
  </conditionalFormatting>
  <conditionalFormatting sqref="H34">
    <cfRule type="expression" dxfId="22" priority="30">
      <formula>$K$2 ="Mai"</formula>
    </cfRule>
    <cfRule type="expression" dxfId="21" priority="31">
      <formula>$K$2 ="Avril"</formula>
    </cfRule>
  </conditionalFormatting>
  <conditionalFormatting sqref="H43">
    <cfRule type="expression" dxfId="20" priority="28">
      <formula>$K$2 ="Mai"</formula>
    </cfRule>
    <cfRule type="expression" dxfId="19" priority="29">
      <formula>$K$2 ="Avril"</formula>
    </cfRule>
  </conditionalFormatting>
  <conditionalFormatting sqref="H17:H19">
    <cfRule type="expression" dxfId="18" priority="20">
      <formula>$K$2 ="Mai"</formula>
    </cfRule>
    <cfRule type="expression" dxfId="17" priority="21">
      <formula>$K$2 ="Avril"</formula>
    </cfRule>
  </conditionalFormatting>
  <conditionalFormatting sqref="H26:H28">
    <cfRule type="expression" dxfId="16" priority="18">
      <formula>$K$2 ="Mai"</formula>
    </cfRule>
    <cfRule type="expression" dxfId="15" priority="19">
      <formula>$K$2 ="Avril"</formula>
    </cfRule>
  </conditionalFormatting>
  <conditionalFormatting sqref="H35:H37">
    <cfRule type="expression" dxfId="14" priority="16">
      <formula>$K$2 ="Mai"</formula>
    </cfRule>
    <cfRule type="expression" dxfId="13" priority="17">
      <formula>$K$2 ="Avril"</formula>
    </cfRule>
  </conditionalFormatting>
  <conditionalFormatting sqref="H44:H47">
    <cfRule type="expression" dxfId="12" priority="14">
      <formula>$K$2 ="Mai"</formula>
    </cfRule>
    <cfRule type="expression" dxfId="11" priority="15">
      <formula>$K$2 ="Avril"</formula>
    </cfRule>
  </conditionalFormatting>
  <conditionalFormatting sqref="H38">
    <cfRule type="expression" dxfId="10" priority="10">
      <formula>$K$2 ="Mai"</formula>
    </cfRule>
    <cfRule type="expression" dxfId="9" priority="11">
      <formula>$K$2 ="Avril"</formula>
    </cfRule>
  </conditionalFormatting>
  <conditionalFormatting sqref="C29:D29">
    <cfRule type="expression" dxfId="8" priority="7">
      <formula>$K$2 ="Juillet"</formula>
    </cfRule>
  </conditionalFormatting>
  <conditionalFormatting sqref="C25:D25">
    <cfRule type="expression" dxfId="7" priority="8">
      <formula>$K$2 ="Mai"</formula>
    </cfRule>
    <cfRule type="expression" dxfId="6" priority="9">
      <formula>$K$2 ="Avril"</formula>
    </cfRule>
  </conditionalFormatting>
  <conditionalFormatting sqref="C38:D38">
    <cfRule type="expression" dxfId="5" priority="4">
      <formula>$K$2 ="Juillet"</formula>
    </cfRule>
  </conditionalFormatting>
  <conditionalFormatting sqref="C34:D34">
    <cfRule type="expression" dxfId="4" priority="5">
      <formula>$K$2 ="Mai"</formula>
    </cfRule>
    <cfRule type="expression" dxfId="3" priority="6">
      <formula>$K$2 ="Avril"</formula>
    </cfRule>
  </conditionalFormatting>
  <conditionalFormatting sqref="C47:D47">
    <cfRule type="expression" dxfId="2" priority="1">
      <formula>$K$2 ="Juillet"</formula>
    </cfRule>
  </conditionalFormatting>
  <conditionalFormatting sqref="C43:D43">
    <cfRule type="expression" dxfId="1" priority="2">
      <formula>$K$2 ="Mai"</formula>
    </cfRule>
    <cfRule type="expression" dxfId="0" priority="3">
      <formula>$K$2 ="Avril"</formula>
    </cfRule>
  </conditionalFormatting>
  <pageMargins left="0.70866141732283472" right="0.70866141732283472" top="1.0629921259842521" bottom="0.74803149606299213" header="0.51181102362204722" footer="0.31496062992125984"/>
  <pageSetup paperSize="9" scale="74" orientation="portrait" r:id="rId1"/>
  <headerFooter scaleWithDoc="0" alignWithMargins="0">
    <oddHeader xml:space="preserve">&amp;C&amp;"-,Gras"&amp;18&amp;K08-041Commune de HOLNON
Planning de présence année 2022
</oddHeader>
    <oddFooter>&amp;CA retourner en mairie la semaine suivant la réception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Paramètres!$A$2:$A$13</xm:f>
          </x14:formula1>
          <xm:sqref>K2:M2</xm:sqref>
        </x14:dataValidation>
        <x14:dataValidation type="list" allowBlank="1" showInputMessage="1" showErrorMessage="1">
          <x14:formula1>
            <xm:f>Paramètres!$B$1:$B$6</xm:f>
          </x14:formula1>
          <xm:sqref>C2:J2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11</v>
      </c>
      <c r="B1" t="s">
        <v>38</v>
      </c>
    </row>
    <row r="2" spans="1:2" x14ac:dyDescent="0.25">
      <c r="A2" t="s">
        <v>12</v>
      </c>
      <c r="B2" t="s">
        <v>39</v>
      </c>
    </row>
    <row r="3" spans="1:2" x14ac:dyDescent="0.25">
      <c r="A3" t="s">
        <v>13</v>
      </c>
      <c r="B3" t="s">
        <v>40</v>
      </c>
    </row>
    <row r="4" spans="1:2" x14ac:dyDescent="0.25">
      <c r="A4" t="s">
        <v>14</v>
      </c>
      <c r="B4" t="s">
        <v>37</v>
      </c>
    </row>
    <row r="5" spans="1:2" x14ac:dyDescent="0.25">
      <c r="A5" t="s">
        <v>15</v>
      </c>
      <c r="B5" t="s">
        <v>41</v>
      </c>
    </row>
    <row r="6" spans="1:2" x14ac:dyDescent="0.25">
      <c r="A6" t="s">
        <v>16</v>
      </c>
      <c r="B6" t="s">
        <v>42</v>
      </c>
    </row>
    <row r="7" spans="1:2" x14ac:dyDescent="0.25">
      <c r="A7" t="s">
        <v>17</v>
      </c>
    </row>
    <row r="8" spans="1:2" x14ac:dyDescent="0.25">
      <c r="A8" t="s">
        <v>18</v>
      </c>
    </row>
    <row r="9" spans="1:2" x14ac:dyDescent="0.25">
      <c r="A9" t="s">
        <v>19</v>
      </c>
    </row>
    <row r="10" spans="1:2" x14ac:dyDescent="0.25">
      <c r="A10" t="s">
        <v>20</v>
      </c>
    </row>
    <row r="11" spans="1:2" x14ac:dyDescent="0.25">
      <c r="A11" t="s">
        <v>21</v>
      </c>
    </row>
    <row r="12" spans="1:2" x14ac:dyDescent="0.25">
      <c r="A12" t="s">
        <v>22</v>
      </c>
    </row>
    <row r="13" spans="1:2" x14ac:dyDescent="0.25">
      <c r="A1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HUET</dc:creator>
  <cp:lastModifiedBy>Thierry</cp:lastModifiedBy>
  <cp:lastPrinted>2023-01-19T13:54:20Z</cp:lastPrinted>
  <dcterms:created xsi:type="dcterms:W3CDTF">2021-02-02T13:02:03Z</dcterms:created>
  <dcterms:modified xsi:type="dcterms:W3CDTF">2023-01-22T10:02:50Z</dcterms:modified>
</cp:coreProperties>
</file>