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etien\Desktop\Étienne\Immobilier\"/>
    </mc:Choice>
  </mc:AlternateContent>
  <xr:revisionPtr revIDLastSave="0" documentId="13_ncr:1_{8D060A02-019E-45E6-95BA-76CCC2FB6FC3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DATA" sheetId="10" r:id="rId1"/>
    <sheet name="Long terme 1" sheetId="1" r:id="rId2"/>
    <sheet name="Long terme 2" sheetId="14" r:id="rId3"/>
    <sheet name="Long terme 3" sheetId="15" r:id="rId4"/>
    <sheet name="Long terme 4" sheetId="16" r:id="rId5"/>
    <sheet name="Flip 1" sheetId="12" r:id="rId6"/>
    <sheet name="plex neuf" sheetId="4" r:id="rId7"/>
    <sheet name="mise de fond retour 5%" sheetId="2" r:id="rId8"/>
    <sheet name="Prix avec réno" sheetId="13" r:id="rId9"/>
  </sheets>
  <definedNames>
    <definedName name="_xlnm._FilterDatabase" localSheetId="5" hidden="1">'Flip 1'!#REF!</definedName>
    <definedName name="_xlnm._FilterDatabase" localSheetId="1" hidden="1">'Long terme 1'!$F$3:$H$8</definedName>
    <definedName name="_xlnm._FilterDatabase" localSheetId="2" hidden="1">'Long terme 2'!$F$3:$H$8</definedName>
    <definedName name="_xlnm._FilterDatabase" localSheetId="3" hidden="1">'Long terme 3'!$F$3:$H$8</definedName>
    <definedName name="_xlnm._FilterDatabase" localSheetId="4" hidden="1">'Long terme 4'!$F$3:$H$8</definedName>
    <definedName name="_xlnm.Print_Area" localSheetId="5">'Flip 1'!$A$1:$D$29,'Flip 1'!$G$1:$K$305</definedName>
    <definedName name="_xlnm.Print_Area" localSheetId="1">'Long terme 1'!$A$1:$D$39,'Long terme 1'!$F$1:$H$19</definedName>
    <definedName name="_xlnm.Print_Area" localSheetId="2">'Long terme 2'!$A$1:$D$39,'Long terme 2'!$F$1:$H$19</definedName>
    <definedName name="_xlnm.Print_Area" localSheetId="3">'Long terme 3'!$A$1:$D$39,'Long terme 3'!$F$1:$H$19</definedName>
    <definedName name="_xlnm.Print_Area" localSheetId="4">'Long terme 4'!$A$1:$D$39,'Long terme 4'!$F$1:$H$19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14" l="1"/>
  <c r="C25" i="16" l="1"/>
  <c r="C25" i="15"/>
  <c r="D17" i="16" l="1"/>
  <c r="D17" i="15"/>
  <c r="D17" i="1"/>
  <c r="D17" i="14"/>
  <c r="A38" i="16" l="1"/>
  <c r="A36" i="16"/>
  <c r="A34" i="16"/>
  <c r="A32" i="16"/>
  <c r="A30" i="16"/>
  <c r="G20" i="16"/>
  <c r="D20" i="16"/>
  <c r="H19" i="16"/>
  <c r="D19" i="16"/>
  <c r="H18" i="16"/>
  <c r="D18" i="16"/>
  <c r="G11" i="16"/>
  <c r="G10" i="16"/>
  <c r="C8" i="16"/>
  <c r="G7" i="16"/>
  <c r="K6" i="16"/>
  <c r="K4" i="16"/>
  <c r="L144" i="15"/>
  <c r="A38" i="15"/>
  <c r="A36" i="15"/>
  <c r="A34" i="15"/>
  <c r="A32" i="15"/>
  <c r="A30" i="15"/>
  <c r="G20" i="15"/>
  <c r="D20" i="15"/>
  <c r="H19" i="15"/>
  <c r="D19" i="15"/>
  <c r="H18" i="15"/>
  <c r="D18" i="15"/>
  <c r="G13" i="15"/>
  <c r="G12" i="15"/>
  <c r="G11" i="15"/>
  <c r="G10" i="15"/>
  <c r="C8" i="15"/>
  <c r="K5" i="15" s="1"/>
  <c r="K7" i="15"/>
  <c r="L158" i="15" s="1"/>
  <c r="G7" i="15"/>
  <c r="K6" i="15"/>
  <c r="K4" i="15"/>
  <c r="A38" i="14"/>
  <c r="A36" i="14"/>
  <c r="A34" i="14"/>
  <c r="A32" i="14"/>
  <c r="A30" i="14"/>
  <c r="G20" i="14"/>
  <c r="D20" i="14"/>
  <c r="H19" i="14"/>
  <c r="D19" i="14"/>
  <c r="H18" i="14"/>
  <c r="D18" i="14"/>
  <c r="G10" i="14"/>
  <c r="C8" i="14"/>
  <c r="G7" i="14"/>
  <c r="G13" i="14" s="1"/>
  <c r="K4" i="14"/>
  <c r="C24" i="14" l="1"/>
  <c r="K6" i="14"/>
  <c r="K5" i="14"/>
  <c r="G11" i="14"/>
  <c r="G12" i="14"/>
  <c r="G14" i="15"/>
  <c r="G15" i="15" s="1"/>
  <c r="G12" i="16"/>
  <c r="G13" i="16"/>
  <c r="K5" i="16"/>
  <c r="K7" i="16" s="1"/>
  <c r="C24" i="16"/>
  <c r="G18" i="15"/>
  <c r="G19" i="15"/>
  <c r="L32" i="15"/>
  <c r="L127" i="15"/>
  <c r="L168" i="15"/>
  <c r="L25" i="15"/>
  <c r="L45" i="15"/>
  <c r="L75" i="15"/>
  <c r="L97" i="15"/>
  <c r="L151" i="15"/>
  <c r="L211" i="15"/>
  <c r="L48" i="15"/>
  <c r="L95" i="15"/>
  <c r="L308" i="15"/>
  <c r="L300" i="15"/>
  <c r="L292" i="15"/>
  <c r="L284" i="15"/>
  <c r="L276" i="15"/>
  <c r="L268" i="15"/>
  <c r="L260" i="15"/>
  <c r="L252" i="15"/>
  <c r="L244" i="15"/>
  <c r="L236" i="15"/>
  <c r="L228" i="15"/>
  <c r="L220" i="15"/>
  <c r="L303" i="15"/>
  <c r="L295" i="15"/>
  <c r="L287" i="15"/>
  <c r="L279" i="15"/>
  <c r="L271" i="15"/>
  <c r="L263" i="15"/>
  <c r="L255" i="15"/>
  <c r="L247" i="15"/>
  <c r="L239" i="15"/>
  <c r="L231" i="15"/>
  <c r="L223" i="15"/>
  <c r="L215" i="15"/>
  <c r="L207" i="15"/>
  <c r="L199" i="15"/>
  <c r="L191" i="15"/>
  <c r="L183" i="15"/>
  <c r="L175" i="15"/>
  <c r="L306" i="15"/>
  <c r="L298" i="15"/>
  <c r="L290" i="15"/>
  <c r="L282" i="15"/>
  <c r="L274" i="15"/>
  <c r="L266" i="15"/>
  <c r="L258" i="15"/>
  <c r="L250" i="15"/>
  <c r="L242" i="15"/>
  <c r="L234" i="15"/>
  <c r="L226" i="15"/>
  <c r="L218" i="15"/>
  <c r="L210" i="15"/>
  <c r="L202" i="15"/>
  <c r="L194" i="15"/>
  <c r="L186" i="15"/>
  <c r="L178" i="15"/>
  <c r="L309" i="15"/>
  <c r="L304" i="15"/>
  <c r="L299" i="15"/>
  <c r="L294" i="15"/>
  <c r="L289" i="15"/>
  <c r="L245" i="15"/>
  <c r="L240" i="15"/>
  <c r="L235" i="15"/>
  <c r="L230" i="15"/>
  <c r="L225" i="15"/>
  <c r="L197" i="15"/>
  <c r="L195" i="15"/>
  <c r="L193" i="15"/>
  <c r="L169" i="15"/>
  <c r="L161" i="15"/>
  <c r="L153" i="15"/>
  <c r="L145" i="15"/>
  <c r="L137" i="15"/>
  <c r="L129" i="15"/>
  <c r="L301" i="15"/>
  <c r="L296" i="15"/>
  <c r="L291" i="15"/>
  <c r="L286" i="15"/>
  <c r="L281" i="15"/>
  <c r="L237" i="15"/>
  <c r="L232" i="15"/>
  <c r="L227" i="15"/>
  <c r="L222" i="15"/>
  <c r="L217" i="15"/>
  <c r="L212" i="15"/>
  <c r="L184" i="15"/>
  <c r="L182" i="15"/>
  <c r="L180" i="15"/>
  <c r="L172" i="15"/>
  <c r="L164" i="15"/>
  <c r="L156" i="15"/>
  <c r="L293" i="15"/>
  <c r="L288" i="15"/>
  <c r="L283" i="15"/>
  <c r="L278" i="15"/>
  <c r="L273" i="15"/>
  <c r="L229" i="15"/>
  <c r="L224" i="15"/>
  <c r="L219" i="15"/>
  <c r="L214" i="15"/>
  <c r="L205" i="15"/>
  <c r="L203" i="15"/>
  <c r="L201" i="15"/>
  <c r="L167" i="15"/>
  <c r="L159" i="15"/>
  <c r="L305" i="15"/>
  <c r="L297" i="15"/>
  <c r="L190" i="15"/>
  <c r="L187" i="15"/>
  <c r="L171" i="15"/>
  <c r="L166" i="15"/>
  <c r="L149" i="15"/>
  <c r="L138" i="15"/>
  <c r="L124" i="15"/>
  <c r="L116" i="15"/>
  <c r="L108" i="15"/>
  <c r="L100" i="15"/>
  <c r="L92" i="15"/>
  <c r="L84" i="15"/>
  <c r="L76" i="15"/>
  <c r="L68" i="15"/>
  <c r="L60" i="15"/>
  <c r="L52" i="15"/>
  <c r="L221" i="15"/>
  <c r="L213" i="15"/>
  <c r="L179" i="15"/>
  <c r="L176" i="15"/>
  <c r="L170" i="15"/>
  <c r="L165" i="15"/>
  <c r="L160" i="15"/>
  <c r="L155" i="15"/>
  <c r="L143" i="15"/>
  <c r="L134" i="15"/>
  <c r="L132" i="15"/>
  <c r="L122" i="15"/>
  <c r="L114" i="15"/>
  <c r="L106" i="15"/>
  <c r="L98" i="15"/>
  <c r="L90" i="15"/>
  <c r="L82" i="15"/>
  <c r="L74" i="15"/>
  <c r="L66" i="15"/>
  <c r="L58" i="15"/>
  <c r="L50" i="15"/>
  <c r="L270" i="15"/>
  <c r="L262" i="15"/>
  <c r="L254" i="15"/>
  <c r="L246" i="15"/>
  <c r="L238" i="15"/>
  <c r="L196" i="15"/>
  <c r="L192" i="15"/>
  <c r="L189" i="15"/>
  <c r="L162" i="15"/>
  <c r="L157" i="15"/>
  <c r="L152" i="15"/>
  <c r="L141" i="15"/>
  <c r="L130" i="15"/>
  <c r="L125" i="15"/>
  <c r="L117" i="15"/>
  <c r="L109" i="15"/>
  <c r="L101" i="15"/>
  <c r="L93" i="15"/>
  <c r="L85" i="15"/>
  <c r="L307" i="15"/>
  <c r="L216" i="15"/>
  <c r="L209" i="15"/>
  <c r="L206" i="15"/>
  <c r="L154" i="15"/>
  <c r="L150" i="15"/>
  <c r="L148" i="15"/>
  <c r="L139" i="15"/>
  <c r="L128" i="15"/>
  <c r="L120" i="15"/>
  <c r="L112" i="15"/>
  <c r="L104" i="15"/>
  <c r="L96" i="15"/>
  <c r="L88" i="15"/>
  <c r="L275" i="15"/>
  <c r="L267" i="15"/>
  <c r="L259" i="15"/>
  <c r="L251" i="15"/>
  <c r="L243" i="15"/>
  <c r="L204" i="15"/>
  <c r="L147" i="15"/>
  <c r="L136" i="15"/>
  <c r="L119" i="15"/>
  <c r="L103" i="15"/>
  <c r="L87" i="15"/>
  <c r="L79" i="15"/>
  <c r="L64" i="15"/>
  <c r="L62" i="15"/>
  <c r="L47" i="15"/>
  <c r="L40" i="15"/>
  <c r="L34" i="15"/>
  <c r="L29" i="15"/>
  <c r="L23" i="15"/>
  <c r="L13" i="15"/>
  <c r="L265" i="15"/>
  <c r="L257" i="15"/>
  <c r="L249" i="15"/>
  <c r="L241" i="15"/>
  <c r="L233" i="15"/>
  <c r="L188" i="15"/>
  <c r="L181" i="15"/>
  <c r="L146" i="15"/>
  <c r="L135" i="15"/>
  <c r="L115" i="15"/>
  <c r="L99" i="15"/>
  <c r="L83" i="15"/>
  <c r="L81" i="15"/>
  <c r="L53" i="15"/>
  <c r="L51" i="15"/>
  <c r="L49" i="15"/>
  <c r="L43" i="15"/>
  <c r="L36" i="15"/>
  <c r="L31" i="15"/>
  <c r="L19" i="15"/>
  <c r="L18" i="15"/>
  <c r="L17" i="15"/>
  <c r="L118" i="15"/>
  <c r="L102" i="15"/>
  <c r="L86" i="15"/>
  <c r="L72" i="15"/>
  <c r="L70" i="15"/>
  <c r="L55" i="15"/>
  <c r="L38" i="15"/>
  <c r="L33" i="15"/>
  <c r="L27" i="15"/>
  <c r="L24" i="15"/>
  <c r="L20" i="15"/>
  <c r="L14" i="15"/>
  <c r="L280" i="15"/>
  <c r="L272" i="15"/>
  <c r="L264" i="15"/>
  <c r="L256" i="15"/>
  <c r="L248" i="15"/>
  <c r="L208" i="15"/>
  <c r="L174" i="15"/>
  <c r="L142" i="15"/>
  <c r="L131" i="15"/>
  <c r="L121" i="15"/>
  <c r="L105" i="15"/>
  <c r="L89" i="15"/>
  <c r="L61" i="15"/>
  <c r="L59" i="15"/>
  <c r="L57" i="15"/>
  <c r="L41" i="15"/>
  <c r="L35" i="15"/>
  <c r="L28" i="15"/>
  <c r="L78" i="15"/>
  <c r="L26" i="15"/>
  <c r="L42" i="15"/>
  <c r="L54" i="15"/>
  <c r="L110" i="15"/>
  <c r="L39" i="15"/>
  <c r="L67" i="15"/>
  <c r="L91" i="15"/>
  <c r="L123" i="15"/>
  <c r="L185" i="15"/>
  <c r="L261" i="15"/>
  <c r="L277" i="15"/>
  <c r="L37" i="15"/>
  <c r="L10" i="15"/>
  <c r="L12" i="15"/>
  <c r="L15" i="15"/>
  <c r="L46" i="15"/>
  <c r="L63" i="15"/>
  <c r="L80" i="15"/>
  <c r="L111" i="15"/>
  <c r="L163" i="15"/>
  <c r="L173" i="15"/>
  <c r="L200" i="15"/>
  <c r="L30" i="15"/>
  <c r="L44" i="15"/>
  <c r="L71" i="15"/>
  <c r="L198" i="15"/>
  <c r="K10" i="15"/>
  <c r="L21" i="15"/>
  <c r="C24" i="15"/>
  <c r="L73" i="15"/>
  <c r="L77" i="15"/>
  <c r="L113" i="15"/>
  <c r="L140" i="15"/>
  <c r="L177" i="15"/>
  <c r="L11" i="15"/>
  <c r="L56" i="15"/>
  <c r="L94" i="15"/>
  <c r="L126" i="15"/>
  <c r="L133" i="15"/>
  <c r="L302" i="15"/>
  <c r="L16" i="15"/>
  <c r="L22" i="15"/>
  <c r="L65" i="15"/>
  <c r="L69" i="15"/>
  <c r="L107" i="15"/>
  <c r="L253" i="15"/>
  <c r="L269" i="15"/>
  <c r="L285" i="15"/>
  <c r="G14" i="14"/>
  <c r="G15" i="14" s="1"/>
  <c r="B2" i="13"/>
  <c r="K7" i="14" l="1"/>
  <c r="L230" i="14" s="1"/>
  <c r="G14" i="16"/>
  <c r="G15" i="16" s="1"/>
  <c r="G18" i="16"/>
  <c r="G19" i="16"/>
  <c r="L308" i="16"/>
  <c r="L300" i="16"/>
  <c r="L292" i="16"/>
  <c r="L284" i="16"/>
  <c r="L276" i="16"/>
  <c r="L268" i="16"/>
  <c r="L260" i="16"/>
  <c r="L252" i="16"/>
  <c r="L244" i="16"/>
  <c r="L236" i="16"/>
  <c r="L228" i="16"/>
  <c r="L220" i="16"/>
  <c r="L212" i="16"/>
  <c r="L204" i="16"/>
  <c r="L196" i="16"/>
  <c r="L188" i="16"/>
  <c r="L180" i="16"/>
  <c r="L303" i="16"/>
  <c r="L295" i="16"/>
  <c r="L306" i="16"/>
  <c r="L298" i="16"/>
  <c r="L290" i="16"/>
  <c r="L282" i="16"/>
  <c r="L274" i="16"/>
  <c r="L266" i="16"/>
  <c r="L258" i="16"/>
  <c r="L250" i="16"/>
  <c r="L242" i="16"/>
  <c r="L234" i="16"/>
  <c r="L226" i="16"/>
  <c r="L218" i="16"/>
  <c r="L210" i="16"/>
  <c r="L202" i="16"/>
  <c r="L194" i="16"/>
  <c r="L309" i="16"/>
  <c r="L301" i="16"/>
  <c r="L293" i="16"/>
  <c r="L285" i="16"/>
  <c r="L277" i="16"/>
  <c r="L269" i="16"/>
  <c r="L261" i="16"/>
  <c r="L253" i="16"/>
  <c r="L245" i="16"/>
  <c r="L237" i="16"/>
  <c r="L229" i="16"/>
  <c r="L221" i="16"/>
  <c r="L213" i="16"/>
  <c r="L205" i="16"/>
  <c r="L197" i="16"/>
  <c r="L189" i="16"/>
  <c r="L181" i="16"/>
  <c r="L307" i="16"/>
  <c r="L299" i="16"/>
  <c r="L305" i="16"/>
  <c r="L296" i="16"/>
  <c r="L288" i="16"/>
  <c r="L283" i="16"/>
  <c r="L278" i="16"/>
  <c r="L273" i="16"/>
  <c r="L255" i="16"/>
  <c r="L224" i="16"/>
  <c r="L219" i="16"/>
  <c r="L214" i="16"/>
  <c r="L209" i="16"/>
  <c r="L191" i="16"/>
  <c r="L176" i="16"/>
  <c r="L174" i="16"/>
  <c r="L166" i="16"/>
  <c r="L158" i="16"/>
  <c r="L150" i="16"/>
  <c r="L142" i="16"/>
  <c r="L134" i="16"/>
  <c r="L126" i="16"/>
  <c r="L272" i="16"/>
  <c r="L267" i="16"/>
  <c r="L262" i="16"/>
  <c r="L257" i="16"/>
  <c r="L239" i="16"/>
  <c r="L208" i="16"/>
  <c r="L203" i="16"/>
  <c r="L198" i="16"/>
  <c r="L193" i="16"/>
  <c r="L184" i="16"/>
  <c r="L182" i="16"/>
  <c r="L172" i="16"/>
  <c r="L164" i="16"/>
  <c r="L156" i="16"/>
  <c r="L148" i="16"/>
  <c r="L140" i="16"/>
  <c r="L132" i="16"/>
  <c r="L264" i="16"/>
  <c r="L259" i="16"/>
  <c r="L254" i="16"/>
  <c r="L249" i="16"/>
  <c r="L231" i="16"/>
  <c r="L200" i="16"/>
  <c r="L195" i="16"/>
  <c r="L186" i="16"/>
  <c r="L167" i="16"/>
  <c r="L159" i="16"/>
  <c r="L151" i="16"/>
  <c r="L143" i="16"/>
  <c r="L135" i="16"/>
  <c r="L127" i="16"/>
  <c r="L291" i="16"/>
  <c r="L201" i="16"/>
  <c r="L192" i="16"/>
  <c r="L175" i="16"/>
  <c r="L162" i="16"/>
  <c r="L157" i="16"/>
  <c r="L152" i="16"/>
  <c r="L147" i="16"/>
  <c r="L129" i="16"/>
  <c r="L122" i="16"/>
  <c r="L112" i="16"/>
  <c r="L104" i="16"/>
  <c r="L96" i="16"/>
  <c r="L88" i="16"/>
  <c r="L80" i="16"/>
  <c r="L72" i="16"/>
  <c r="L64" i="16"/>
  <c r="L56" i="16"/>
  <c r="L48" i="16"/>
  <c r="L40" i="16"/>
  <c r="L294" i="16"/>
  <c r="L286" i="16"/>
  <c r="L216" i="16"/>
  <c r="L185" i="16"/>
  <c r="L178" i="16"/>
  <c r="L146" i="16"/>
  <c r="L141" i="16"/>
  <c r="L136" i="16"/>
  <c r="L131" i="16"/>
  <c r="L118" i="16"/>
  <c r="L110" i="16"/>
  <c r="L102" i="16"/>
  <c r="L94" i="16"/>
  <c r="L86" i="16"/>
  <c r="L78" i="16"/>
  <c r="L265" i="16"/>
  <c r="L256" i="16"/>
  <c r="L248" i="16"/>
  <c r="L240" i="16"/>
  <c r="L232" i="16"/>
  <c r="L169" i="16"/>
  <c r="L138" i="16"/>
  <c r="L133" i="16"/>
  <c r="L128" i="16"/>
  <c r="L113" i="16"/>
  <c r="L105" i="16"/>
  <c r="L97" i="16"/>
  <c r="L89" i="16"/>
  <c r="L81" i="16"/>
  <c r="L73" i="16"/>
  <c r="L304" i="16"/>
  <c r="L281" i="16"/>
  <c r="L275" i="16"/>
  <c r="L235" i="16"/>
  <c r="L215" i="16"/>
  <c r="L179" i="16"/>
  <c r="L161" i="16"/>
  <c r="L153" i="16"/>
  <c r="L149" i="16"/>
  <c r="L145" i="16"/>
  <c r="L137" i="16"/>
  <c r="L121" i="16"/>
  <c r="L108" i="16"/>
  <c r="L103" i="16"/>
  <c r="L98" i="16"/>
  <c r="L93" i="16"/>
  <c r="L75" i="16"/>
  <c r="L70" i="16"/>
  <c r="L62" i="16"/>
  <c r="L53" i="16"/>
  <c r="L51" i="16"/>
  <c r="L42" i="16"/>
  <c r="L36" i="16"/>
  <c r="L31" i="16"/>
  <c r="L19" i="16"/>
  <c r="L18" i="16"/>
  <c r="L17" i="16"/>
  <c r="L100" i="16"/>
  <c r="L33" i="16"/>
  <c r="L27" i="16"/>
  <c r="L24" i="16"/>
  <c r="L20" i="16"/>
  <c r="L14" i="16"/>
  <c r="L287" i="16"/>
  <c r="L280" i="16"/>
  <c r="L241" i="16"/>
  <c r="L222" i="16"/>
  <c r="L173" i="16"/>
  <c r="L165" i="16"/>
  <c r="L95" i="16"/>
  <c r="L90" i="16"/>
  <c r="L85" i="16"/>
  <c r="L60" i="16"/>
  <c r="L49" i="16"/>
  <c r="L38" i="16"/>
  <c r="L302" i="16"/>
  <c r="L247" i="16"/>
  <c r="L227" i="16"/>
  <c r="L207" i="16"/>
  <c r="L183" i="16"/>
  <c r="L177" i="16"/>
  <c r="L144" i="16"/>
  <c r="L124" i="16"/>
  <c r="L92" i="16"/>
  <c r="L87" i="16"/>
  <c r="L82" i="16"/>
  <c r="L77" i="16"/>
  <c r="L58" i="16"/>
  <c r="L47" i="16"/>
  <c r="L35" i="16"/>
  <c r="L10" i="16"/>
  <c r="L15" i="16"/>
  <c r="K10" i="16"/>
  <c r="L63" i="16"/>
  <c r="L41" i="16"/>
  <c r="L28" i="16"/>
  <c r="L11" i="16"/>
  <c r="L279" i="16"/>
  <c r="L246" i="16"/>
  <c r="L233" i="16"/>
  <c r="L168" i="16"/>
  <c r="L160" i="16"/>
  <c r="L115" i="16"/>
  <c r="L84" i="16"/>
  <c r="L79" i="16"/>
  <c r="L74" i="16"/>
  <c r="L67" i="16"/>
  <c r="L65" i="16"/>
  <c r="L54" i="16"/>
  <c r="L45" i="16"/>
  <c r="L43" i="16"/>
  <c r="L37" i="16"/>
  <c r="L25" i="16"/>
  <c r="L21" i="16"/>
  <c r="L69" i="16"/>
  <c r="L251" i="16"/>
  <c r="L206" i="16"/>
  <c r="L199" i="16"/>
  <c r="L187" i="16"/>
  <c r="L139" i="16"/>
  <c r="L130" i="16"/>
  <c r="L123" i="16"/>
  <c r="L120" i="16"/>
  <c r="L107" i="16"/>
  <c r="L76" i="16"/>
  <c r="L71" i="16"/>
  <c r="L52" i="16"/>
  <c r="L271" i="16"/>
  <c r="L238" i="16"/>
  <c r="L225" i="16"/>
  <c r="L211" i="16"/>
  <c r="L171" i="16"/>
  <c r="L163" i="16"/>
  <c r="L155" i="16"/>
  <c r="L117" i="16"/>
  <c r="L99" i="16"/>
  <c r="L61" i="16"/>
  <c r="L59" i="16"/>
  <c r="L50" i="16"/>
  <c r="L39" i="16"/>
  <c r="L30" i="16"/>
  <c r="L22" i="16"/>
  <c r="L297" i="16"/>
  <c r="L270" i="16"/>
  <c r="L243" i="16"/>
  <c r="L154" i="16"/>
  <c r="L91" i="16"/>
  <c r="L26" i="16"/>
  <c r="L13" i="16"/>
  <c r="L217" i="16"/>
  <c r="L190" i="16"/>
  <c r="L170" i="16"/>
  <c r="L111" i="16"/>
  <c r="L101" i="16"/>
  <c r="L55" i="16"/>
  <c r="L16" i="16"/>
  <c r="L66" i="16"/>
  <c r="L223" i="16"/>
  <c r="L114" i="16"/>
  <c r="L125" i="16"/>
  <c r="L289" i="16"/>
  <c r="L119" i="16"/>
  <c r="L109" i="16"/>
  <c r="L46" i="16"/>
  <c r="L32" i="16"/>
  <c r="L12" i="16"/>
  <c r="L263" i="16"/>
  <c r="L68" i="16"/>
  <c r="L230" i="16"/>
  <c r="L34" i="16"/>
  <c r="L23" i="16"/>
  <c r="L57" i="16"/>
  <c r="L116" i="16"/>
  <c r="L106" i="16"/>
  <c r="L44" i="16"/>
  <c r="L29" i="16"/>
  <c r="L83" i="16"/>
  <c r="D13" i="15"/>
  <c r="D21" i="15" s="1"/>
  <c r="D22" i="15" s="1"/>
  <c r="N10" i="15"/>
  <c r="M10" i="15" s="1"/>
  <c r="G19" i="14"/>
  <c r="G18" i="14"/>
  <c r="B3" i="13"/>
  <c r="B5" i="13" s="1"/>
  <c r="C8" i="1"/>
  <c r="L46" i="14" l="1"/>
  <c r="L26" i="14"/>
  <c r="L142" i="14"/>
  <c r="L218" i="14"/>
  <c r="L19" i="14"/>
  <c r="L268" i="14"/>
  <c r="L54" i="14"/>
  <c r="L235" i="14"/>
  <c r="L186" i="14"/>
  <c r="L62" i="14"/>
  <c r="L150" i="14"/>
  <c r="L149" i="14"/>
  <c r="L154" i="14"/>
  <c r="L303" i="14"/>
  <c r="L127" i="14"/>
  <c r="L75" i="14"/>
  <c r="L212" i="14"/>
  <c r="L193" i="14"/>
  <c r="L155" i="14"/>
  <c r="L289" i="14"/>
  <c r="L60" i="14"/>
  <c r="L269" i="14"/>
  <c r="L229" i="14"/>
  <c r="L90" i="14"/>
  <c r="L147" i="14"/>
  <c r="L239" i="14"/>
  <c r="L215" i="14"/>
  <c r="L58" i="14"/>
  <c r="L117" i="14"/>
  <c r="L291" i="14"/>
  <c r="L91" i="14"/>
  <c r="L57" i="14"/>
  <c r="L112" i="14"/>
  <c r="L290" i="14"/>
  <c r="L48" i="14"/>
  <c r="L67" i="14"/>
  <c r="L161" i="14"/>
  <c r="L158" i="14"/>
  <c r="L283" i="14"/>
  <c r="L36" i="14"/>
  <c r="L115" i="14"/>
  <c r="L241" i="14"/>
  <c r="L227" i="14"/>
  <c r="L194" i="14"/>
  <c r="L260" i="14"/>
  <c r="L85" i="14"/>
  <c r="L237" i="14"/>
  <c r="L87" i="14"/>
  <c r="L118" i="14"/>
  <c r="L151" i="14"/>
  <c r="L228" i="14"/>
  <c r="L133" i="14"/>
  <c r="L234" i="14"/>
  <c r="L276" i="14"/>
  <c r="L101" i="14"/>
  <c r="L152" i="14"/>
  <c r="L232" i="14"/>
  <c r="L116" i="14"/>
  <c r="L61" i="14"/>
  <c r="L223" i="14"/>
  <c r="L182" i="14"/>
  <c r="L301" i="14"/>
  <c r="L305" i="14"/>
  <c r="L295" i="14"/>
  <c r="L55" i="14"/>
  <c r="L49" i="14"/>
  <c r="L258" i="14"/>
  <c r="L264" i="14"/>
  <c r="L236" i="14"/>
  <c r="L178" i="14"/>
  <c r="L198" i="14"/>
  <c r="L47" i="14"/>
  <c r="L29" i="14"/>
  <c r="L53" i="14"/>
  <c r="L21" i="14"/>
  <c r="L148" i="14"/>
  <c r="L18" i="14"/>
  <c r="L30" i="14"/>
  <c r="L285" i="14"/>
  <c r="L63" i="14"/>
  <c r="L292" i="14"/>
  <c r="L167" i="14"/>
  <c r="L298" i="14"/>
  <c r="L199" i="14"/>
  <c r="L187" i="14"/>
  <c r="L304" i="14"/>
  <c r="L244" i="14"/>
  <c r="L24" i="14"/>
  <c r="L140" i="14"/>
  <c r="L272" i="14"/>
  <c r="L137" i="14"/>
  <c r="L255" i="14"/>
  <c r="L141" i="14"/>
  <c r="L281" i="14"/>
  <c r="L257" i="14"/>
  <c r="L267" i="14"/>
  <c r="L123" i="14"/>
  <c r="L259" i="14"/>
  <c r="L274" i="14"/>
  <c r="L105" i="14"/>
  <c r="L144" i="14"/>
  <c r="L280" i="14"/>
  <c r="L159" i="14"/>
  <c r="L222" i="14"/>
  <c r="L287" i="14"/>
  <c r="L143" i="14"/>
  <c r="L41" i="14"/>
  <c r="L16" i="14"/>
  <c r="L299" i="14"/>
  <c r="L172" i="14"/>
  <c r="L160" i="14"/>
  <c r="L145" i="14"/>
  <c r="L262" i="14"/>
  <c r="L31" i="14"/>
  <c r="L282" i="14"/>
  <c r="L204" i="14"/>
  <c r="L302" i="14"/>
  <c r="L113" i="14"/>
  <c r="L175" i="14"/>
  <c r="L74" i="14"/>
  <c r="L173" i="14"/>
  <c r="L210" i="14"/>
  <c r="L206" i="14"/>
  <c r="L73" i="14"/>
  <c r="L177" i="14"/>
  <c r="L126" i="14"/>
  <c r="L38" i="14"/>
  <c r="L192" i="14"/>
  <c r="L81" i="14"/>
  <c r="L165" i="14"/>
  <c r="L82" i="14"/>
  <c r="L125" i="14"/>
  <c r="L89" i="14"/>
  <c r="L51" i="14"/>
  <c r="L27" i="14"/>
  <c r="L135" i="14"/>
  <c r="L157" i="14"/>
  <c r="L263" i="14"/>
  <c r="L209" i="14"/>
  <c r="L156" i="14"/>
  <c r="L265" i="14"/>
  <c r="L39" i="14"/>
  <c r="L92" i="14"/>
  <c r="L188" i="14"/>
  <c r="L293" i="14"/>
  <c r="L240" i="14"/>
  <c r="L40" i="14"/>
  <c r="L13" i="14"/>
  <c r="L96" i="14"/>
  <c r="L132" i="14"/>
  <c r="L84" i="14"/>
  <c r="L288" i="14"/>
  <c r="L273" i="14"/>
  <c r="L184" i="14"/>
  <c r="L100" i="14"/>
  <c r="L20" i="14"/>
  <c r="L284" i="14"/>
  <c r="L166" i="14"/>
  <c r="K10" i="14"/>
  <c r="N10" i="14" s="1"/>
  <c r="L103" i="14"/>
  <c r="L79" i="14"/>
  <c r="L226" i="14"/>
  <c r="L216" i="14"/>
  <c r="L163" i="14"/>
  <c r="L22" i="14"/>
  <c r="L171" i="14"/>
  <c r="L124" i="14"/>
  <c r="L174" i="14"/>
  <c r="L296" i="14"/>
  <c r="L93" i="14"/>
  <c r="L17" i="14"/>
  <c r="L231" i="14"/>
  <c r="L170" i="14"/>
  <c r="L250" i="14"/>
  <c r="L94" i="14"/>
  <c r="L219" i="14"/>
  <c r="L146" i="14"/>
  <c r="L249" i="14"/>
  <c r="L220" i="14"/>
  <c r="L50" i="14"/>
  <c r="L214" i="14"/>
  <c r="L164" i="14"/>
  <c r="L106" i="14"/>
  <c r="L278" i="14"/>
  <c r="L266" i="14"/>
  <c r="L37" i="14"/>
  <c r="L11" i="14"/>
  <c r="L97" i="14"/>
  <c r="L176" i="14"/>
  <c r="L138" i="14"/>
  <c r="L309" i="14"/>
  <c r="L279" i="14"/>
  <c r="L10" i="14"/>
  <c r="D13" i="14" s="1"/>
  <c r="D21" i="14" s="1"/>
  <c r="D22" i="14" s="1"/>
  <c r="J6" i="10" s="1"/>
  <c r="L111" i="14"/>
  <c r="L189" i="14"/>
  <c r="L114" i="14"/>
  <c r="L238" i="14"/>
  <c r="L277" i="14"/>
  <c r="L297" i="14"/>
  <c r="L153" i="14"/>
  <c r="L130" i="14"/>
  <c r="L217" i="14"/>
  <c r="L119" i="14"/>
  <c r="L136" i="14"/>
  <c r="L253" i="14"/>
  <c r="L245" i="14"/>
  <c r="L256" i="14"/>
  <c r="L80" i="14"/>
  <c r="L211" i="14"/>
  <c r="L110" i="14"/>
  <c r="L213" i="14"/>
  <c r="L246" i="14"/>
  <c r="L56" i="14"/>
  <c r="L197" i="14"/>
  <c r="L71" i="14"/>
  <c r="L195" i="14"/>
  <c r="L108" i="14"/>
  <c r="L76" i="14"/>
  <c r="L68" i="14"/>
  <c r="L191" i="14"/>
  <c r="L59" i="14"/>
  <c r="L224" i="14"/>
  <c r="L64" i="14"/>
  <c r="L14" i="14"/>
  <c r="L203" i="14"/>
  <c r="L294" i="14"/>
  <c r="L252" i="14"/>
  <c r="L86" i="14"/>
  <c r="L66" i="14"/>
  <c r="L32" i="14"/>
  <c r="L200" i="14"/>
  <c r="L107" i="14"/>
  <c r="L225" i="14"/>
  <c r="L12" i="14"/>
  <c r="L78" i="14"/>
  <c r="L168" i="14"/>
  <c r="L15" i="14"/>
  <c r="L286" i="14"/>
  <c r="L271" i="14"/>
  <c r="L306" i="14"/>
  <c r="L52" i="14"/>
  <c r="L102" i="14"/>
  <c r="L45" i="14"/>
  <c r="L308" i="14"/>
  <c r="L25" i="14"/>
  <c r="L120" i="14"/>
  <c r="L261" i="14"/>
  <c r="L128" i="14"/>
  <c r="L221" i="14"/>
  <c r="L44" i="14"/>
  <c r="L88" i="14"/>
  <c r="L34" i="14"/>
  <c r="L83" i="14"/>
  <c r="L275" i="14"/>
  <c r="L139" i="14"/>
  <c r="L121" i="14"/>
  <c r="L201" i="14"/>
  <c r="L183" i="14"/>
  <c r="L131" i="14"/>
  <c r="L251" i="14"/>
  <c r="L196" i="14"/>
  <c r="L42" i="14"/>
  <c r="L233" i="14"/>
  <c r="L70" i="14"/>
  <c r="L181" i="14"/>
  <c r="L104" i="14"/>
  <c r="L248" i="14"/>
  <c r="L242" i="14"/>
  <c r="L69" i="14"/>
  <c r="L208" i="14"/>
  <c r="L207" i="14"/>
  <c r="L134" i="14"/>
  <c r="L190" i="14"/>
  <c r="L28" i="14"/>
  <c r="L205" i="14"/>
  <c r="L254" i="14"/>
  <c r="L300" i="14"/>
  <c r="L109" i="14"/>
  <c r="L247" i="14"/>
  <c r="L179" i="14"/>
  <c r="L122" i="14"/>
  <c r="L185" i="14"/>
  <c r="L23" i="14"/>
  <c r="L202" i="14"/>
  <c r="L169" i="14"/>
  <c r="L129" i="14"/>
  <c r="L77" i="14"/>
  <c r="L33" i="14"/>
  <c r="L307" i="14"/>
  <c r="L162" i="14"/>
  <c r="L65" i="14"/>
  <c r="L243" i="14"/>
  <c r="L72" i="14"/>
  <c r="L35" i="14"/>
  <c r="L98" i="14"/>
  <c r="L43" i="14"/>
  <c r="L99" i="14"/>
  <c r="L95" i="14"/>
  <c r="L270" i="14"/>
  <c r="L180" i="14"/>
  <c r="D23" i="15"/>
  <c r="N9" i="10"/>
  <c r="N17" i="10"/>
  <c r="N25" i="10"/>
  <c r="N12" i="10"/>
  <c r="N10" i="10"/>
  <c r="N18" i="10"/>
  <c r="N26" i="10"/>
  <c r="N20" i="10"/>
  <c r="N24" i="10"/>
  <c r="N11" i="10"/>
  <c r="N19" i="10"/>
  <c r="N27" i="10"/>
  <c r="N4" i="10"/>
  <c r="N3" i="10"/>
  <c r="O3" i="10" s="1"/>
  <c r="N16" i="10"/>
  <c r="N5" i="10"/>
  <c r="N13" i="10"/>
  <c r="N21" i="10"/>
  <c r="N7" i="10"/>
  <c r="N15" i="10"/>
  <c r="N6" i="10"/>
  <c r="N14" i="10"/>
  <c r="N22" i="10"/>
  <c r="N23" i="10"/>
  <c r="N8" i="10"/>
  <c r="N10" i="16"/>
  <c r="M10" i="16"/>
  <c r="O10" i="16" s="1"/>
  <c r="K11" i="16" s="1"/>
  <c r="D13" i="16"/>
  <c r="D21" i="16" s="1"/>
  <c r="D22" i="16" s="1"/>
  <c r="O10" i="15"/>
  <c r="K11" i="15" s="1"/>
  <c r="A30" i="1"/>
  <c r="J23" i="10" l="1"/>
  <c r="J10" i="10"/>
  <c r="J17" i="10"/>
  <c r="J24" i="10"/>
  <c r="J12" i="10"/>
  <c r="J19" i="10"/>
  <c r="J7" i="10"/>
  <c r="J27" i="10"/>
  <c r="J16" i="10"/>
  <c r="J21" i="10"/>
  <c r="J11" i="10"/>
  <c r="J25" i="10"/>
  <c r="J4" i="10"/>
  <c r="J26" i="10"/>
  <c r="J15" i="10"/>
  <c r="J9" i="10"/>
  <c r="M10" i="14"/>
  <c r="O10" i="14" s="1"/>
  <c r="K11" i="14" s="1"/>
  <c r="N11" i="14" s="1"/>
  <c r="M11" i="14" s="1"/>
  <c r="J20" i="10"/>
  <c r="J13" i="10"/>
  <c r="J18" i="10"/>
  <c r="J3" i="10"/>
  <c r="K3" i="10" s="1"/>
  <c r="J8" i="10"/>
  <c r="D23" i="14"/>
  <c r="J14" i="10"/>
  <c r="J5" i="10"/>
  <c r="J22" i="10"/>
  <c r="D23" i="16"/>
  <c r="R7" i="10"/>
  <c r="R15" i="10"/>
  <c r="R23" i="10"/>
  <c r="R14" i="10"/>
  <c r="R8" i="10"/>
  <c r="R16" i="10"/>
  <c r="R24" i="10"/>
  <c r="R22" i="10"/>
  <c r="R9" i="10"/>
  <c r="R17" i="10"/>
  <c r="R25" i="10"/>
  <c r="R6" i="10"/>
  <c r="R10" i="10"/>
  <c r="R18" i="10"/>
  <c r="R26" i="10"/>
  <c r="R13" i="10"/>
  <c r="R11" i="10"/>
  <c r="R19" i="10"/>
  <c r="R27" i="10"/>
  <c r="R21" i="10"/>
  <c r="R4" i="10"/>
  <c r="R12" i="10"/>
  <c r="R20" i="10"/>
  <c r="R3" i="10"/>
  <c r="S3" i="10" s="1"/>
  <c r="R5" i="10"/>
  <c r="O4" i="10"/>
  <c r="O5" i="10" s="1"/>
  <c r="O6" i="10" s="1"/>
  <c r="O7" i="10" s="1"/>
  <c r="N11" i="16"/>
  <c r="M11" i="16" s="1"/>
  <c r="O11" i="16" s="1"/>
  <c r="K12" i="16" s="1"/>
  <c r="N11" i="15"/>
  <c r="M11" i="15" s="1"/>
  <c r="D20" i="1"/>
  <c r="G20" i="1"/>
  <c r="H19" i="1"/>
  <c r="C10" i="12"/>
  <c r="H6" i="12"/>
  <c r="H4" i="12"/>
  <c r="K4" i="10" l="1"/>
  <c r="K5" i="10" s="1"/>
  <c r="K6" i="10" s="1"/>
  <c r="K7" i="10" s="1"/>
  <c r="C30" i="14" s="1"/>
  <c r="S4" i="10"/>
  <c r="S5" i="10" s="1"/>
  <c r="S6" i="10" s="1"/>
  <c r="S7" i="10" s="1"/>
  <c r="O8" i="10"/>
  <c r="O9" i="10" s="1"/>
  <c r="O10" i="10" s="1"/>
  <c r="O11" i="10" s="1"/>
  <c r="O12" i="10" s="1"/>
  <c r="C30" i="15"/>
  <c r="N12" i="16"/>
  <c r="M12" i="16" s="1"/>
  <c r="O12" i="16"/>
  <c r="K13" i="16" s="1"/>
  <c r="O11" i="15"/>
  <c r="K12" i="15" s="1"/>
  <c r="O11" i="14"/>
  <c r="K12" i="14" s="1"/>
  <c r="A38" i="1"/>
  <c r="A36" i="1"/>
  <c r="A34" i="1"/>
  <c r="A32" i="1"/>
  <c r="K6" i="1"/>
  <c r="K4" i="1"/>
  <c r="K8" i="10" l="1"/>
  <c r="K9" i="10" s="1"/>
  <c r="K10" i="10" s="1"/>
  <c r="K11" i="10" s="1"/>
  <c r="K12" i="10" s="1"/>
  <c r="C32" i="14" s="1"/>
  <c r="S8" i="10"/>
  <c r="S9" i="10" s="1"/>
  <c r="S10" i="10" s="1"/>
  <c r="S11" i="10" s="1"/>
  <c r="S12" i="10" s="1"/>
  <c r="C30" i="16"/>
  <c r="O13" i="10"/>
  <c r="O14" i="10" s="1"/>
  <c r="O15" i="10" s="1"/>
  <c r="O16" i="10" s="1"/>
  <c r="O17" i="10" s="1"/>
  <c r="C32" i="15"/>
  <c r="N13" i="16"/>
  <c r="M13" i="16" s="1"/>
  <c r="O13" i="16" s="1"/>
  <c r="K14" i="16" s="1"/>
  <c r="N12" i="15"/>
  <c r="M12" i="15" s="1"/>
  <c r="N12" i="14"/>
  <c r="M12" i="14" s="1"/>
  <c r="B35" i="12"/>
  <c r="B34" i="12"/>
  <c r="K13" i="10" l="1"/>
  <c r="K14" i="10" s="1"/>
  <c r="K15" i="10" s="1"/>
  <c r="K16" i="10" s="1"/>
  <c r="K17" i="10" s="1"/>
  <c r="C34" i="14" s="1"/>
  <c r="S13" i="10"/>
  <c r="S14" i="10" s="1"/>
  <c r="S15" i="10" s="1"/>
  <c r="S16" i="10" s="1"/>
  <c r="S17" i="10" s="1"/>
  <c r="C32" i="16"/>
  <c r="O18" i="10"/>
  <c r="O19" i="10" s="1"/>
  <c r="O20" i="10" s="1"/>
  <c r="O21" i="10" s="1"/>
  <c r="O22" i="10" s="1"/>
  <c r="C34" i="15"/>
  <c r="N14" i="16"/>
  <c r="M14" i="16" s="1"/>
  <c r="O14" i="16"/>
  <c r="K15" i="16" s="1"/>
  <c r="O12" i="15"/>
  <c r="K13" i="15" s="1"/>
  <c r="O12" i="14"/>
  <c r="K13" i="14" s="1"/>
  <c r="D18" i="12"/>
  <c r="C8" i="12"/>
  <c r="C9" i="12"/>
  <c r="H5" i="12" s="1"/>
  <c r="H7" i="12" s="1"/>
  <c r="K18" i="10" l="1"/>
  <c r="K19" i="10" s="1"/>
  <c r="K20" i="10" s="1"/>
  <c r="K21" i="10" s="1"/>
  <c r="K22" i="10" s="1"/>
  <c r="K23" i="10" s="1"/>
  <c r="K24" i="10" s="1"/>
  <c r="K25" i="10" s="1"/>
  <c r="K26" i="10" s="1"/>
  <c r="K27" i="10" s="1"/>
  <c r="C38" i="14" s="1"/>
  <c r="S18" i="10"/>
  <c r="S19" i="10" s="1"/>
  <c r="S20" i="10" s="1"/>
  <c r="S21" i="10" s="1"/>
  <c r="S22" i="10" s="1"/>
  <c r="C34" i="16"/>
  <c r="O23" i="10"/>
  <c r="O24" i="10" s="1"/>
  <c r="O25" i="10" s="1"/>
  <c r="O26" i="10" s="1"/>
  <c r="O27" i="10" s="1"/>
  <c r="C38" i="15" s="1"/>
  <c r="C36" i="15"/>
  <c r="N15" i="16"/>
  <c r="M15" i="16" s="1"/>
  <c r="N13" i="15"/>
  <c r="M13" i="15" s="1"/>
  <c r="N13" i="14"/>
  <c r="M13" i="14" s="1"/>
  <c r="H10" i="12"/>
  <c r="K10" i="12" s="1"/>
  <c r="I14" i="12"/>
  <c r="I18" i="12"/>
  <c r="I22" i="12"/>
  <c r="I26" i="12"/>
  <c r="I30" i="12"/>
  <c r="I34" i="12"/>
  <c r="I38" i="12"/>
  <c r="I42" i="12"/>
  <c r="I46" i="12"/>
  <c r="I50" i="12"/>
  <c r="I54" i="12"/>
  <c r="I58" i="12"/>
  <c r="I62" i="12"/>
  <c r="I66" i="12"/>
  <c r="I70" i="12"/>
  <c r="I74" i="12"/>
  <c r="I78" i="12"/>
  <c r="I82" i="12"/>
  <c r="I86" i="12"/>
  <c r="I90" i="12"/>
  <c r="I94" i="12"/>
  <c r="I98" i="12"/>
  <c r="I102" i="12"/>
  <c r="I106" i="12"/>
  <c r="I110" i="12"/>
  <c r="I114" i="12"/>
  <c r="I118" i="12"/>
  <c r="I122" i="12"/>
  <c r="I126" i="12"/>
  <c r="I130" i="12"/>
  <c r="I134" i="12"/>
  <c r="I138" i="12"/>
  <c r="I142" i="12"/>
  <c r="I146" i="12"/>
  <c r="I150" i="12"/>
  <c r="I154" i="12"/>
  <c r="I158" i="12"/>
  <c r="I162" i="12"/>
  <c r="I166" i="12"/>
  <c r="I170" i="12"/>
  <c r="I174" i="12"/>
  <c r="I178" i="12"/>
  <c r="I182" i="12"/>
  <c r="I186" i="12"/>
  <c r="I190" i="12"/>
  <c r="I194" i="12"/>
  <c r="I198" i="12"/>
  <c r="I202" i="12"/>
  <c r="I206" i="12"/>
  <c r="I210" i="12"/>
  <c r="I214" i="12"/>
  <c r="I218" i="12"/>
  <c r="I222" i="12"/>
  <c r="I226" i="12"/>
  <c r="I230" i="12"/>
  <c r="I234" i="12"/>
  <c r="I238" i="12"/>
  <c r="I242" i="12"/>
  <c r="I246" i="12"/>
  <c r="I250" i="12"/>
  <c r="I254" i="12"/>
  <c r="I258" i="12"/>
  <c r="I262" i="12"/>
  <c r="I270" i="12"/>
  <c r="I282" i="12"/>
  <c r="I286" i="12"/>
  <c r="I302" i="12"/>
  <c r="I11" i="12"/>
  <c r="I15" i="12"/>
  <c r="I19" i="12"/>
  <c r="I23" i="12"/>
  <c r="I27" i="12"/>
  <c r="I31" i="12"/>
  <c r="I35" i="12"/>
  <c r="I39" i="12"/>
  <c r="I43" i="12"/>
  <c r="I47" i="12"/>
  <c r="I51" i="12"/>
  <c r="I55" i="12"/>
  <c r="I59" i="12"/>
  <c r="I63" i="12"/>
  <c r="I67" i="12"/>
  <c r="I71" i="12"/>
  <c r="I75" i="12"/>
  <c r="I79" i="12"/>
  <c r="I83" i="12"/>
  <c r="I87" i="12"/>
  <c r="I91" i="12"/>
  <c r="I95" i="12"/>
  <c r="I99" i="12"/>
  <c r="I103" i="12"/>
  <c r="I107" i="12"/>
  <c r="I111" i="12"/>
  <c r="I115" i="12"/>
  <c r="I119" i="12"/>
  <c r="I123" i="12"/>
  <c r="I127" i="12"/>
  <c r="I131" i="12"/>
  <c r="I135" i="12"/>
  <c r="I139" i="12"/>
  <c r="I143" i="12"/>
  <c r="I147" i="12"/>
  <c r="I151" i="12"/>
  <c r="I155" i="12"/>
  <c r="I159" i="12"/>
  <c r="I163" i="12"/>
  <c r="I167" i="12"/>
  <c r="I171" i="12"/>
  <c r="I175" i="12"/>
  <c r="I179" i="12"/>
  <c r="I183" i="12"/>
  <c r="I187" i="12"/>
  <c r="I191" i="12"/>
  <c r="I195" i="12"/>
  <c r="I199" i="12"/>
  <c r="I203" i="12"/>
  <c r="I207" i="12"/>
  <c r="I211" i="12"/>
  <c r="I215" i="12"/>
  <c r="I219" i="12"/>
  <c r="I223" i="12"/>
  <c r="I227" i="12"/>
  <c r="I231" i="12"/>
  <c r="I235" i="12"/>
  <c r="I239" i="12"/>
  <c r="I243" i="12"/>
  <c r="I247" i="12"/>
  <c r="I251" i="12"/>
  <c r="I255" i="12"/>
  <c r="I259" i="12"/>
  <c r="I263" i="12"/>
  <c r="I267" i="12"/>
  <c r="I271" i="12"/>
  <c r="I275" i="12"/>
  <c r="I279" i="12"/>
  <c r="I283" i="12"/>
  <c r="I287" i="12"/>
  <c r="I291" i="12"/>
  <c r="I295" i="12"/>
  <c r="I299" i="12"/>
  <c r="I303" i="12"/>
  <c r="I307" i="12"/>
  <c r="I274" i="12"/>
  <c r="I294" i="12"/>
  <c r="I10" i="12"/>
  <c r="D15" i="12" s="1"/>
  <c r="I12" i="12"/>
  <c r="I16" i="12"/>
  <c r="I20" i="12"/>
  <c r="I24" i="12"/>
  <c r="I28" i="12"/>
  <c r="I32" i="12"/>
  <c r="I36" i="12"/>
  <c r="I40" i="12"/>
  <c r="I44" i="12"/>
  <c r="I48" i="12"/>
  <c r="I52" i="12"/>
  <c r="I56" i="12"/>
  <c r="I60" i="12"/>
  <c r="I64" i="12"/>
  <c r="I68" i="12"/>
  <c r="I72" i="12"/>
  <c r="I76" i="12"/>
  <c r="I80" i="12"/>
  <c r="I84" i="12"/>
  <c r="I88" i="12"/>
  <c r="I92" i="12"/>
  <c r="I96" i="12"/>
  <c r="I100" i="12"/>
  <c r="I104" i="12"/>
  <c r="I108" i="12"/>
  <c r="I112" i="12"/>
  <c r="I116" i="12"/>
  <c r="I120" i="12"/>
  <c r="I124" i="12"/>
  <c r="I128" i="12"/>
  <c r="I132" i="12"/>
  <c r="I136" i="12"/>
  <c r="I140" i="12"/>
  <c r="I144" i="12"/>
  <c r="I148" i="12"/>
  <c r="I152" i="12"/>
  <c r="I156" i="12"/>
  <c r="I160" i="12"/>
  <c r="I164" i="12"/>
  <c r="I168" i="12"/>
  <c r="I172" i="12"/>
  <c r="I176" i="12"/>
  <c r="I180" i="12"/>
  <c r="I184" i="12"/>
  <c r="I188" i="12"/>
  <c r="I192" i="12"/>
  <c r="I196" i="12"/>
  <c r="I200" i="12"/>
  <c r="I204" i="12"/>
  <c r="I208" i="12"/>
  <c r="I212" i="12"/>
  <c r="I216" i="12"/>
  <c r="I220" i="12"/>
  <c r="I224" i="12"/>
  <c r="I228" i="12"/>
  <c r="I232" i="12"/>
  <c r="I236" i="12"/>
  <c r="I240" i="12"/>
  <c r="I244" i="12"/>
  <c r="I248" i="12"/>
  <c r="I252" i="12"/>
  <c r="I256" i="12"/>
  <c r="I260" i="12"/>
  <c r="I264" i="12"/>
  <c r="I268" i="12"/>
  <c r="I272" i="12"/>
  <c r="I276" i="12"/>
  <c r="I280" i="12"/>
  <c r="I284" i="12"/>
  <c r="I288" i="12"/>
  <c r="I292" i="12"/>
  <c r="I296" i="12"/>
  <c r="I300" i="12"/>
  <c r="I304" i="12"/>
  <c r="I308" i="12"/>
  <c r="I278" i="12"/>
  <c r="I298" i="12"/>
  <c r="I13" i="12"/>
  <c r="I17" i="12"/>
  <c r="I21" i="12"/>
  <c r="I25" i="12"/>
  <c r="I29" i="12"/>
  <c r="I33" i="12"/>
  <c r="I37" i="12"/>
  <c r="I41" i="12"/>
  <c r="I45" i="12"/>
  <c r="I49" i="12"/>
  <c r="I53" i="12"/>
  <c r="I57" i="12"/>
  <c r="I61" i="12"/>
  <c r="I65" i="12"/>
  <c r="I69" i="12"/>
  <c r="I73" i="12"/>
  <c r="I77" i="12"/>
  <c r="I81" i="12"/>
  <c r="I85" i="12"/>
  <c r="I89" i="12"/>
  <c r="I93" i="12"/>
  <c r="I97" i="12"/>
  <c r="I101" i="12"/>
  <c r="I105" i="12"/>
  <c r="I109" i="12"/>
  <c r="I113" i="12"/>
  <c r="I117" i="12"/>
  <c r="I121" i="12"/>
  <c r="I125" i="12"/>
  <c r="I129" i="12"/>
  <c r="I133" i="12"/>
  <c r="I137" i="12"/>
  <c r="I141" i="12"/>
  <c r="I145" i="12"/>
  <c r="I149" i="12"/>
  <c r="I153" i="12"/>
  <c r="I157" i="12"/>
  <c r="I161" i="12"/>
  <c r="I165" i="12"/>
  <c r="I169" i="12"/>
  <c r="I173" i="12"/>
  <c r="I177" i="12"/>
  <c r="I181" i="12"/>
  <c r="I185" i="12"/>
  <c r="I189" i="12"/>
  <c r="I193" i="12"/>
  <c r="I197" i="12"/>
  <c r="I201" i="12"/>
  <c r="I205" i="12"/>
  <c r="I209" i="12"/>
  <c r="I213" i="12"/>
  <c r="I217" i="12"/>
  <c r="I221" i="12"/>
  <c r="I225" i="12"/>
  <c r="I229" i="12"/>
  <c r="I233" i="12"/>
  <c r="I237" i="12"/>
  <c r="I241" i="12"/>
  <c r="I245" i="12"/>
  <c r="I249" i="12"/>
  <c r="I253" i="12"/>
  <c r="I257" i="12"/>
  <c r="I261" i="12"/>
  <c r="I265" i="12"/>
  <c r="I269" i="12"/>
  <c r="I273" i="12"/>
  <c r="I277" i="12"/>
  <c r="I281" i="12"/>
  <c r="I285" i="12"/>
  <c r="I289" i="12"/>
  <c r="I293" i="12"/>
  <c r="I297" i="12"/>
  <c r="I301" i="12"/>
  <c r="I305" i="12"/>
  <c r="I309" i="12"/>
  <c r="I266" i="12"/>
  <c r="I290" i="12"/>
  <c r="I306" i="12"/>
  <c r="C22" i="12"/>
  <c r="D21" i="12"/>
  <c r="D20" i="12"/>
  <c r="D19" i="12"/>
  <c r="C36" i="14" l="1"/>
  <c r="C25" i="14"/>
  <c r="S23" i="10"/>
  <c r="S24" i="10" s="1"/>
  <c r="S25" i="10" s="1"/>
  <c r="S26" i="10" s="1"/>
  <c r="S27" i="10" s="1"/>
  <c r="C38" i="16" s="1"/>
  <c r="C36" i="16"/>
  <c r="O15" i="16"/>
  <c r="K16" i="16" s="1"/>
  <c r="O13" i="15"/>
  <c r="K14" i="15" s="1"/>
  <c r="O13" i="14"/>
  <c r="K14" i="14" s="1"/>
  <c r="J10" i="12"/>
  <c r="L10" i="12" s="1"/>
  <c r="H11" i="12" s="1"/>
  <c r="D22" i="12"/>
  <c r="A27" i="12" s="1"/>
  <c r="G7" i="1"/>
  <c r="D18" i="1"/>
  <c r="D19" i="1"/>
  <c r="N16" i="16" l="1"/>
  <c r="M16" i="16" s="1"/>
  <c r="O16" i="16" s="1"/>
  <c r="K17" i="16" s="1"/>
  <c r="N14" i="15"/>
  <c r="M14" i="15" s="1"/>
  <c r="O14" i="15" s="1"/>
  <c r="K15" i="15" s="1"/>
  <c r="N14" i="14"/>
  <c r="M14" i="14" s="1"/>
  <c r="O14" i="14" s="1"/>
  <c r="K15" i="14" s="1"/>
  <c r="K11" i="12"/>
  <c r="J11" i="12" s="1"/>
  <c r="L11" i="12" s="1"/>
  <c r="H12" i="12" s="1"/>
  <c r="K12" i="12" s="1"/>
  <c r="J12" i="12" s="1"/>
  <c r="L12" i="12" s="1"/>
  <c r="H13" i="12" s="1"/>
  <c r="H18" i="1"/>
  <c r="G12" i="1"/>
  <c r="G13" i="1"/>
  <c r="G11" i="1"/>
  <c r="G10" i="1"/>
  <c r="C24" i="1"/>
  <c r="N17" i="16" l="1"/>
  <c r="M17" i="16" s="1"/>
  <c r="O17" i="16" s="1"/>
  <c r="K18" i="16" s="1"/>
  <c r="N15" i="15"/>
  <c r="M15" i="15" s="1"/>
  <c r="O15" i="15" s="1"/>
  <c r="K16" i="15" s="1"/>
  <c r="N15" i="14"/>
  <c r="M15" i="14" s="1"/>
  <c r="O15" i="14" s="1"/>
  <c r="K16" i="14" s="1"/>
  <c r="K13" i="12"/>
  <c r="J13" i="12" s="1"/>
  <c r="L13" i="12" s="1"/>
  <c r="H14" i="12" s="1"/>
  <c r="K14" i="12" s="1"/>
  <c r="J14" i="12" s="1"/>
  <c r="L14" i="12" s="1"/>
  <c r="H15" i="12" s="1"/>
  <c r="K15" i="12" s="1"/>
  <c r="J15" i="12" s="1"/>
  <c r="L15" i="12" s="1"/>
  <c r="H16" i="12" s="1"/>
  <c r="K16" i="12" s="1"/>
  <c r="A29" i="12"/>
  <c r="C29" i="12" s="1"/>
  <c r="K5" i="1"/>
  <c r="K7" i="1" s="1"/>
  <c r="G14" i="1"/>
  <c r="G15" i="1" s="1"/>
  <c r="B19" i="4"/>
  <c r="K14" i="4"/>
  <c r="K15" i="4" s="1"/>
  <c r="B5" i="4"/>
  <c r="K9" i="4" s="1"/>
  <c r="K10" i="4"/>
  <c r="N18" i="16" l="1"/>
  <c r="M18" i="16" s="1"/>
  <c r="N16" i="15"/>
  <c r="M16" i="15" s="1"/>
  <c r="O16" i="15" s="1"/>
  <c r="K17" i="15" s="1"/>
  <c r="N16" i="14"/>
  <c r="M16" i="14" s="1"/>
  <c r="O16" i="14" s="1"/>
  <c r="K17" i="14" s="1"/>
  <c r="L29" i="1"/>
  <c r="L26" i="1"/>
  <c r="L27" i="1"/>
  <c r="L28" i="1"/>
  <c r="L10" i="1"/>
  <c r="L22" i="1"/>
  <c r="G18" i="1"/>
  <c r="G19" i="1"/>
  <c r="D27" i="12"/>
  <c r="J16" i="12"/>
  <c r="L16" i="12" s="1"/>
  <c r="H17" i="12" s="1"/>
  <c r="K17" i="12" s="1"/>
  <c r="L24" i="1"/>
  <c r="L91" i="1"/>
  <c r="L132" i="1"/>
  <c r="L175" i="1"/>
  <c r="L219" i="1"/>
  <c r="L260" i="1"/>
  <c r="L303" i="1"/>
  <c r="L84" i="1"/>
  <c r="L148" i="1"/>
  <c r="L235" i="1"/>
  <c r="L20" i="1"/>
  <c r="L140" i="1"/>
  <c r="L227" i="1"/>
  <c r="L83" i="1"/>
  <c r="L124" i="1"/>
  <c r="L167" i="1"/>
  <c r="L211" i="1"/>
  <c r="L252" i="1"/>
  <c r="L295" i="1"/>
  <c r="L139" i="1"/>
  <c r="L223" i="1"/>
  <c r="L308" i="1"/>
  <c r="L108" i="1"/>
  <c r="L195" i="1"/>
  <c r="L279" i="1"/>
  <c r="L17" i="1"/>
  <c r="L33" i="1"/>
  <c r="L49" i="1"/>
  <c r="L65" i="1"/>
  <c r="L81" i="1"/>
  <c r="L97" i="1"/>
  <c r="L113" i="1"/>
  <c r="L129" i="1"/>
  <c r="L145" i="1"/>
  <c r="L161" i="1"/>
  <c r="L177" i="1"/>
  <c r="L193" i="1"/>
  <c r="L209" i="1"/>
  <c r="L225" i="1"/>
  <c r="L241" i="1"/>
  <c r="L257" i="1"/>
  <c r="L273" i="1"/>
  <c r="L289" i="1"/>
  <c r="L305" i="1"/>
  <c r="L43" i="1"/>
  <c r="L14" i="1"/>
  <c r="L30" i="1"/>
  <c r="L46" i="1"/>
  <c r="L62" i="1"/>
  <c r="L78" i="1"/>
  <c r="L94" i="1"/>
  <c r="L110" i="1"/>
  <c r="L126" i="1"/>
  <c r="L142" i="1"/>
  <c r="L158" i="1"/>
  <c r="L174" i="1"/>
  <c r="L190" i="1"/>
  <c r="L206" i="1"/>
  <c r="L222" i="1"/>
  <c r="L238" i="1"/>
  <c r="L254" i="1"/>
  <c r="L270" i="1"/>
  <c r="L286" i="1"/>
  <c r="L302" i="1"/>
  <c r="L23" i="1"/>
  <c r="L47" i="1"/>
  <c r="L296" i="1"/>
  <c r="L264" i="1"/>
  <c r="L232" i="1"/>
  <c r="L200" i="1"/>
  <c r="L168" i="1"/>
  <c r="L136" i="1"/>
  <c r="L104" i="1"/>
  <c r="L72" i="1"/>
  <c r="L12" i="1"/>
  <c r="L164" i="1"/>
  <c r="L299" i="1"/>
  <c r="L291" i="1"/>
  <c r="L156" i="1"/>
  <c r="L284" i="1"/>
  <c r="L287" i="1"/>
  <c r="L259" i="1"/>
  <c r="L48" i="1"/>
  <c r="L100" i="1"/>
  <c r="L143" i="1"/>
  <c r="L187" i="1"/>
  <c r="L228" i="1"/>
  <c r="L271" i="1"/>
  <c r="L16" i="1"/>
  <c r="L95" i="1"/>
  <c r="L171" i="1"/>
  <c r="L255" i="1"/>
  <c r="L76" i="1"/>
  <c r="L163" i="1"/>
  <c r="L247" i="1"/>
  <c r="L32" i="1"/>
  <c r="L92" i="1"/>
  <c r="L135" i="1"/>
  <c r="L179" i="1"/>
  <c r="L220" i="1"/>
  <c r="L263" i="1"/>
  <c r="L307" i="1"/>
  <c r="L159" i="1"/>
  <c r="L244" i="1"/>
  <c r="L40" i="1"/>
  <c r="L131" i="1"/>
  <c r="L215" i="1"/>
  <c r="L300" i="1"/>
  <c r="L21" i="1"/>
  <c r="L37" i="1"/>
  <c r="L53" i="1"/>
  <c r="L69" i="1"/>
  <c r="L85" i="1"/>
  <c r="L101" i="1"/>
  <c r="L117" i="1"/>
  <c r="L133" i="1"/>
  <c r="L149" i="1"/>
  <c r="L165" i="1"/>
  <c r="L181" i="1"/>
  <c r="L197" i="1"/>
  <c r="L213" i="1"/>
  <c r="L229" i="1"/>
  <c r="L245" i="1"/>
  <c r="L261" i="1"/>
  <c r="L277" i="1"/>
  <c r="L293" i="1"/>
  <c r="L309" i="1"/>
  <c r="L51" i="1"/>
  <c r="L18" i="1"/>
  <c r="L34" i="1"/>
  <c r="L50" i="1"/>
  <c r="L66" i="1"/>
  <c r="L82" i="1"/>
  <c r="L98" i="1"/>
  <c r="L114" i="1"/>
  <c r="L130" i="1"/>
  <c r="L146" i="1"/>
  <c r="L162" i="1"/>
  <c r="L178" i="1"/>
  <c r="L194" i="1"/>
  <c r="L210" i="1"/>
  <c r="L226" i="1"/>
  <c r="L242" i="1"/>
  <c r="L258" i="1"/>
  <c r="L274" i="1"/>
  <c r="L290" i="1"/>
  <c r="L306" i="1"/>
  <c r="L55" i="1"/>
  <c r="L288" i="1"/>
  <c r="L256" i="1"/>
  <c r="L224" i="1"/>
  <c r="L192" i="1"/>
  <c r="L160" i="1"/>
  <c r="L128" i="1"/>
  <c r="L96" i="1"/>
  <c r="L60" i="1"/>
  <c r="L123" i="1"/>
  <c r="L251" i="1"/>
  <c r="L75" i="1"/>
  <c r="L212" i="1"/>
  <c r="L204" i="1"/>
  <c r="L115" i="1"/>
  <c r="L243" i="1"/>
  <c r="L203" i="1"/>
  <c r="L172" i="1"/>
  <c r="L68" i="1"/>
  <c r="L111" i="1"/>
  <c r="L155" i="1"/>
  <c r="L196" i="1"/>
  <c r="L239" i="1"/>
  <c r="L283" i="1"/>
  <c r="L56" i="1"/>
  <c r="L116" i="1"/>
  <c r="L191" i="1"/>
  <c r="L276" i="1"/>
  <c r="L99" i="1"/>
  <c r="L183" i="1"/>
  <c r="L268" i="1"/>
  <c r="L52" i="1"/>
  <c r="L103" i="1"/>
  <c r="L147" i="1"/>
  <c r="L188" i="1"/>
  <c r="L231" i="1"/>
  <c r="L275" i="1"/>
  <c r="L36" i="1"/>
  <c r="L180" i="1"/>
  <c r="L267" i="1"/>
  <c r="L64" i="1"/>
  <c r="L151" i="1"/>
  <c r="L236" i="1"/>
  <c r="K10" i="1"/>
  <c r="N10" i="1" s="1"/>
  <c r="L25" i="1"/>
  <c r="L41" i="1"/>
  <c r="L57" i="1"/>
  <c r="L73" i="1"/>
  <c r="L89" i="1"/>
  <c r="L105" i="1"/>
  <c r="L121" i="1"/>
  <c r="L137" i="1"/>
  <c r="L153" i="1"/>
  <c r="L169" i="1"/>
  <c r="L185" i="1"/>
  <c r="L201" i="1"/>
  <c r="L217" i="1"/>
  <c r="L233" i="1"/>
  <c r="L249" i="1"/>
  <c r="L265" i="1"/>
  <c r="L281" i="1"/>
  <c r="L297" i="1"/>
  <c r="L15" i="1"/>
  <c r="L59" i="1"/>
  <c r="L38" i="1"/>
  <c r="L54" i="1"/>
  <c r="L70" i="1"/>
  <c r="L86" i="1"/>
  <c r="L102" i="1"/>
  <c r="L118" i="1"/>
  <c r="L134" i="1"/>
  <c r="L150" i="1"/>
  <c r="L166" i="1"/>
  <c r="L182" i="1"/>
  <c r="L198" i="1"/>
  <c r="L214" i="1"/>
  <c r="L230" i="1"/>
  <c r="L246" i="1"/>
  <c r="L262" i="1"/>
  <c r="L278" i="1"/>
  <c r="L294" i="1"/>
  <c r="L11" i="1"/>
  <c r="L31" i="1"/>
  <c r="L63" i="1"/>
  <c r="L280" i="1"/>
  <c r="L248" i="1"/>
  <c r="L216" i="1"/>
  <c r="L184" i="1"/>
  <c r="L152" i="1"/>
  <c r="L120" i="1"/>
  <c r="L88" i="1"/>
  <c r="L44" i="1"/>
  <c r="L79" i="1"/>
  <c r="L207" i="1"/>
  <c r="L292" i="1"/>
  <c r="L127" i="1"/>
  <c r="L119" i="1"/>
  <c r="L71" i="1"/>
  <c r="L199" i="1"/>
  <c r="L107" i="1"/>
  <c r="L87" i="1"/>
  <c r="L13" i="1"/>
  <c r="L45" i="1"/>
  <c r="L109" i="1"/>
  <c r="L173" i="1"/>
  <c r="L237" i="1"/>
  <c r="L301" i="1"/>
  <c r="L42" i="1"/>
  <c r="L106" i="1"/>
  <c r="L170" i="1"/>
  <c r="L234" i="1"/>
  <c r="L298" i="1"/>
  <c r="L272" i="1"/>
  <c r="L144" i="1"/>
  <c r="L61" i="1"/>
  <c r="L125" i="1"/>
  <c r="L189" i="1"/>
  <c r="L253" i="1"/>
  <c r="L35" i="1"/>
  <c r="L58" i="1"/>
  <c r="L122" i="1"/>
  <c r="L186" i="1"/>
  <c r="L250" i="1"/>
  <c r="L19" i="1"/>
  <c r="L240" i="1"/>
  <c r="L112" i="1"/>
  <c r="L154" i="1"/>
  <c r="L282" i="1"/>
  <c r="L176" i="1"/>
  <c r="L77" i="1"/>
  <c r="L141" i="1"/>
  <c r="L205" i="1"/>
  <c r="L269" i="1"/>
  <c r="L67" i="1"/>
  <c r="L74" i="1"/>
  <c r="L138" i="1"/>
  <c r="L202" i="1"/>
  <c r="L266" i="1"/>
  <c r="L39" i="1"/>
  <c r="L208" i="1"/>
  <c r="L80" i="1"/>
  <c r="L93" i="1"/>
  <c r="L157" i="1"/>
  <c r="L221" i="1"/>
  <c r="L285" i="1"/>
  <c r="L90" i="1"/>
  <c r="L218" i="1"/>
  <c r="L304" i="1"/>
  <c r="K11" i="4"/>
  <c r="B18" i="4"/>
  <c r="O18" i="16" l="1"/>
  <c r="K19" i="16" s="1"/>
  <c r="N17" i="15"/>
  <c r="M17" i="15" s="1"/>
  <c r="O17" i="15" s="1"/>
  <c r="K18" i="15" s="1"/>
  <c r="N17" i="14"/>
  <c r="M17" i="14" s="1"/>
  <c r="O17" i="14" s="1"/>
  <c r="K18" i="14" s="1"/>
  <c r="J17" i="12"/>
  <c r="L17" i="12" s="1"/>
  <c r="H18" i="12" s="1"/>
  <c r="K18" i="12" s="1"/>
  <c r="D13" i="1"/>
  <c r="M10" i="1"/>
  <c r="F11" i="4"/>
  <c r="B8" i="4"/>
  <c r="B29" i="4" s="1"/>
  <c r="B7" i="4"/>
  <c r="O19" i="16" l="1"/>
  <c r="K20" i="16" s="1"/>
  <c r="N19" i="16"/>
  <c r="M19" i="16" s="1"/>
  <c r="N18" i="15"/>
  <c r="M18" i="15" s="1"/>
  <c r="O18" i="15" s="1"/>
  <c r="K19" i="15" s="1"/>
  <c r="N18" i="14"/>
  <c r="M18" i="14" s="1"/>
  <c r="O18" i="14" s="1"/>
  <c r="K19" i="14" s="1"/>
  <c r="D21" i="1"/>
  <c r="D22" i="1" s="1"/>
  <c r="J18" i="12"/>
  <c r="L18" i="12" s="1"/>
  <c r="H19" i="12" s="1"/>
  <c r="K19" i="12" s="1"/>
  <c r="O10" i="1"/>
  <c r="K11" i="1" s="1"/>
  <c r="N11" i="1" s="1"/>
  <c r="M11" i="1" s="1"/>
  <c r="O11" i="1" s="1"/>
  <c r="K12" i="1" s="1"/>
  <c r="N12" i="1" s="1"/>
  <c r="M12" i="1" s="1"/>
  <c r="O12" i="1" s="1"/>
  <c r="K13" i="1" s="1"/>
  <c r="N13" i="1" s="1"/>
  <c r="M13" i="1" s="1"/>
  <c r="O13" i="1" s="1"/>
  <c r="K14" i="1" s="1"/>
  <c r="N14" i="1" s="1"/>
  <c r="M14" i="1" s="1"/>
  <c r="O14" i="1" s="1"/>
  <c r="K15" i="1" s="1"/>
  <c r="N15" i="1" s="1"/>
  <c r="M15" i="1" s="1"/>
  <c r="O15" i="1" s="1"/>
  <c r="K16" i="1" s="1"/>
  <c r="N16" i="1" s="1"/>
  <c r="M16" i="1" s="1"/>
  <c r="O16" i="1" s="1"/>
  <c r="K17" i="1" s="1"/>
  <c r="N17" i="1" s="1"/>
  <c r="M17" i="1" s="1"/>
  <c r="O17" i="1" s="1"/>
  <c r="K18" i="1" s="1"/>
  <c r="N18" i="1" s="1"/>
  <c r="M18" i="1" s="1"/>
  <c r="O18" i="1" s="1"/>
  <c r="K19" i="1" s="1"/>
  <c r="N19" i="1" s="1"/>
  <c r="F12" i="4"/>
  <c r="B21" i="4"/>
  <c r="B6" i="2"/>
  <c r="B7" i="2" s="1"/>
  <c r="B21" i="2"/>
  <c r="B20" i="2"/>
  <c r="B19" i="2"/>
  <c r="F12" i="2"/>
  <c r="F11" i="2"/>
  <c r="F13" i="2" s="1"/>
  <c r="B8" i="2"/>
  <c r="N20" i="16" l="1"/>
  <c r="M20" i="16" s="1"/>
  <c r="O20" i="16" s="1"/>
  <c r="K21" i="16" s="1"/>
  <c r="N19" i="15"/>
  <c r="M19" i="15" s="1"/>
  <c r="O19" i="15" s="1"/>
  <c r="K20" i="15" s="1"/>
  <c r="N19" i="14"/>
  <c r="M19" i="14" s="1"/>
  <c r="O19" i="14" s="1"/>
  <c r="K20" i="14" s="1"/>
  <c r="F11" i="10"/>
  <c r="F8" i="10"/>
  <c r="F12" i="10"/>
  <c r="F16" i="10"/>
  <c r="F20" i="10"/>
  <c r="F24" i="10"/>
  <c r="F4" i="10"/>
  <c r="F22" i="10"/>
  <c r="D23" i="1"/>
  <c r="F15" i="10"/>
  <c r="F23" i="10"/>
  <c r="F5" i="10"/>
  <c r="F9" i="10"/>
  <c r="F13" i="10"/>
  <c r="F17" i="10"/>
  <c r="F21" i="10"/>
  <c r="F25" i="10"/>
  <c r="F3" i="10"/>
  <c r="G3" i="10" s="1"/>
  <c r="F6" i="10"/>
  <c r="F10" i="10"/>
  <c r="F14" i="10"/>
  <c r="F18" i="10"/>
  <c r="F26" i="10"/>
  <c r="F7" i="10"/>
  <c r="F19" i="10"/>
  <c r="F27" i="10"/>
  <c r="J19" i="12"/>
  <c r="L19" i="12" s="1"/>
  <c r="H20" i="12" s="1"/>
  <c r="K20" i="12" s="1"/>
  <c r="M19" i="1"/>
  <c r="O19" i="1" s="1"/>
  <c r="K20" i="1" s="1"/>
  <c r="N20" i="1" s="1"/>
  <c r="B24" i="4"/>
  <c r="B27" i="4" s="1"/>
  <c r="B28" i="4" s="1"/>
  <c r="B34" i="2"/>
  <c r="B33" i="2"/>
  <c r="B22" i="2"/>
  <c r="O21" i="16" l="1"/>
  <c r="K22" i="16" s="1"/>
  <c r="N21" i="16"/>
  <c r="M21" i="16" s="1"/>
  <c r="N20" i="15"/>
  <c r="M20" i="15" s="1"/>
  <c r="O20" i="15" s="1"/>
  <c r="K21" i="15" s="1"/>
  <c r="N20" i="14"/>
  <c r="M20" i="14" s="1"/>
  <c r="O20" i="14" s="1"/>
  <c r="K21" i="14" s="1"/>
  <c r="G4" i="10"/>
  <c r="G5" i="10" s="1"/>
  <c r="G6" i="10" s="1"/>
  <c r="G7" i="10" s="1"/>
  <c r="J20" i="12"/>
  <c r="L20" i="12" s="1"/>
  <c r="H21" i="12" s="1"/>
  <c r="K21" i="12" s="1"/>
  <c r="M20" i="1"/>
  <c r="B25" i="2"/>
  <c r="B29" i="2" s="1"/>
  <c r="B31" i="2" s="1"/>
  <c r="B26" i="2"/>
  <c r="B30" i="2" s="1"/>
  <c r="B32" i="2" s="1"/>
  <c r="N22" i="16" l="1"/>
  <c r="M22" i="16" s="1"/>
  <c r="O22" i="16" s="1"/>
  <c r="K23" i="16" s="1"/>
  <c r="N21" i="15"/>
  <c r="M21" i="15" s="1"/>
  <c r="O21" i="15" s="1"/>
  <c r="K22" i="15" s="1"/>
  <c r="N21" i="14"/>
  <c r="M21" i="14" s="1"/>
  <c r="O21" i="14" s="1"/>
  <c r="K22" i="14" s="1"/>
  <c r="G8" i="10"/>
  <c r="C30" i="1"/>
  <c r="J21" i="12"/>
  <c r="L21" i="12" s="1"/>
  <c r="H22" i="12" s="1"/>
  <c r="K22" i="12" s="1"/>
  <c r="O20" i="1"/>
  <c r="K21" i="1" s="1"/>
  <c r="N21" i="1" s="1"/>
  <c r="M21" i="1" s="1"/>
  <c r="O21" i="1" s="1"/>
  <c r="K22" i="1" s="1"/>
  <c r="N23" i="16" l="1"/>
  <c r="M23" i="16" s="1"/>
  <c r="O23" i="16" s="1"/>
  <c r="K24" i="16" s="1"/>
  <c r="N22" i="15"/>
  <c r="M22" i="15" s="1"/>
  <c r="O22" i="15" s="1"/>
  <c r="K23" i="15" s="1"/>
  <c r="N22" i="14"/>
  <c r="M22" i="14" s="1"/>
  <c r="O22" i="14" s="1"/>
  <c r="K23" i="14" s="1"/>
  <c r="N22" i="1"/>
  <c r="M22" i="1" s="1"/>
  <c r="O22" i="1" s="1"/>
  <c r="G9" i="10"/>
  <c r="G10" i="10" s="1"/>
  <c r="G11" i="10" s="1"/>
  <c r="G12" i="10" s="1"/>
  <c r="G13" i="10" s="1"/>
  <c r="G14" i="10" s="1"/>
  <c r="G15" i="10" s="1"/>
  <c r="G16" i="10" s="1"/>
  <c r="G17" i="10" s="1"/>
  <c r="J22" i="12"/>
  <c r="L22" i="12" s="1"/>
  <c r="H23" i="12" s="1"/>
  <c r="K23" i="12" s="1"/>
  <c r="N24" i="16" l="1"/>
  <c r="M24" i="16" s="1"/>
  <c r="O24" i="16" s="1"/>
  <c r="K25" i="16" s="1"/>
  <c r="N23" i="15"/>
  <c r="M23" i="15" s="1"/>
  <c r="O23" i="15" s="1"/>
  <c r="K24" i="15" s="1"/>
  <c r="N23" i="14"/>
  <c r="M23" i="14" s="1"/>
  <c r="O23" i="14" s="1"/>
  <c r="K24" i="14" s="1"/>
  <c r="C32" i="1"/>
  <c r="C34" i="1"/>
  <c r="G18" i="10"/>
  <c r="G19" i="10" s="1"/>
  <c r="G20" i="10" s="1"/>
  <c r="G21" i="10" s="1"/>
  <c r="G22" i="10" s="1"/>
  <c r="J23" i="12"/>
  <c r="L23" i="12" s="1"/>
  <c r="H24" i="12" s="1"/>
  <c r="K24" i="12" s="1"/>
  <c r="K23" i="1"/>
  <c r="N23" i="1" s="1"/>
  <c r="M23" i="1" s="1"/>
  <c r="O23" i="1" s="1"/>
  <c r="K24" i="1" s="1"/>
  <c r="N24" i="1" s="1"/>
  <c r="N25" i="16" l="1"/>
  <c r="M25" i="16" s="1"/>
  <c r="O25" i="16" s="1"/>
  <c r="K26" i="16" s="1"/>
  <c r="N24" i="15"/>
  <c r="M24" i="15" s="1"/>
  <c r="O24" i="15" s="1"/>
  <c r="K25" i="15" s="1"/>
  <c r="N24" i="14"/>
  <c r="M24" i="14" s="1"/>
  <c r="O24" i="14" s="1"/>
  <c r="K25" i="14" s="1"/>
  <c r="C36" i="1"/>
  <c r="G23" i="10"/>
  <c r="J24" i="12"/>
  <c r="L24" i="12" s="1"/>
  <c r="H25" i="12" s="1"/>
  <c r="K25" i="12" s="1"/>
  <c r="M24" i="1"/>
  <c r="O24" i="1" s="1"/>
  <c r="K25" i="1" s="1"/>
  <c r="N25" i="1" s="1"/>
  <c r="N26" i="16" l="1"/>
  <c r="M26" i="16" s="1"/>
  <c r="O26" i="16" s="1"/>
  <c r="K27" i="16" s="1"/>
  <c r="N25" i="15"/>
  <c r="M25" i="15" s="1"/>
  <c r="O25" i="15" s="1"/>
  <c r="K26" i="15" s="1"/>
  <c r="N25" i="14"/>
  <c r="M25" i="14" s="1"/>
  <c r="O25" i="14" s="1"/>
  <c r="K26" i="14" s="1"/>
  <c r="G24" i="10"/>
  <c r="G25" i="10" s="1"/>
  <c r="G26" i="10" s="1"/>
  <c r="G27" i="10" s="1"/>
  <c r="J25" i="12"/>
  <c r="L25" i="12" s="1"/>
  <c r="H26" i="12" s="1"/>
  <c r="K26" i="12" s="1"/>
  <c r="M25" i="1"/>
  <c r="O25" i="1" s="1"/>
  <c r="K26" i="1" s="1"/>
  <c r="C25" i="1" l="1"/>
  <c r="N27" i="16"/>
  <c r="M27" i="16" s="1"/>
  <c r="O27" i="16" s="1"/>
  <c r="K28" i="16" s="1"/>
  <c r="N26" i="15"/>
  <c r="M26" i="15" s="1"/>
  <c r="O26" i="15" s="1"/>
  <c r="K27" i="15" s="1"/>
  <c r="N26" i="14"/>
  <c r="M26" i="14" s="1"/>
  <c r="O26" i="14" s="1"/>
  <c r="K27" i="14" s="1"/>
  <c r="N26" i="1"/>
  <c r="M26" i="1" s="1"/>
  <c r="O26" i="1" s="1"/>
  <c r="K27" i="1" s="1"/>
  <c r="C38" i="1"/>
  <c r="J26" i="12"/>
  <c r="L26" i="12" s="1"/>
  <c r="H27" i="12" s="1"/>
  <c r="K27" i="12" s="1"/>
  <c r="N28" i="16" l="1"/>
  <c r="M28" i="16" s="1"/>
  <c r="O28" i="16" s="1"/>
  <c r="K29" i="16" s="1"/>
  <c r="N27" i="15"/>
  <c r="M27" i="15" s="1"/>
  <c r="O27" i="15" s="1"/>
  <c r="K28" i="15" s="1"/>
  <c r="N27" i="14"/>
  <c r="M27" i="14" s="1"/>
  <c r="O27" i="14" s="1"/>
  <c r="K28" i="14" s="1"/>
  <c r="N27" i="1"/>
  <c r="M27" i="1" s="1"/>
  <c r="O27" i="1" s="1"/>
  <c r="K28" i="1" s="1"/>
  <c r="J27" i="12"/>
  <c r="L27" i="12" s="1"/>
  <c r="H28" i="12" s="1"/>
  <c r="K28" i="12" s="1"/>
  <c r="N29" i="16" l="1"/>
  <c r="M29" i="16" s="1"/>
  <c r="O29" i="16" s="1"/>
  <c r="K30" i="16" s="1"/>
  <c r="N28" i="15"/>
  <c r="M28" i="15" s="1"/>
  <c r="O28" i="15" s="1"/>
  <c r="K29" i="15" s="1"/>
  <c r="N28" i="14"/>
  <c r="M28" i="14" s="1"/>
  <c r="O28" i="14" s="1"/>
  <c r="K29" i="14" s="1"/>
  <c r="N28" i="1"/>
  <c r="M28" i="1" s="1"/>
  <c r="O28" i="1" s="1"/>
  <c r="K29" i="1" s="1"/>
  <c r="J28" i="12"/>
  <c r="L28" i="12" s="1"/>
  <c r="H29" i="12" s="1"/>
  <c r="K29" i="12" s="1"/>
  <c r="N30" i="16" l="1"/>
  <c r="M30" i="16" s="1"/>
  <c r="O30" i="16" s="1"/>
  <c r="K31" i="16" s="1"/>
  <c r="N29" i="15"/>
  <c r="M29" i="15" s="1"/>
  <c r="O29" i="15" s="1"/>
  <c r="K30" i="15" s="1"/>
  <c r="N29" i="14"/>
  <c r="M29" i="14" s="1"/>
  <c r="O29" i="14" s="1"/>
  <c r="K30" i="14" s="1"/>
  <c r="N29" i="1"/>
  <c r="M29" i="1" s="1"/>
  <c r="O29" i="1" s="1"/>
  <c r="K30" i="1" s="1"/>
  <c r="N30" i="1" s="1"/>
  <c r="J29" i="12"/>
  <c r="L29" i="12" s="1"/>
  <c r="H30" i="12" s="1"/>
  <c r="K30" i="12" s="1"/>
  <c r="N31" i="16" l="1"/>
  <c r="M31" i="16" s="1"/>
  <c r="O31" i="16" s="1"/>
  <c r="K32" i="16" s="1"/>
  <c r="N30" i="15"/>
  <c r="M30" i="15" s="1"/>
  <c r="O30" i="15" s="1"/>
  <c r="K31" i="15" s="1"/>
  <c r="N30" i="14"/>
  <c r="M30" i="14" s="1"/>
  <c r="O30" i="14" s="1"/>
  <c r="K31" i="14" s="1"/>
  <c r="J30" i="12"/>
  <c r="L30" i="12" s="1"/>
  <c r="H31" i="12" s="1"/>
  <c r="K31" i="12" s="1"/>
  <c r="M30" i="1"/>
  <c r="O30" i="1" s="1"/>
  <c r="K31" i="1" s="1"/>
  <c r="N31" i="1" s="1"/>
  <c r="N32" i="16" l="1"/>
  <c r="M32" i="16" s="1"/>
  <c r="O32" i="16" s="1"/>
  <c r="K33" i="16" s="1"/>
  <c r="N31" i="15"/>
  <c r="M31" i="15" s="1"/>
  <c r="O31" i="15" s="1"/>
  <c r="K32" i="15" s="1"/>
  <c r="N31" i="14"/>
  <c r="M31" i="14" s="1"/>
  <c r="O31" i="14" s="1"/>
  <c r="K32" i="14" s="1"/>
  <c r="J31" i="12"/>
  <c r="L31" i="12" s="1"/>
  <c r="H32" i="12" s="1"/>
  <c r="K32" i="12" s="1"/>
  <c r="M31" i="1"/>
  <c r="O31" i="1" s="1"/>
  <c r="K32" i="1" s="1"/>
  <c r="N32" i="1" s="1"/>
  <c r="N33" i="16" l="1"/>
  <c r="M33" i="16" s="1"/>
  <c r="O33" i="16" s="1"/>
  <c r="K34" i="16" s="1"/>
  <c r="N32" i="15"/>
  <c r="M32" i="15" s="1"/>
  <c r="O32" i="15" s="1"/>
  <c r="K33" i="15" s="1"/>
  <c r="N32" i="14"/>
  <c r="M32" i="14" s="1"/>
  <c r="O32" i="14" s="1"/>
  <c r="K33" i="14" s="1"/>
  <c r="J32" i="12"/>
  <c r="L32" i="12" s="1"/>
  <c r="H33" i="12" s="1"/>
  <c r="K33" i="12" s="1"/>
  <c r="M32" i="1"/>
  <c r="O32" i="1" s="1"/>
  <c r="K33" i="1" s="1"/>
  <c r="N33" i="1" s="1"/>
  <c r="N34" i="16" l="1"/>
  <c r="M34" i="16" s="1"/>
  <c r="O34" i="16" s="1"/>
  <c r="K35" i="16" s="1"/>
  <c r="N33" i="15"/>
  <c r="M33" i="15" s="1"/>
  <c r="O33" i="15" s="1"/>
  <c r="K34" i="15" s="1"/>
  <c r="N33" i="14"/>
  <c r="M33" i="14" s="1"/>
  <c r="O33" i="14" s="1"/>
  <c r="K34" i="14" s="1"/>
  <c r="J33" i="12"/>
  <c r="L33" i="12" s="1"/>
  <c r="H34" i="12" s="1"/>
  <c r="K34" i="12" s="1"/>
  <c r="M33" i="1"/>
  <c r="O33" i="1" s="1"/>
  <c r="K34" i="1" s="1"/>
  <c r="N34" i="1" s="1"/>
  <c r="N35" i="16" l="1"/>
  <c r="M35" i="16" s="1"/>
  <c r="O35" i="16" s="1"/>
  <c r="K36" i="16" s="1"/>
  <c r="N34" i="15"/>
  <c r="M34" i="15" s="1"/>
  <c r="O34" i="15" s="1"/>
  <c r="K35" i="15" s="1"/>
  <c r="N34" i="14"/>
  <c r="M34" i="14" s="1"/>
  <c r="O34" i="14" s="1"/>
  <c r="K35" i="14" s="1"/>
  <c r="J34" i="12"/>
  <c r="L34" i="12" s="1"/>
  <c r="H35" i="12" s="1"/>
  <c r="K35" i="12" s="1"/>
  <c r="M34" i="1"/>
  <c r="O34" i="1" s="1"/>
  <c r="K35" i="1" s="1"/>
  <c r="N35" i="1" s="1"/>
  <c r="N36" i="16" l="1"/>
  <c r="M36" i="16" s="1"/>
  <c r="O36" i="16" s="1"/>
  <c r="K37" i="16" s="1"/>
  <c r="N35" i="15"/>
  <c r="M35" i="15" s="1"/>
  <c r="O35" i="15" s="1"/>
  <c r="K36" i="15" s="1"/>
  <c r="N35" i="14"/>
  <c r="M35" i="14" s="1"/>
  <c r="O35" i="14" s="1"/>
  <c r="K36" i="14" s="1"/>
  <c r="J35" i="12"/>
  <c r="L35" i="12" s="1"/>
  <c r="H36" i="12" s="1"/>
  <c r="K36" i="12" s="1"/>
  <c r="M35" i="1"/>
  <c r="O35" i="1" s="1"/>
  <c r="K36" i="1" s="1"/>
  <c r="N36" i="1" s="1"/>
  <c r="N37" i="16" l="1"/>
  <c r="M37" i="16" s="1"/>
  <c r="O37" i="16" s="1"/>
  <c r="K38" i="16" s="1"/>
  <c r="N36" i="15"/>
  <c r="M36" i="15" s="1"/>
  <c r="O36" i="15"/>
  <c r="K37" i="15" s="1"/>
  <c r="N36" i="14"/>
  <c r="M36" i="14" s="1"/>
  <c r="O36" i="14" s="1"/>
  <c r="K37" i="14" s="1"/>
  <c r="J36" i="12"/>
  <c r="L36" i="12" s="1"/>
  <c r="H37" i="12" s="1"/>
  <c r="K37" i="12" s="1"/>
  <c r="M36" i="1"/>
  <c r="O36" i="1" s="1"/>
  <c r="K37" i="1" s="1"/>
  <c r="N38" i="16" l="1"/>
  <c r="M38" i="16" s="1"/>
  <c r="O38" i="16"/>
  <c r="K39" i="16" s="1"/>
  <c r="N37" i="15"/>
  <c r="M37" i="15" s="1"/>
  <c r="O37" i="15" s="1"/>
  <c r="K38" i="15" s="1"/>
  <c r="N37" i="14"/>
  <c r="M37" i="14" s="1"/>
  <c r="O37" i="14" s="1"/>
  <c r="K38" i="14" s="1"/>
  <c r="J37" i="12"/>
  <c r="L37" i="12" s="1"/>
  <c r="H38" i="12" s="1"/>
  <c r="K38" i="12" s="1"/>
  <c r="N37" i="1"/>
  <c r="M37" i="1" s="1"/>
  <c r="O37" i="1" s="1"/>
  <c r="K38" i="1" s="1"/>
  <c r="N38" i="1" s="1"/>
  <c r="N39" i="16" l="1"/>
  <c r="M39" i="16" s="1"/>
  <c r="O39" i="16" s="1"/>
  <c r="K40" i="16" s="1"/>
  <c r="N38" i="15"/>
  <c r="M38" i="15" s="1"/>
  <c r="O38" i="15" s="1"/>
  <c r="K39" i="15" s="1"/>
  <c r="N38" i="14"/>
  <c r="M38" i="14" s="1"/>
  <c r="O38" i="14" s="1"/>
  <c r="K39" i="14" s="1"/>
  <c r="J38" i="12"/>
  <c r="L38" i="12" s="1"/>
  <c r="H39" i="12" s="1"/>
  <c r="K39" i="12" s="1"/>
  <c r="M38" i="1"/>
  <c r="O38" i="1" s="1"/>
  <c r="K39" i="1" s="1"/>
  <c r="N39" i="1" s="1"/>
  <c r="N40" i="16" l="1"/>
  <c r="M40" i="16" s="1"/>
  <c r="O40" i="16" s="1"/>
  <c r="K41" i="16" s="1"/>
  <c r="N39" i="15"/>
  <c r="M39" i="15" s="1"/>
  <c r="O39" i="15" s="1"/>
  <c r="K40" i="15" s="1"/>
  <c r="N39" i="14"/>
  <c r="M39" i="14" s="1"/>
  <c r="O39" i="14" s="1"/>
  <c r="K40" i="14" s="1"/>
  <c r="J39" i="12"/>
  <c r="L39" i="12" s="1"/>
  <c r="H40" i="12" s="1"/>
  <c r="K40" i="12" s="1"/>
  <c r="M39" i="1"/>
  <c r="O39" i="1" s="1"/>
  <c r="K40" i="1" s="1"/>
  <c r="N40" i="1" s="1"/>
  <c r="N41" i="16" l="1"/>
  <c r="M41" i="16" s="1"/>
  <c r="O41" i="16" s="1"/>
  <c r="K42" i="16" s="1"/>
  <c r="N40" i="15"/>
  <c r="M40" i="15" s="1"/>
  <c r="O40" i="15" s="1"/>
  <c r="K41" i="15" s="1"/>
  <c r="N40" i="14"/>
  <c r="M40" i="14" s="1"/>
  <c r="O40" i="14" s="1"/>
  <c r="K41" i="14" s="1"/>
  <c r="J40" i="12"/>
  <c r="L40" i="12" s="1"/>
  <c r="H41" i="12" s="1"/>
  <c r="K41" i="12" s="1"/>
  <c r="M40" i="1"/>
  <c r="O40" i="1" s="1"/>
  <c r="K41" i="1" s="1"/>
  <c r="N41" i="1" s="1"/>
  <c r="N42" i="16" l="1"/>
  <c r="M42" i="16" s="1"/>
  <c r="O42" i="16" s="1"/>
  <c r="K43" i="16" s="1"/>
  <c r="N41" i="15"/>
  <c r="M41" i="15" s="1"/>
  <c r="O41" i="15" s="1"/>
  <c r="K42" i="15" s="1"/>
  <c r="N41" i="14"/>
  <c r="M41" i="14" s="1"/>
  <c r="O41" i="14" s="1"/>
  <c r="K42" i="14" s="1"/>
  <c r="J41" i="12"/>
  <c r="L41" i="12" s="1"/>
  <c r="H42" i="12" s="1"/>
  <c r="K42" i="12" s="1"/>
  <c r="M41" i="1"/>
  <c r="O41" i="1" s="1"/>
  <c r="K42" i="1" s="1"/>
  <c r="N42" i="1" s="1"/>
  <c r="N43" i="16" l="1"/>
  <c r="M43" i="16" s="1"/>
  <c r="O43" i="16" s="1"/>
  <c r="K44" i="16" s="1"/>
  <c r="N42" i="15"/>
  <c r="M42" i="15" s="1"/>
  <c r="O42" i="15" s="1"/>
  <c r="K43" i="15" s="1"/>
  <c r="N42" i="14"/>
  <c r="M42" i="14" s="1"/>
  <c r="O42" i="14" s="1"/>
  <c r="K43" i="14" s="1"/>
  <c r="J42" i="12"/>
  <c r="L42" i="12" s="1"/>
  <c r="H43" i="12" s="1"/>
  <c r="K43" i="12" s="1"/>
  <c r="M42" i="1"/>
  <c r="O42" i="1" s="1"/>
  <c r="K43" i="1" s="1"/>
  <c r="N43" i="1" s="1"/>
  <c r="N44" i="16" l="1"/>
  <c r="M44" i="16" s="1"/>
  <c r="O44" i="16" s="1"/>
  <c r="K45" i="16" s="1"/>
  <c r="N43" i="15"/>
  <c r="M43" i="15" s="1"/>
  <c r="O43" i="15" s="1"/>
  <c r="K44" i="15" s="1"/>
  <c r="N43" i="14"/>
  <c r="M43" i="14" s="1"/>
  <c r="O43" i="14" s="1"/>
  <c r="K44" i="14" s="1"/>
  <c r="J43" i="12"/>
  <c r="L43" i="12" s="1"/>
  <c r="H44" i="12" s="1"/>
  <c r="K44" i="12" s="1"/>
  <c r="M43" i="1"/>
  <c r="O43" i="1" s="1"/>
  <c r="K44" i="1" s="1"/>
  <c r="N44" i="1" s="1"/>
  <c r="N45" i="16" l="1"/>
  <c r="M45" i="16" s="1"/>
  <c r="O45" i="16" s="1"/>
  <c r="K46" i="16" s="1"/>
  <c r="N44" i="15"/>
  <c r="M44" i="15" s="1"/>
  <c r="O44" i="15" s="1"/>
  <c r="K45" i="15" s="1"/>
  <c r="N44" i="14"/>
  <c r="M44" i="14" s="1"/>
  <c r="O44" i="14" s="1"/>
  <c r="K45" i="14" s="1"/>
  <c r="J44" i="12"/>
  <c r="L44" i="12" s="1"/>
  <c r="H45" i="12" s="1"/>
  <c r="K45" i="12" s="1"/>
  <c r="M44" i="1"/>
  <c r="O44" i="1" s="1"/>
  <c r="K45" i="1" s="1"/>
  <c r="N45" i="1" s="1"/>
  <c r="N46" i="16" l="1"/>
  <c r="M46" i="16" s="1"/>
  <c r="O46" i="16"/>
  <c r="K47" i="16" s="1"/>
  <c r="N45" i="15"/>
  <c r="M45" i="15" s="1"/>
  <c r="O45" i="15" s="1"/>
  <c r="K46" i="15" s="1"/>
  <c r="N45" i="14"/>
  <c r="M45" i="14" s="1"/>
  <c r="O45" i="14" s="1"/>
  <c r="K46" i="14" s="1"/>
  <c r="J45" i="12"/>
  <c r="L45" i="12" s="1"/>
  <c r="H46" i="12" s="1"/>
  <c r="K46" i="12" s="1"/>
  <c r="M45" i="1"/>
  <c r="O45" i="1" s="1"/>
  <c r="K46" i="1" s="1"/>
  <c r="N46" i="1" s="1"/>
  <c r="N47" i="16" l="1"/>
  <c r="M47" i="16" s="1"/>
  <c r="O47" i="16" s="1"/>
  <c r="K48" i="16" s="1"/>
  <c r="N46" i="15"/>
  <c r="M46" i="15" s="1"/>
  <c r="O46" i="15" s="1"/>
  <c r="K47" i="15" s="1"/>
  <c r="N46" i="14"/>
  <c r="M46" i="14" s="1"/>
  <c r="O46" i="14" s="1"/>
  <c r="K47" i="14" s="1"/>
  <c r="J46" i="12"/>
  <c r="L46" i="12" s="1"/>
  <c r="H47" i="12" s="1"/>
  <c r="K47" i="12" s="1"/>
  <c r="M46" i="1"/>
  <c r="O46" i="1" s="1"/>
  <c r="K47" i="1" s="1"/>
  <c r="N47" i="1" s="1"/>
  <c r="N48" i="16" l="1"/>
  <c r="M48" i="16" s="1"/>
  <c r="O48" i="16"/>
  <c r="K49" i="16" s="1"/>
  <c r="O47" i="15"/>
  <c r="K48" i="15" s="1"/>
  <c r="N47" i="15"/>
  <c r="M47" i="15" s="1"/>
  <c r="N47" i="14"/>
  <c r="M47" i="14" s="1"/>
  <c r="O47" i="14" s="1"/>
  <c r="K48" i="14" s="1"/>
  <c r="J47" i="12"/>
  <c r="L47" i="12" s="1"/>
  <c r="H48" i="12" s="1"/>
  <c r="K48" i="12" s="1"/>
  <c r="M47" i="1"/>
  <c r="O47" i="1" s="1"/>
  <c r="K48" i="1" s="1"/>
  <c r="N48" i="1" s="1"/>
  <c r="N49" i="16" l="1"/>
  <c r="M49" i="16" s="1"/>
  <c r="O49" i="16" s="1"/>
  <c r="K50" i="16" s="1"/>
  <c r="N48" i="15"/>
  <c r="M48" i="15" s="1"/>
  <c r="O48" i="15" s="1"/>
  <c r="K49" i="15" s="1"/>
  <c r="N48" i="14"/>
  <c r="M48" i="14" s="1"/>
  <c r="O48" i="14" s="1"/>
  <c r="K49" i="14" s="1"/>
  <c r="J48" i="12"/>
  <c r="L48" i="12" s="1"/>
  <c r="H49" i="12" s="1"/>
  <c r="K49" i="12" s="1"/>
  <c r="M48" i="1"/>
  <c r="O48" i="1" s="1"/>
  <c r="K49" i="1" s="1"/>
  <c r="N50" i="16" l="1"/>
  <c r="M50" i="16" s="1"/>
  <c r="O50" i="16" s="1"/>
  <c r="K51" i="16" s="1"/>
  <c r="N49" i="15"/>
  <c r="M49" i="15" s="1"/>
  <c r="O49" i="15" s="1"/>
  <c r="K50" i="15" s="1"/>
  <c r="N49" i="14"/>
  <c r="M49" i="14" s="1"/>
  <c r="O49" i="14" s="1"/>
  <c r="K50" i="14" s="1"/>
  <c r="J49" i="12"/>
  <c r="L49" i="12" s="1"/>
  <c r="H50" i="12" s="1"/>
  <c r="K50" i="12" s="1"/>
  <c r="N49" i="1"/>
  <c r="M49" i="1" s="1"/>
  <c r="O49" i="1" s="1"/>
  <c r="K50" i="1" s="1"/>
  <c r="N50" i="1" s="1"/>
  <c r="N51" i="16" l="1"/>
  <c r="M51" i="16" s="1"/>
  <c r="O51" i="16" s="1"/>
  <c r="K52" i="16" s="1"/>
  <c r="N50" i="15"/>
  <c r="M50" i="15" s="1"/>
  <c r="O50" i="15"/>
  <c r="K51" i="15" s="1"/>
  <c r="N50" i="14"/>
  <c r="M50" i="14" s="1"/>
  <c r="O50" i="14" s="1"/>
  <c r="K51" i="14" s="1"/>
  <c r="J50" i="12"/>
  <c r="L50" i="12" s="1"/>
  <c r="H51" i="12" s="1"/>
  <c r="K51" i="12" s="1"/>
  <c r="M50" i="1"/>
  <c r="O50" i="1" s="1"/>
  <c r="K51" i="1" s="1"/>
  <c r="N51" i="1" s="1"/>
  <c r="N52" i="16" l="1"/>
  <c r="M52" i="16" s="1"/>
  <c r="O52" i="16" s="1"/>
  <c r="K53" i="16" s="1"/>
  <c r="N51" i="15"/>
  <c r="M51" i="15" s="1"/>
  <c r="O51" i="15" s="1"/>
  <c r="K52" i="15" s="1"/>
  <c r="N51" i="14"/>
  <c r="M51" i="14" s="1"/>
  <c r="O51" i="14" s="1"/>
  <c r="K52" i="14" s="1"/>
  <c r="J51" i="12"/>
  <c r="L51" i="12" s="1"/>
  <c r="H52" i="12" s="1"/>
  <c r="K52" i="12" s="1"/>
  <c r="M51" i="1"/>
  <c r="O51" i="1" s="1"/>
  <c r="K52" i="1" s="1"/>
  <c r="N52" i="1" s="1"/>
  <c r="N53" i="16" l="1"/>
  <c r="M53" i="16" s="1"/>
  <c r="O53" i="16" s="1"/>
  <c r="K54" i="16" s="1"/>
  <c r="O52" i="15"/>
  <c r="K53" i="15" s="1"/>
  <c r="N52" i="15"/>
  <c r="M52" i="15" s="1"/>
  <c r="N52" i="14"/>
  <c r="M52" i="14" s="1"/>
  <c r="O52" i="14" s="1"/>
  <c r="K53" i="14" s="1"/>
  <c r="J52" i="12"/>
  <c r="L52" i="12" s="1"/>
  <c r="H53" i="12" s="1"/>
  <c r="K53" i="12" s="1"/>
  <c r="M52" i="1"/>
  <c r="O52" i="1" s="1"/>
  <c r="K53" i="1" s="1"/>
  <c r="N53" i="1" s="1"/>
  <c r="N54" i="16" l="1"/>
  <c r="M54" i="16" s="1"/>
  <c r="O54" i="16"/>
  <c r="K55" i="16" s="1"/>
  <c r="N53" i="15"/>
  <c r="M53" i="15" s="1"/>
  <c r="O53" i="15" s="1"/>
  <c r="K54" i="15" s="1"/>
  <c r="N53" i="14"/>
  <c r="M53" i="14" s="1"/>
  <c r="O53" i="14" s="1"/>
  <c r="K54" i="14" s="1"/>
  <c r="J53" i="12"/>
  <c r="L53" i="12" s="1"/>
  <c r="H54" i="12" s="1"/>
  <c r="K54" i="12" s="1"/>
  <c r="M53" i="1"/>
  <c r="O53" i="1" s="1"/>
  <c r="K54" i="1" s="1"/>
  <c r="N54" i="1" s="1"/>
  <c r="N55" i="16" l="1"/>
  <c r="M55" i="16" s="1"/>
  <c r="O55" i="16" s="1"/>
  <c r="K56" i="16" s="1"/>
  <c r="N54" i="15"/>
  <c r="M54" i="15" s="1"/>
  <c r="O54" i="15" s="1"/>
  <c r="K55" i="15" s="1"/>
  <c r="N54" i="14"/>
  <c r="M54" i="14" s="1"/>
  <c r="O54" i="14" s="1"/>
  <c r="K55" i="14" s="1"/>
  <c r="J54" i="12"/>
  <c r="L54" i="12" s="1"/>
  <c r="H55" i="12" s="1"/>
  <c r="K55" i="12" s="1"/>
  <c r="M54" i="1"/>
  <c r="O54" i="1" s="1"/>
  <c r="K55" i="1" s="1"/>
  <c r="N55" i="1" s="1"/>
  <c r="N56" i="16" l="1"/>
  <c r="M56" i="16" s="1"/>
  <c r="O56" i="16" s="1"/>
  <c r="K57" i="16" s="1"/>
  <c r="N55" i="15"/>
  <c r="M55" i="15" s="1"/>
  <c r="O55" i="15" s="1"/>
  <c r="K56" i="15" s="1"/>
  <c r="N55" i="14"/>
  <c r="M55" i="14" s="1"/>
  <c r="O55" i="14" s="1"/>
  <c r="K56" i="14" s="1"/>
  <c r="J55" i="12"/>
  <c r="L55" i="12" s="1"/>
  <c r="H56" i="12" s="1"/>
  <c r="K56" i="12" s="1"/>
  <c r="M55" i="1"/>
  <c r="O55" i="1" s="1"/>
  <c r="K56" i="1" s="1"/>
  <c r="N56" i="1" s="1"/>
  <c r="N57" i="16" l="1"/>
  <c r="M57" i="16" s="1"/>
  <c r="O57" i="16" s="1"/>
  <c r="K58" i="16" s="1"/>
  <c r="N56" i="15"/>
  <c r="M56" i="15" s="1"/>
  <c r="O56" i="15"/>
  <c r="K57" i="15" s="1"/>
  <c r="N56" i="14"/>
  <c r="M56" i="14" s="1"/>
  <c r="O56" i="14" s="1"/>
  <c r="K57" i="14" s="1"/>
  <c r="J56" i="12"/>
  <c r="L56" i="12" s="1"/>
  <c r="H57" i="12" s="1"/>
  <c r="K57" i="12" s="1"/>
  <c r="M56" i="1"/>
  <c r="O56" i="1" s="1"/>
  <c r="K57" i="1" s="1"/>
  <c r="N57" i="1" s="1"/>
  <c r="N58" i="16" l="1"/>
  <c r="M58" i="16" s="1"/>
  <c r="O58" i="16" s="1"/>
  <c r="K59" i="16" s="1"/>
  <c r="O57" i="15"/>
  <c r="K58" i="15" s="1"/>
  <c r="N57" i="15"/>
  <c r="M57" i="15" s="1"/>
  <c r="N57" i="14"/>
  <c r="M57" i="14" s="1"/>
  <c r="O57" i="14" s="1"/>
  <c r="K58" i="14" s="1"/>
  <c r="J57" i="12"/>
  <c r="L57" i="12" s="1"/>
  <c r="H58" i="12" s="1"/>
  <c r="K58" i="12" s="1"/>
  <c r="M57" i="1"/>
  <c r="O57" i="1" s="1"/>
  <c r="K58" i="1" s="1"/>
  <c r="N58" i="1" s="1"/>
  <c r="N59" i="16" l="1"/>
  <c r="M59" i="16" s="1"/>
  <c r="O59" i="16" s="1"/>
  <c r="K60" i="16" s="1"/>
  <c r="N58" i="15"/>
  <c r="M58" i="15" s="1"/>
  <c r="O58" i="15"/>
  <c r="K59" i="15" s="1"/>
  <c r="N58" i="14"/>
  <c r="M58" i="14" s="1"/>
  <c r="O58" i="14" s="1"/>
  <c r="K59" i="14" s="1"/>
  <c r="J58" i="12"/>
  <c r="L58" i="12" s="1"/>
  <c r="H59" i="12" s="1"/>
  <c r="K59" i="12" s="1"/>
  <c r="M58" i="1"/>
  <c r="O58" i="1" s="1"/>
  <c r="K59" i="1" s="1"/>
  <c r="N59" i="1" s="1"/>
  <c r="N60" i="16" l="1"/>
  <c r="M60" i="16" s="1"/>
  <c r="O60" i="16" s="1"/>
  <c r="K61" i="16" s="1"/>
  <c r="N59" i="15"/>
  <c r="M59" i="15" s="1"/>
  <c r="O59" i="15" s="1"/>
  <c r="K60" i="15" s="1"/>
  <c r="N59" i="14"/>
  <c r="M59" i="14" s="1"/>
  <c r="O59" i="14" s="1"/>
  <c r="K60" i="14" s="1"/>
  <c r="J59" i="12"/>
  <c r="L59" i="12" s="1"/>
  <c r="H60" i="12" s="1"/>
  <c r="K60" i="12" s="1"/>
  <c r="M59" i="1"/>
  <c r="O59" i="1" s="1"/>
  <c r="K60" i="1" s="1"/>
  <c r="N60" i="1" s="1"/>
  <c r="N61" i="16" l="1"/>
  <c r="M61" i="16" s="1"/>
  <c r="O61" i="16" s="1"/>
  <c r="K62" i="16" s="1"/>
  <c r="N60" i="15"/>
  <c r="M60" i="15" s="1"/>
  <c r="O60" i="15" s="1"/>
  <c r="K61" i="15" s="1"/>
  <c r="N60" i="14"/>
  <c r="M60" i="14" s="1"/>
  <c r="O60" i="14" s="1"/>
  <c r="K61" i="14" s="1"/>
  <c r="J60" i="12"/>
  <c r="L60" i="12" s="1"/>
  <c r="H61" i="12" s="1"/>
  <c r="K61" i="12" s="1"/>
  <c r="M60" i="1"/>
  <c r="O60" i="1" s="1"/>
  <c r="K61" i="1" s="1"/>
  <c r="N61" i="1" s="1"/>
  <c r="N62" i="16" l="1"/>
  <c r="M62" i="16" s="1"/>
  <c r="O62" i="16"/>
  <c r="K63" i="16" s="1"/>
  <c r="N61" i="15"/>
  <c r="M61" i="15" s="1"/>
  <c r="O61" i="15" s="1"/>
  <c r="K62" i="15" s="1"/>
  <c r="N61" i="14"/>
  <c r="M61" i="14" s="1"/>
  <c r="O61" i="14" s="1"/>
  <c r="K62" i="14" s="1"/>
  <c r="J61" i="12"/>
  <c r="L61" i="12" s="1"/>
  <c r="H62" i="12" s="1"/>
  <c r="K62" i="12" s="1"/>
  <c r="M61" i="1"/>
  <c r="O61" i="1" s="1"/>
  <c r="K62" i="1" s="1"/>
  <c r="N62" i="1" s="1"/>
  <c r="N63" i="16" l="1"/>
  <c r="M63" i="16" s="1"/>
  <c r="O63" i="16" s="1"/>
  <c r="K64" i="16" s="1"/>
  <c r="N62" i="15"/>
  <c r="M62" i="15" s="1"/>
  <c r="O62" i="15" s="1"/>
  <c r="K63" i="15" s="1"/>
  <c r="N62" i="14"/>
  <c r="M62" i="14" s="1"/>
  <c r="O62" i="14" s="1"/>
  <c r="K63" i="14" s="1"/>
  <c r="J62" i="12"/>
  <c r="L62" i="12" s="1"/>
  <c r="H63" i="12" s="1"/>
  <c r="K63" i="12" s="1"/>
  <c r="M62" i="1"/>
  <c r="O62" i="1" s="1"/>
  <c r="K63" i="1" s="1"/>
  <c r="N63" i="1" s="1"/>
  <c r="N64" i="16" l="1"/>
  <c r="M64" i="16" s="1"/>
  <c r="O64" i="16" s="1"/>
  <c r="K65" i="16" s="1"/>
  <c r="N63" i="15"/>
  <c r="M63" i="15" s="1"/>
  <c r="O63" i="15" s="1"/>
  <c r="K64" i="15" s="1"/>
  <c r="N63" i="14"/>
  <c r="M63" i="14" s="1"/>
  <c r="O63" i="14" s="1"/>
  <c r="K64" i="14" s="1"/>
  <c r="J63" i="12"/>
  <c r="L63" i="12" s="1"/>
  <c r="H64" i="12" s="1"/>
  <c r="K64" i="12" s="1"/>
  <c r="M63" i="1"/>
  <c r="O63" i="1" s="1"/>
  <c r="K64" i="1" s="1"/>
  <c r="N64" i="1" s="1"/>
  <c r="N65" i="16" l="1"/>
  <c r="M65" i="16" s="1"/>
  <c r="O65" i="16" s="1"/>
  <c r="K66" i="16" s="1"/>
  <c r="N64" i="15"/>
  <c r="M64" i="15" s="1"/>
  <c r="O64" i="15"/>
  <c r="K65" i="15" s="1"/>
  <c r="N64" i="14"/>
  <c r="M64" i="14" s="1"/>
  <c r="O64" i="14" s="1"/>
  <c r="K65" i="14" s="1"/>
  <c r="J64" i="12"/>
  <c r="L64" i="12" s="1"/>
  <c r="H65" i="12" s="1"/>
  <c r="K65" i="12" s="1"/>
  <c r="M64" i="1"/>
  <c r="O64" i="1" s="1"/>
  <c r="K65" i="1" s="1"/>
  <c r="N65" i="1" s="1"/>
  <c r="N66" i="16" l="1"/>
  <c r="M66" i="16" s="1"/>
  <c r="O66" i="16" s="1"/>
  <c r="K67" i="16" s="1"/>
  <c r="N65" i="15"/>
  <c r="M65" i="15" s="1"/>
  <c r="O65" i="15" s="1"/>
  <c r="K66" i="15" s="1"/>
  <c r="N65" i="14"/>
  <c r="M65" i="14" s="1"/>
  <c r="O65" i="14" s="1"/>
  <c r="K66" i="14" s="1"/>
  <c r="J65" i="12"/>
  <c r="L65" i="12" s="1"/>
  <c r="H66" i="12" s="1"/>
  <c r="K66" i="12" s="1"/>
  <c r="M65" i="1"/>
  <c r="O65" i="1" s="1"/>
  <c r="K66" i="1" s="1"/>
  <c r="N66" i="1" s="1"/>
  <c r="N67" i="16" l="1"/>
  <c r="M67" i="16" s="1"/>
  <c r="O67" i="16" s="1"/>
  <c r="K68" i="16" s="1"/>
  <c r="N66" i="15"/>
  <c r="M66" i="15" s="1"/>
  <c r="O66" i="15" s="1"/>
  <c r="K67" i="15" s="1"/>
  <c r="N66" i="14"/>
  <c r="M66" i="14" s="1"/>
  <c r="O66" i="14" s="1"/>
  <c r="K67" i="14" s="1"/>
  <c r="J66" i="12"/>
  <c r="L66" i="12" s="1"/>
  <c r="H67" i="12" s="1"/>
  <c r="K67" i="12" s="1"/>
  <c r="M66" i="1"/>
  <c r="O66" i="1" s="1"/>
  <c r="K67" i="1" s="1"/>
  <c r="N67" i="1" s="1"/>
  <c r="N68" i="16" l="1"/>
  <c r="M68" i="16" s="1"/>
  <c r="O68" i="16" s="1"/>
  <c r="K69" i="16" s="1"/>
  <c r="N67" i="15"/>
  <c r="M67" i="15" s="1"/>
  <c r="O67" i="15" s="1"/>
  <c r="K68" i="15" s="1"/>
  <c r="N67" i="14"/>
  <c r="M67" i="14" s="1"/>
  <c r="O67" i="14" s="1"/>
  <c r="K68" i="14" s="1"/>
  <c r="J67" i="12"/>
  <c r="L67" i="12" s="1"/>
  <c r="H68" i="12" s="1"/>
  <c r="K68" i="12" s="1"/>
  <c r="M67" i="1"/>
  <c r="O67" i="1" s="1"/>
  <c r="K68" i="1" s="1"/>
  <c r="N68" i="1" s="1"/>
  <c r="N69" i="16" l="1"/>
  <c r="M69" i="16" s="1"/>
  <c r="B30" i="16" s="1"/>
  <c r="D30" i="16" s="1"/>
  <c r="F30" i="16" s="1"/>
  <c r="N68" i="15"/>
  <c r="M68" i="15" s="1"/>
  <c r="O68" i="15"/>
  <c r="K69" i="15" s="1"/>
  <c r="N68" i="14"/>
  <c r="M68" i="14" s="1"/>
  <c r="O68" i="14" s="1"/>
  <c r="K69" i="14" s="1"/>
  <c r="J68" i="12"/>
  <c r="L68" i="12" s="1"/>
  <c r="H69" i="12" s="1"/>
  <c r="K69" i="12" s="1"/>
  <c r="M68" i="1"/>
  <c r="O68" i="1" s="1"/>
  <c r="K69" i="1" s="1"/>
  <c r="N69" i="1" s="1"/>
  <c r="O69" i="16" l="1"/>
  <c r="K70" i="16" s="1"/>
  <c r="N69" i="15"/>
  <c r="M69" i="15" s="1"/>
  <c r="B30" i="15" s="1"/>
  <c r="D30" i="15" s="1"/>
  <c r="F30" i="15" s="1"/>
  <c r="N69" i="14"/>
  <c r="M69" i="14" s="1"/>
  <c r="B30" i="14" s="1"/>
  <c r="D30" i="14" s="1"/>
  <c r="F30" i="14" s="1"/>
  <c r="J69" i="12"/>
  <c r="L69" i="12" s="1"/>
  <c r="H70" i="12" s="1"/>
  <c r="K70" i="12" s="1"/>
  <c r="M69" i="1"/>
  <c r="N70" i="16" l="1"/>
  <c r="M70" i="16" s="1"/>
  <c r="O70" i="16" s="1"/>
  <c r="K71" i="16" s="1"/>
  <c r="O69" i="15"/>
  <c r="K70" i="15" s="1"/>
  <c r="O69" i="14"/>
  <c r="K70" i="14" s="1"/>
  <c r="J70" i="12"/>
  <c r="L70" i="12" s="1"/>
  <c r="H71" i="12" s="1"/>
  <c r="K71" i="12" s="1"/>
  <c r="O69" i="1"/>
  <c r="K70" i="1" s="1"/>
  <c r="N70" i="1" s="1"/>
  <c r="M70" i="1" s="1"/>
  <c r="O70" i="1" s="1"/>
  <c r="K71" i="1" s="1"/>
  <c r="N71" i="1" s="1"/>
  <c r="B30" i="1"/>
  <c r="D30" i="1" s="1"/>
  <c r="F30" i="1" s="1"/>
  <c r="N71" i="16" l="1"/>
  <c r="M71" i="16" s="1"/>
  <c r="O71" i="16" s="1"/>
  <c r="K72" i="16" s="1"/>
  <c r="N70" i="15"/>
  <c r="M70" i="15" s="1"/>
  <c r="O70" i="15" s="1"/>
  <c r="K71" i="15" s="1"/>
  <c r="N70" i="14"/>
  <c r="M70" i="14" s="1"/>
  <c r="O70" i="14" s="1"/>
  <c r="K71" i="14" s="1"/>
  <c r="J71" i="12"/>
  <c r="L71" i="12" s="1"/>
  <c r="H72" i="12" s="1"/>
  <c r="K72" i="12" s="1"/>
  <c r="M71" i="1"/>
  <c r="O71" i="1" s="1"/>
  <c r="K72" i="1" s="1"/>
  <c r="N72" i="1" s="1"/>
  <c r="N72" i="16" l="1"/>
  <c r="M72" i="16" s="1"/>
  <c r="O72" i="16"/>
  <c r="K73" i="16" s="1"/>
  <c r="N71" i="15"/>
  <c r="M71" i="15" s="1"/>
  <c r="O71" i="15" s="1"/>
  <c r="K72" i="15" s="1"/>
  <c r="N71" i="14"/>
  <c r="M71" i="14" s="1"/>
  <c r="O71" i="14" s="1"/>
  <c r="K72" i="14" s="1"/>
  <c r="J72" i="12"/>
  <c r="L72" i="12" s="1"/>
  <c r="H73" i="12" s="1"/>
  <c r="K73" i="12" s="1"/>
  <c r="M72" i="1"/>
  <c r="O72" i="1" s="1"/>
  <c r="K73" i="1" s="1"/>
  <c r="N73" i="1" s="1"/>
  <c r="N73" i="16" l="1"/>
  <c r="M73" i="16" s="1"/>
  <c r="O73" i="16" s="1"/>
  <c r="K74" i="16" s="1"/>
  <c r="N72" i="15"/>
  <c r="M72" i="15" s="1"/>
  <c r="O72" i="15"/>
  <c r="K73" i="15" s="1"/>
  <c r="N72" i="14"/>
  <c r="M72" i="14" s="1"/>
  <c r="O72" i="14" s="1"/>
  <c r="K73" i="14" s="1"/>
  <c r="J73" i="12"/>
  <c r="L73" i="12" s="1"/>
  <c r="H74" i="12" s="1"/>
  <c r="K74" i="12" s="1"/>
  <c r="M73" i="1"/>
  <c r="O73" i="1" s="1"/>
  <c r="K74" i="1" s="1"/>
  <c r="N74" i="1" s="1"/>
  <c r="N74" i="16" l="1"/>
  <c r="M74" i="16" s="1"/>
  <c r="O74" i="16" s="1"/>
  <c r="K75" i="16" s="1"/>
  <c r="N73" i="15"/>
  <c r="M73" i="15" s="1"/>
  <c r="O73" i="15"/>
  <c r="K74" i="15" s="1"/>
  <c r="N73" i="14"/>
  <c r="M73" i="14" s="1"/>
  <c r="O73" i="14" s="1"/>
  <c r="K74" i="14" s="1"/>
  <c r="J74" i="12"/>
  <c r="L74" i="12" s="1"/>
  <c r="H75" i="12" s="1"/>
  <c r="K75" i="12" s="1"/>
  <c r="M74" i="1"/>
  <c r="O74" i="1" s="1"/>
  <c r="K75" i="1" s="1"/>
  <c r="N75" i="1" s="1"/>
  <c r="N75" i="16" l="1"/>
  <c r="M75" i="16" s="1"/>
  <c r="O75" i="16" s="1"/>
  <c r="K76" i="16" s="1"/>
  <c r="N74" i="15"/>
  <c r="M74" i="15" s="1"/>
  <c r="O74" i="15" s="1"/>
  <c r="K75" i="15" s="1"/>
  <c r="N74" i="14"/>
  <c r="M74" i="14" s="1"/>
  <c r="O74" i="14" s="1"/>
  <c r="K75" i="14" s="1"/>
  <c r="J75" i="12"/>
  <c r="L75" i="12" s="1"/>
  <c r="H76" i="12" s="1"/>
  <c r="K76" i="12" s="1"/>
  <c r="M75" i="1"/>
  <c r="O75" i="1" s="1"/>
  <c r="K76" i="1" s="1"/>
  <c r="N76" i="1" s="1"/>
  <c r="N76" i="16" l="1"/>
  <c r="M76" i="16" s="1"/>
  <c r="O76" i="16"/>
  <c r="K77" i="16" s="1"/>
  <c r="N75" i="15"/>
  <c r="M75" i="15" s="1"/>
  <c r="O75" i="15" s="1"/>
  <c r="K76" i="15" s="1"/>
  <c r="N75" i="14"/>
  <c r="M75" i="14" s="1"/>
  <c r="O75" i="14" s="1"/>
  <c r="K76" i="14" s="1"/>
  <c r="J76" i="12"/>
  <c r="L76" i="12" s="1"/>
  <c r="H77" i="12" s="1"/>
  <c r="K77" i="12" s="1"/>
  <c r="M76" i="1"/>
  <c r="O76" i="1" s="1"/>
  <c r="K77" i="1" s="1"/>
  <c r="N77" i="1" s="1"/>
  <c r="N77" i="16" l="1"/>
  <c r="M77" i="16" s="1"/>
  <c r="O77" i="16"/>
  <c r="K78" i="16" s="1"/>
  <c r="N76" i="15"/>
  <c r="M76" i="15" s="1"/>
  <c r="O76" i="15" s="1"/>
  <c r="K77" i="15" s="1"/>
  <c r="N76" i="14"/>
  <c r="M76" i="14" s="1"/>
  <c r="O76" i="14" s="1"/>
  <c r="K77" i="14" s="1"/>
  <c r="J77" i="12"/>
  <c r="L77" i="12" s="1"/>
  <c r="H78" i="12" s="1"/>
  <c r="K78" i="12" s="1"/>
  <c r="M77" i="1"/>
  <c r="O77" i="1" s="1"/>
  <c r="K78" i="1" s="1"/>
  <c r="N78" i="1" s="1"/>
  <c r="N78" i="16" l="1"/>
  <c r="M78" i="16" s="1"/>
  <c r="O78" i="16"/>
  <c r="K79" i="16" s="1"/>
  <c r="N77" i="15"/>
  <c r="M77" i="15" s="1"/>
  <c r="O77" i="15" s="1"/>
  <c r="K78" i="15" s="1"/>
  <c r="N77" i="14"/>
  <c r="M77" i="14" s="1"/>
  <c r="O77" i="14" s="1"/>
  <c r="K78" i="14" s="1"/>
  <c r="J78" i="12"/>
  <c r="L78" i="12" s="1"/>
  <c r="H79" i="12" s="1"/>
  <c r="K79" i="12" s="1"/>
  <c r="M78" i="1"/>
  <c r="O78" i="1" s="1"/>
  <c r="K79" i="1" s="1"/>
  <c r="N79" i="1" s="1"/>
  <c r="N79" i="16" l="1"/>
  <c r="M79" i="16" s="1"/>
  <c r="O79" i="16" s="1"/>
  <c r="K80" i="16" s="1"/>
  <c r="N78" i="15"/>
  <c r="M78" i="15" s="1"/>
  <c r="O78" i="15" s="1"/>
  <c r="K79" i="15" s="1"/>
  <c r="N78" i="14"/>
  <c r="M78" i="14" s="1"/>
  <c r="O78" i="14" s="1"/>
  <c r="K79" i="14" s="1"/>
  <c r="J79" i="12"/>
  <c r="L79" i="12" s="1"/>
  <c r="H80" i="12" s="1"/>
  <c r="K80" i="12" s="1"/>
  <c r="M79" i="1"/>
  <c r="O79" i="1" s="1"/>
  <c r="K80" i="1" s="1"/>
  <c r="N80" i="1" s="1"/>
  <c r="N80" i="16" l="1"/>
  <c r="M80" i="16" s="1"/>
  <c r="O80" i="16" s="1"/>
  <c r="K81" i="16" s="1"/>
  <c r="O79" i="15"/>
  <c r="K80" i="15" s="1"/>
  <c r="N79" i="15"/>
  <c r="M79" i="15" s="1"/>
  <c r="N79" i="14"/>
  <c r="M79" i="14" s="1"/>
  <c r="O79" i="14" s="1"/>
  <c r="K80" i="14" s="1"/>
  <c r="J80" i="12"/>
  <c r="L80" i="12" s="1"/>
  <c r="H81" i="12" s="1"/>
  <c r="K81" i="12" s="1"/>
  <c r="M80" i="1"/>
  <c r="O80" i="1" s="1"/>
  <c r="K81" i="1" s="1"/>
  <c r="N81" i="1" s="1"/>
  <c r="N81" i="16" l="1"/>
  <c r="M81" i="16" s="1"/>
  <c r="O81" i="16" s="1"/>
  <c r="K82" i="16" s="1"/>
  <c r="N80" i="15"/>
  <c r="M80" i="15" s="1"/>
  <c r="O80" i="15"/>
  <c r="K81" i="15" s="1"/>
  <c r="N80" i="14"/>
  <c r="M80" i="14" s="1"/>
  <c r="O80" i="14" s="1"/>
  <c r="K81" i="14" s="1"/>
  <c r="J81" i="12"/>
  <c r="L81" i="12" s="1"/>
  <c r="H82" i="12" s="1"/>
  <c r="K82" i="12" s="1"/>
  <c r="M81" i="1"/>
  <c r="O81" i="1" s="1"/>
  <c r="K82" i="1" s="1"/>
  <c r="N82" i="1" s="1"/>
  <c r="N82" i="16" l="1"/>
  <c r="M82" i="16" s="1"/>
  <c r="O82" i="16" s="1"/>
  <c r="K83" i="16" s="1"/>
  <c r="O81" i="15"/>
  <c r="K82" i="15" s="1"/>
  <c r="N81" i="15"/>
  <c r="M81" i="15" s="1"/>
  <c r="N81" i="14"/>
  <c r="M81" i="14" s="1"/>
  <c r="O81" i="14" s="1"/>
  <c r="K82" i="14" s="1"/>
  <c r="J82" i="12"/>
  <c r="L82" i="12" s="1"/>
  <c r="H83" i="12" s="1"/>
  <c r="K83" i="12" s="1"/>
  <c r="M82" i="1"/>
  <c r="O82" i="1" s="1"/>
  <c r="K83" i="1" s="1"/>
  <c r="N83" i="1" s="1"/>
  <c r="N83" i="16" l="1"/>
  <c r="M83" i="16" s="1"/>
  <c r="O83" i="16" s="1"/>
  <c r="K84" i="16" s="1"/>
  <c r="N82" i="15"/>
  <c r="M82" i="15" s="1"/>
  <c r="O82" i="15" s="1"/>
  <c r="K83" i="15" s="1"/>
  <c r="N82" i="14"/>
  <c r="M82" i="14" s="1"/>
  <c r="O82" i="14" s="1"/>
  <c r="K83" i="14" s="1"/>
  <c r="J83" i="12"/>
  <c r="L83" i="12" s="1"/>
  <c r="H84" i="12" s="1"/>
  <c r="K84" i="12" s="1"/>
  <c r="M83" i="1"/>
  <c r="O83" i="1" s="1"/>
  <c r="K84" i="1" s="1"/>
  <c r="N84" i="1" s="1"/>
  <c r="N84" i="16" l="1"/>
  <c r="M84" i="16" s="1"/>
  <c r="O84" i="16"/>
  <c r="K85" i="16" s="1"/>
  <c r="N83" i="15"/>
  <c r="M83" i="15" s="1"/>
  <c r="O83" i="15" s="1"/>
  <c r="K84" i="15" s="1"/>
  <c r="N83" i="14"/>
  <c r="M83" i="14" s="1"/>
  <c r="O83" i="14" s="1"/>
  <c r="K84" i="14" s="1"/>
  <c r="J84" i="12"/>
  <c r="L84" i="12" s="1"/>
  <c r="H85" i="12" s="1"/>
  <c r="K85" i="12" s="1"/>
  <c r="M84" i="1"/>
  <c r="O84" i="1" s="1"/>
  <c r="K85" i="1" s="1"/>
  <c r="N85" i="1" s="1"/>
  <c r="N85" i="16" l="1"/>
  <c r="M85" i="16" s="1"/>
  <c r="O85" i="16"/>
  <c r="K86" i="16" s="1"/>
  <c r="N84" i="15"/>
  <c r="M84" i="15" s="1"/>
  <c r="O84" i="15" s="1"/>
  <c r="K85" i="15" s="1"/>
  <c r="N84" i="14"/>
  <c r="M84" i="14" s="1"/>
  <c r="O84" i="14" s="1"/>
  <c r="K85" i="14" s="1"/>
  <c r="J85" i="12"/>
  <c r="L85" i="12" s="1"/>
  <c r="H86" i="12" s="1"/>
  <c r="K86" i="12" s="1"/>
  <c r="M85" i="1"/>
  <c r="O85" i="1" s="1"/>
  <c r="K86" i="1" s="1"/>
  <c r="N86" i="1" s="1"/>
  <c r="N86" i="16" l="1"/>
  <c r="M86" i="16" s="1"/>
  <c r="O86" i="16" s="1"/>
  <c r="K87" i="16" s="1"/>
  <c r="N85" i="15"/>
  <c r="M85" i="15" s="1"/>
  <c r="O85" i="15" s="1"/>
  <c r="K86" i="15" s="1"/>
  <c r="N85" i="14"/>
  <c r="M85" i="14" s="1"/>
  <c r="O85" i="14" s="1"/>
  <c r="K86" i="14" s="1"/>
  <c r="J86" i="12"/>
  <c r="L86" i="12" s="1"/>
  <c r="H87" i="12" s="1"/>
  <c r="K87" i="12" s="1"/>
  <c r="M86" i="1"/>
  <c r="O86" i="1" s="1"/>
  <c r="K87" i="1" s="1"/>
  <c r="N87" i="1" s="1"/>
  <c r="N87" i="16" l="1"/>
  <c r="M87" i="16" s="1"/>
  <c r="O87" i="16" s="1"/>
  <c r="K88" i="16" s="1"/>
  <c r="N86" i="15"/>
  <c r="M86" i="15" s="1"/>
  <c r="O86" i="15" s="1"/>
  <c r="K87" i="15" s="1"/>
  <c r="N86" i="14"/>
  <c r="M86" i="14" s="1"/>
  <c r="O86" i="14" s="1"/>
  <c r="K87" i="14" s="1"/>
  <c r="J87" i="12"/>
  <c r="L87" i="12" s="1"/>
  <c r="H88" i="12" s="1"/>
  <c r="K88" i="12" s="1"/>
  <c r="M87" i="1"/>
  <c r="O87" i="1" s="1"/>
  <c r="K88" i="1" s="1"/>
  <c r="N88" i="1" s="1"/>
  <c r="O88" i="16" l="1"/>
  <c r="K89" i="16" s="1"/>
  <c r="N88" i="16"/>
  <c r="M88" i="16" s="1"/>
  <c r="N87" i="15"/>
  <c r="M87" i="15" s="1"/>
  <c r="O87" i="15" s="1"/>
  <c r="K88" i="15" s="1"/>
  <c r="N87" i="14"/>
  <c r="M87" i="14" s="1"/>
  <c r="O87" i="14" s="1"/>
  <c r="K88" i="14" s="1"/>
  <c r="J88" i="12"/>
  <c r="L88" i="12" s="1"/>
  <c r="H89" i="12" s="1"/>
  <c r="K89" i="12" s="1"/>
  <c r="M88" i="1"/>
  <c r="O88" i="1" s="1"/>
  <c r="K89" i="1" s="1"/>
  <c r="N89" i="1" s="1"/>
  <c r="N89" i="16" l="1"/>
  <c r="M89" i="16" s="1"/>
  <c r="O89" i="16" s="1"/>
  <c r="K90" i="16" s="1"/>
  <c r="N88" i="15"/>
  <c r="M88" i="15" s="1"/>
  <c r="O88" i="15" s="1"/>
  <c r="K89" i="15" s="1"/>
  <c r="N88" i="14"/>
  <c r="M88" i="14" s="1"/>
  <c r="O88" i="14" s="1"/>
  <c r="K89" i="14" s="1"/>
  <c r="J89" i="12"/>
  <c r="L89" i="12" s="1"/>
  <c r="H90" i="12" s="1"/>
  <c r="K90" i="12" s="1"/>
  <c r="M89" i="1"/>
  <c r="O89" i="1" s="1"/>
  <c r="K90" i="1" s="1"/>
  <c r="N90" i="1" s="1"/>
  <c r="N90" i="16" l="1"/>
  <c r="M90" i="16" s="1"/>
  <c r="O90" i="16" s="1"/>
  <c r="K91" i="16" s="1"/>
  <c r="O89" i="15"/>
  <c r="K90" i="15" s="1"/>
  <c r="N89" i="15"/>
  <c r="M89" i="15" s="1"/>
  <c r="N89" i="14"/>
  <c r="M89" i="14" s="1"/>
  <c r="O89" i="14" s="1"/>
  <c r="K90" i="14" s="1"/>
  <c r="J90" i="12"/>
  <c r="L90" i="12" s="1"/>
  <c r="H91" i="12" s="1"/>
  <c r="K91" i="12" s="1"/>
  <c r="M90" i="1"/>
  <c r="O90" i="1" s="1"/>
  <c r="K91" i="1" s="1"/>
  <c r="N91" i="1" s="1"/>
  <c r="N91" i="16" l="1"/>
  <c r="M91" i="16" s="1"/>
  <c r="O91" i="16" s="1"/>
  <c r="K92" i="16" s="1"/>
  <c r="N90" i="15"/>
  <c r="M90" i="15" s="1"/>
  <c r="O90" i="15" s="1"/>
  <c r="K91" i="15" s="1"/>
  <c r="N90" i="14"/>
  <c r="M90" i="14" s="1"/>
  <c r="O90" i="14" s="1"/>
  <c r="K91" i="14" s="1"/>
  <c r="J91" i="12"/>
  <c r="L91" i="12" s="1"/>
  <c r="H92" i="12" s="1"/>
  <c r="K92" i="12" s="1"/>
  <c r="M91" i="1"/>
  <c r="O91" i="1" s="1"/>
  <c r="K92" i="1" s="1"/>
  <c r="N92" i="1" s="1"/>
  <c r="N92" i="16" l="1"/>
  <c r="M92" i="16" s="1"/>
  <c r="O92" i="16" s="1"/>
  <c r="K93" i="16" s="1"/>
  <c r="N91" i="15"/>
  <c r="M91" i="15" s="1"/>
  <c r="O91" i="15" s="1"/>
  <c r="K92" i="15" s="1"/>
  <c r="N91" i="14"/>
  <c r="M91" i="14" s="1"/>
  <c r="O91" i="14" s="1"/>
  <c r="K92" i="14" s="1"/>
  <c r="J92" i="12"/>
  <c r="L92" i="12" s="1"/>
  <c r="H93" i="12" s="1"/>
  <c r="K93" i="12" s="1"/>
  <c r="M92" i="1"/>
  <c r="O92" i="1" s="1"/>
  <c r="K93" i="1" s="1"/>
  <c r="N93" i="1" s="1"/>
  <c r="N93" i="16" l="1"/>
  <c r="M93" i="16" s="1"/>
  <c r="O93" i="16" s="1"/>
  <c r="K94" i="16" s="1"/>
  <c r="N92" i="15"/>
  <c r="M92" i="15" s="1"/>
  <c r="O92" i="15" s="1"/>
  <c r="K93" i="15" s="1"/>
  <c r="N92" i="14"/>
  <c r="M92" i="14" s="1"/>
  <c r="O92" i="14" s="1"/>
  <c r="K93" i="14" s="1"/>
  <c r="J93" i="12"/>
  <c r="L93" i="12" s="1"/>
  <c r="H94" i="12" s="1"/>
  <c r="K94" i="12" s="1"/>
  <c r="M93" i="1"/>
  <c r="O93" i="1" s="1"/>
  <c r="K94" i="1" s="1"/>
  <c r="N94" i="1" s="1"/>
  <c r="N94" i="16" l="1"/>
  <c r="M94" i="16" s="1"/>
  <c r="O94" i="16"/>
  <c r="K95" i="16" s="1"/>
  <c r="O93" i="15"/>
  <c r="K94" i="15" s="1"/>
  <c r="N93" i="15"/>
  <c r="M93" i="15" s="1"/>
  <c r="N93" i="14"/>
  <c r="M93" i="14" s="1"/>
  <c r="O93" i="14" s="1"/>
  <c r="K94" i="14" s="1"/>
  <c r="J94" i="12"/>
  <c r="L94" i="12" s="1"/>
  <c r="H95" i="12" s="1"/>
  <c r="K95" i="12" s="1"/>
  <c r="M94" i="1"/>
  <c r="O94" i="1" s="1"/>
  <c r="K95" i="1" s="1"/>
  <c r="N95" i="1" s="1"/>
  <c r="N95" i="16" l="1"/>
  <c r="M95" i="16" s="1"/>
  <c r="O95" i="16" s="1"/>
  <c r="K96" i="16" s="1"/>
  <c r="N94" i="15"/>
  <c r="M94" i="15" s="1"/>
  <c r="O94" i="15" s="1"/>
  <c r="K95" i="15" s="1"/>
  <c r="N94" i="14"/>
  <c r="M94" i="14" s="1"/>
  <c r="O94" i="14" s="1"/>
  <c r="K95" i="14" s="1"/>
  <c r="J95" i="12"/>
  <c r="L95" i="12" s="1"/>
  <c r="H96" i="12" s="1"/>
  <c r="K96" i="12" s="1"/>
  <c r="M95" i="1"/>
  <c r="O95" i="1" s="1"/>
  <c r="K96" i="1" s="1"/>
  <c r="N96" i="1" s="1"/>
  <c r="O96" i="16" l="1"/>
  <c r="K97" i="16" s="1"/>
  <c r="N96" i="16"/>
  <c r="M96" i="16" s="1"/>
  <c r="N95" i="15"/>
  <c r="M95" i="15" s="1"/>
  <c r="O95" i="15" s="1"/>
  <c r="K96" i="15" s="1"/>
  <c r="N95" i="14"/>
  <c r="M95" i="14" s="1"/>
  <c r="O95" i="14" s="1"/>
  <c r="K96" i="14" s="1"/>
  <c r="J96" i="12"/>
  <c r="L96" i="12" s="1"/>
  <c r="H97" i="12" s="1"/>
  <c r="K97" i="12" s="1"/>
  <c r="M96" i="1"/>
  <c r="O96" i="1" s="1"/>
  <c r="K97" i="1" s="1"/>
  <c r="N97" i="1" s="1"/>
  <c r="N97" i="16" l="1"/>
  <c r="M97" i="16" s="1"/>
  <c r="O97" i="16" s="1"/>
  <c r="K98" i="16" s="1"/>
  <c r="N96" i="15"/>
  <c r="M96" i="15" s="1"/>
  <c r="O96" i="15"/>
  <c r="K97" i="15" s="1"/>
  <c r="N96" i="14"/>
  <c r="M96" i="14" s="1"/>
  <c r="O96" i="14" s="1"/>
  <c r="K97" i="14" s="1"/>
  <c r="J97" i="12"/>
  <c r="L97" i="12" s="1"/>
  <c r="H98" i="12" s="1"/>
  <c r="K98" i="12" s="1"/>
  <c r="M97" i="1"/>
  <c r="O97" i="1" s="1"/>
  <c r="K98" i="1" s="1"/>
  <c r="N98" i="1" s="1"/>
  <c r="N98" i="16" l="1"/>
  <c r="M98" i="16" s="1"/>
  <c r="O98" i="16" s="1"/>
  <c r="K99" i="16" s="1"/>
  <c r="N97" i="15"/>
  <c r="M97" i="15" s="1"/>
  <c r="O97" i="15" s="1"/>
  <c r="K98" i="15" s="1"/>
  <c r="N97" i="14"/>
  <c r="M97" i="14" s="1"/>
  <c r="O97" i="14" s="1"/>
  <c r="K98" i="14" s="1"/>
  <c r="J98" i="12"/>
  <c r="L98" i="12" s="1"/>
  <c r="H99" i="12" s="1"/>
  <c r="K99" i="12" s="1"/>
  <c r="M98" i="1"/>
  <c r="O98" i="1" s="1"/>
  <c r="K99" i="1" s="1"/>
  <c r="N99" i="1" s="1"/>
  <c r="N99" i="16" l="1"/>
  <c r="M99" i="16" s="1"/>
  <c r="O99" i="16" s="1"/>
  <c r="K100" i="16" s="1"/>
  <c r="N98" i="15"/>
  <c r="M98" i="15" s="1"/>
  <c r="O98" i="15" s="1"/>
  <c r="K99" i="15" s="1"/>
  <c r="N98" i="14"/>
  <c r="M98" i="14" s="1"/>
  <c r="O98" i="14" s="1"/>
  <c r="K99" i="14" s="1"/>
  <c r="J99" i="12"/>
  <c r="L99" i="12" s="1"/>
  <c r="H100" i="12" s="1"/>
  <c r="K100" i="12" s="1"/>
  <c r="M99" i="1"/>
  <c r="O99" i="1" s="1"/>
  <c r="K100" i="1" s="1"/>
  <c r="N100" i="1" s="1"/>
  <c r="N100" i="16" l="1"/>
  <c r="M100" i="16" s="1"/>
  <c r="O100" i="16" s="1"/>
  <c r="K101" i="16" s="1"/>
  <c r="N99" i="15"/>
  <c r="M99" i="15" s="1"/>
  <c r="O99" i="15" s="1"/>
  <c r="K100" i="15" s="1"/>
  <c r="N99" i="14"/>
  <c r="M99" i="14" s="1"/>
  <c r="O99" i="14" s="1"/>
  <c r="K100" i="14" s="1"/>
  <c r="J100" i="12"/>
  <c r="L100" i="12" s="1"/>
  <c r="H101" i="12" s="1"/>
  <c r="K101" i="12" s="1"/>
  <c r="M100" i="1"/>
  <c r="O100" i="1" s="1"/>
  <c r="K101" i="1" s="1"/>
  <c r="N101" i="1" s="1"/>
  <c r="N101" i="16" l="1"/>
  <c r="M101" i="16" s="1"/>
  <c r="O101" i="16" s="1"/>
  <c r="K102" i="16" s="1"/>
  <c r="N100" i="15"/>
  <c r="M100" i="15" s="1"/>
  <c r="O100" i="15" s="1"/>
  <c r="K101" i="15" s="1"/>
  <c r="N100" i="14"/>
  <c r="M100" i="14" s="1"/>
  <c r="O100" i="14" s="1"/>
  <c r="K101" i="14" s="1"/>
  <c r="J101" i="12"/>
  <c r="L101" i="12" s="1"/>
  <c r="H102" i="12" s="1"/>
  <c r="K102" i="12" s="1"/>
  <c r="M101" i="1"/>
  <c r="O101" i="1" s="1"/>
  <c r="K102" i="1" s="1"/>
  <c r="N102" i="1" s="1"/>
  <c r="N102" i="16" l="1"/>
  <c r="M102" i="16" s="1"/>
  <c r="O102" i="16"/>
  <c r="K103" i="16" s="1"/>
  <c r="O101" i="15"/>
  <c r="K102" i="15" s="1"/>
  <c r="N101" i="15"/>
  <c r="M101" i="15" s="1"/>
  <c r="N101" i="14"/>
  <c r="M101" i="14" s="1"/>
  <c r="O101" i="14" s="1"/>
  <c r="K102" i="14" s="1"/>
  <c r="J102" i="12"/>
  <c r="L102" i="12" s="1"/>
  <c r="H103" i="12" s="1"/>
  <c r="K103" i="12" s="1"/>
  <c r="M102" i="1"/>
  <c r="O102" i="1" s="1"/>
  <c r="K103" i="1" s="1"/>
  <c r="N103" i="1" s="1"/>
  <c r="N103" i="16" l="1"/>
  <c r="M103" i="16" s="1"/>
  <c r="O103" i="16" s="1"/>
  <c r="K104" i="16" s="1"/>
  <c r="N102" i="15"/>
  <c r="M102" i="15" s="1"/>
  <c r="O102" i="15" s="1"/>
  <c r="K103" i="15" s="1"/>
  <c r="N102" i="14"/>
  <c r="M102" i="14" s="1"/>
  <c r="O102" i="14" s="1"/>
  <c r="K103" i="14" s="1"/>
  <c r="J103" i="12"/>
  <c r="L103" i="12" s="1"/>
  <c r="H104" i="12" s="1"/>
  <c r="K104" i="12" s="1"/>
  <c r="M103" i="1"/>
  <c r="O103" i="1" s="1"/>
  <c r="K104" i="1" s="1"/>
  <c r="N104" i="1" s="1"/>
  <c r="N104" i="16" l="1"/>
  <c r="M104" i="16" s="1"/>
  <c r="O104" i="16" s="1"/>
  <c r="K105" i="16" s="1"/>
  <c r="N103" i="15"/>
  <c r="M103" i="15" s="1"/>
  <c r="O103" i="15" s="1"/>
  <c r="K104" i="15" s="1"/>
  <c r="N103" i="14"/>
  <c r="M103" i="14" s="1"/>
  <c r="O103" i="14" s="1"/>
  <c r="K104" i="14" s="1"/>
  <c r="J104" i="12"/>
  <c r="L104" i="12" s="1"/>
  <c r="H105" i="12" s="1"/>
  <c r="K105" i="12" s="1"/>
  <c r="M104" i="1"/>
  <c r="O104" i="1" s="1"/>
  <c r="K105" i="1" s="1"/>
  <c r="N105" i="1" s="1"/>
  <c r="N105" i="16" l="1"/>
  <c r="M105" i="16" s="1"/>
  <c r="O105" i="16" s="1"/>
  <c r="K106" i="16" s="1"/>
  <c r="N104" i="15"/>
  <c r="M104" i="15" s="1"/>
  <c r="O104" i="15" s="1"/>
  <c r="K105" i="15" s="1"/>
  <c r="N104" i="14"/>
  <c r="M104" i="14" s="1"/>
  <c r="O104" i="14" s="1"/>
  <c r="K105" i="14" s="1"/>
  <c r="J105" i="12"/>
  <c r="L105" i="12" s="1"/>
  <c r="H106" i="12" s="1"/>
  <c r="K106" i="12" s="1"/>
  <c r="M105" i="1"/>
  <c r="O105" i="1" s="1"/>
  <c r="K106" i="1" s="1"/>
  <c r="N106" i="1" s="1"/>
  <c r="N106" i="16" l="1"/>
  <c r="M106" i="16" s="1"/>
  <c r="O106" i="16" s="1"/>
  <c r="K107" i="16" s="1"/>
  <c r="N105" i="15"/>
  <c r="M105" i="15" s="1"/>
  <c r="O105" i="15" s="1"/>
  <c r="K106" i="15" s="1"/>
  <c r="N105" i="14"/>
  <c r="M105" i="14" s="1"/>
  <c r="O105" i="14" s="1"/>
  <c r="K106" i="14" s="1"/>
  <c r="J106" i="12"/>
  <c r="L106" i="12" s="1"/>
  <c r="H107" i="12" s="1"/>
  <c r="K107" i="12" s="1"/>
  <c r="M106" i="1"/>
  <c r="O106" i="1" s="1"/>
  <c r="K107" i="1" s="1"/>
  <c r="N107" i="1" s="1"/>
  <c r="N107" i="16" l="1"/>
  <c r="M107" i="16" s="1"/>
  <c r="O107" i="16" s="1"/>
  <c r="K108" i="16" s="1"/>
  <c r="N106" i="15"/>
  <c r="M106" i="15" s="1"/>
  <c r="O106" i="15"/>
  <c r="K107" i="15" s="1"/>
  <c r="N106" i="14"/>
  <c r="M106" i="14" s="1"/>
  <c r="O106" i="14" s="1"/>
  <c r="K107" i="14" s="1"/>
  <c r="J107" i="12"/>
  <c r="L107" i="12" s="1"/>
  <c r="H108" i="12" s="1"/>
  <c r="K108" i="12" s="1"/>
  <c r="M107" i="1"/>
  <c r="O107" i="1" s="1"/>
  <c r="K108" i="1" s="1"/>
  <c r="N108" i="1" s="1"/>
  <c r="N108" i="16" l="1"/>
  <c r="M108" i="16" s="1"/>
  <c r="O108" i="16"/>
  <c r="K109" i="16" s="1"/>
  <c r="O107" i="15"/>
  <c r="K108" i="15" s="1"/>
  <c r="N107" i="15"/>
  <c r="M107" i="15" s="1"/>
  <c r="N107" i="14"/>
  <c r="M107" i="14" s="1"/>
  <c r="O107" i="14" s="1"/>
  <c r="K108" i="14" s="1"/>
  <c r="J108" i="12"/>
  <c r="L108" i="12" s="1"/>
  <c r="H109" i="12" s="1"/>
  <c r="K109" i="12" s="1"/>
  <c r="M108" i="1"/>
  <c r="O108" i="1" s="1"/>
  <c r="K109" i="1" s="1"/>
  <c r="N109" i="1" s="1"/>
  <c r="N109" i="16" l="1"/>
  <c r="M109" i="16" s="1"/>
  <c r="O109" i="16" s="1"/>
  <c r="K110" i="16" s="1"/>
  <c r="N108" i="15"/>
  <c r="M108" i="15" s="1"/>
  <c r="O108" i="15" s="1"/>
  <c r="K109" i="15" s="1"/>
  <c r="N108" i="14"/>
  <c r="M108" i="14" s="1"/>
  <c r="O108" i="14" s="1"/>
  <c r="K109" i="14" s="1"/>
  <c r="J109" i="12"/>
  <c r="L109" i="12" s="1"/>
  <c r="H110" i="12" s="1"/>
  <c r="K110" i="12" s="1"/>
  <c r="M109" i="1"/>
  <c r="O109" i="1" s="1"/>
  <c r="K110" i="1" s="1"/>
  <c r="N110" i="1" s="1"/>
  <c r="N110" i="16" l="1"/>
  <c r="M110" i="16" s="1"/>
  <c r="O110" i="16" s="1"/>
  <c r="K111" i="16" s="1"/>
  <c r="O109" i="15"/>
  <c r="K110" i="15" s="1"/>
  <c r="N109" i="15"/>
  <c r="M109" i="15" s="1"/>
  <c r="N109" i="14"/>
  <c r="M109" i="14" s="1"/>
  <c r="O109" i="14" s="1"/>
  <c r="K110" i="14" s="1"/>
  <c r="J110" i="12"/>
  <c r="L110" i="12" s="1"/>
  <c r="H111" i="12" s="1"/>
  <c r="K111" i="12" s="1"/>
  <c r="M110" i="1"/>
  <c r="O110" i="1" s="1"/>
  <c r="K111" i="1" s="1"/>
  <c r="N111" i="1" s="1"/>
  <c r="N111" i="16" l="1"/>
  <c r="M111" i="16" s="1"/>
  <c r="O111" i="16" s="1"/>
  <c r="K112" i="16" s="1"/>
  <c r="N110" i="15"/>
  <c r="M110" i="15" s="1"/>
  <c r="O110" i="15" s="1"/>
  <c r="K111" i="15" s="1"/>
  <c r="N110" i="14"/>
  <c r="M110" i="14" s="1"/>
  <c r="O110" i="14" s="1"/>
  <c r="K111" i="14" s="1"/>
  <c r="J111" i="12"/>
  <c r="L111" i="12" s="1"/>
  <c r="H112" i="12" s="1"/>
  <c r="K112" i="12" s="1"/>
  <c r="M111" i="1"/>
  <c r="O111" i="1" s="1"/>
  <c r="K112" i="1" s="1"/>
  <c r="N112" i="1" s="1"/>
  <c r="N112" i="16" l="1"/>
  <c r="M112" i="16" s="1"/>
  <c r="O112" i="16" s="1"/>
  <c r="K113" i="16" s="1"/>
  <c r="N111" i="15"/>
  <c r="M111" i="15" s="1"/>
  <c r="O111" i="15" s="1"/>
  <c r="K112" i="15" s="1"/>
  <c r="N111" i="14"/>
  <c r="M111" i="14" s="1"/>
  <c r="O111" i="14" s="1"/>
  <c r="K112" i="14" s="1"/>
  <c r="J112" i="12"/>
  <c r="L112" i="12" s="1"/>
  <c r="H113" i="12" s="1"/>
  <c r="K113" i="12" s="1"/>
  <c r="M112" i="1"/>
  <c r="O112" i="1" s="1"/>
  <c r="K113" i="1" s="1"/>
  <c r="N113" i="1" s="1"/>
  <c r="N113" i="16" l="1"/>
  <c r="M113" i="16" s="1"/>
  <c r="O113" i="16" s="1"/>
  <c r="K114" i="16" s="1"/>
  <c r="N112" i="15"/>
  <c r="M112" i="15" s="1"/>
  <c r="O112" i="15"/>
  <c r="K113" i="15" s="1"/>
  <c r="N112" i="14"/>
  <c r="M112" i="14" s="1"/>
  <c r="O112" i="14" s="1"/>
  <c r="K113" i="14" s="1"/>
  <c r="J113" i="12"/>
  <c r="L113" i="12" s="1"/>
  <c r="H114" i="12" s="1"/>
  <c r="K114" i="12" s="1"/>
  <c r="M113" i="1"/>
  <c r="O113" i="1" s="1"/>
  <c r="K114" i="1" s="1"/>
  <c r="N114" i="1" s="1"/>
  <c r="N114" i="16" l="1"/>
  <c r="M114" i="16" s="1"/>
  <c r="O114" i="16" s="1"/>
  <c r="K115" i="16" s="1"/>
  <c r="N113" i="15"/>
  <c r="M113" i="15" s="1"/>
  <c r="O113" i="15" s="1"/>
  <c r="K114" i="15" s="1"/>
  <c r="N113" i="14"/>
  <c r="M113" i="14" s="1"/>
  <c r="O113" i="14" s="1"/>
  <c r="K114" i="14" s="1"/>
  <c r="J114" i="12"/>
  <c r="L114" i="12" s="1"/>
  <c r="H115" i="12" s="1"/>
  <c r="K115" i="12" s="1"/>
  <c r="M114" i="1"/>
  <c r="O114" i="1" s="1"/>
  <c r="K115" i="1" s="1"/>
  <c r="N115" i="1" s="1"/>
  <c r="N115" i="16" l="1"/>
  <c r="M115" i="16" s="1"/>
  <c r="O115" i="16" s="1"/>
  <c r="K116" i="16" s="1"/>
  <c r="N114" i="15"/>
  <c r="M114" i="15" s="1"/>
  <c r="O114" i="15" s="1"/>
  <c r="K115" i="15" s="1"/>
  <c r="N114" i="14"/>
  <c r="M114" i="14" s="1"/>
  <c r="O114" i="14" s="1"/>
  <c r="K115" i="14" s="1"/>
  <c r="J115" i="12"/>
  <c r="L115" i="12" s="1"/>
  <c r="H116" i="12" s="1"/>
  <c r="K116" i="12" s="1"/>
  <c r="M115" i="1"/>
  <c r="O115" i="1" s="1"/>
  <c r="K116" i="1" s="1"/>
  <c r="N116" i="1" s="1"/>
  <c r="N116" i="16" l="1"/>
  <c r="M116" i="16" s="1"/>
  <c r="O116" i="16"/>
  <c r="K117" i="16" s="1"/>
  <c r="N115" i="15"/>
  <c r="M115" i="15" s="1"/>
  <c r="O115" i="15" s="1"/>
  <c r="K116" i="15" s="1"/>
  <c r="N115" i="14"/>
  <c r="M115" i="14" s="1"/>
  <c r="O115" i="14" s="1"/>
  <c r="K116" i="14" s="1"/>
  <c r="J116" i="12"/>
  <c r="L116" i="12" s="1"/>
  <c r="H117" i="12" s="1"/>
  <c r="K117" i="12" s="1"/>
  <c r="M116" i="1"/>
  <c r="O116" i="1" s="1"/>
  <c r="K117" i="1" s="1"/>
  <c r="N117" i="1" s="1"/>
  <c r="N117" i="16" l="1"/>
  <c r="M117" i="16" s="1"/>
  <c r="O117" i="16" s="1"/>
  <c r="K118" i="16" s="1"/>
  <c r="N116" i="15"/>
  <c r="M116" i="15" s="1"/>
  <c r="O116" i="15"/>
  <c r="K117" i="15" s="1"/>
  <c r="N116" i="14"/>
  <c r="M116" i="14" s="1"/>
  <c r="O116" i="14" s="1"/>
  <c r="K117" i="14" s="1"/>
  <c r="J117" i="12"/>
  <c r="L117" i="12" s="1"/>
  <c r="H118" i="12" s="1"/>
  <c r="K118" i="12" s="1"/>
  <c r="M117" i="1"/>
  <c r="O117" i="1" s="1"/>
  <c r="K118" i="1" s="1"/>
  <c r="N118" i="1" s="1"/>
  <c r="N118" i="16" l="1"/>
  <c r="M118" i="16" s="1"/>
  <c r="O118" i="16"/>
  <c r="K119" i="16" s="1"/>
  <c r="N117" i="15"/>
  <c r="M117" i="15" s="1"/>
  <c r="O117" i="15" s="1"/>
  <c r="K118" i="15" s="1"/>
  <c r="N117" i="14"/>
  <c r="M117" i="14" s="1"/>
  <c r="O117" i="14" s="1"/>
  <c r="K118" i="14" s="1"/>
  <c r="J118" i="12"/>
  <c r="L118" i="12" s="1"/>
  <c r="H119" i="12" s="1"/>
  <c r="K119" i="12" s="1"/>
  <c r="M118" i="1"/>
  <c r="O118" i="1" s="1"/>
  <c r="K119" i="1" s="1"/>
  <c r="N119" i="1" s="1"/>
  <c r="N119" i="16" l="1"/>
  <c r="M119" i="16" s="1"/>
  <c r="O119" i="16" s="1"/>
  <c r="K120" i="16" s="1"/>
  <c r="N118" i="15"/>
  <c r="M118" i="15" s="1"/>
  <c r="O118" i="15" s="1"/>
  <c r="K119" i="15" s="1"/>
  <c r="N118" i="14"/>
  <c r="M118" i="14" s="1"/>
  <c r="O118" i="14" s="1"/>
  <c r="K119" i="14" s="1"/>
  <c r="J119" i="12"/>
  <c r="L119" i="12" s="1"/>
  <c r="H120" i="12" s="1"/>
  <c r="K120" i="12" s="1"/>
  <c r="M119" i="1"/>
  <c r="O119" i="1" s="1"/>
  <c r="K120" i="1" s="1"/>
  <c r="N120" i="1" s="1"/>
  <c r="N120" i="16" l="1"/>
  <c r="M120" i="16" s="1"/>
  <c r="O120" i="16" s="1"/>
  <c r="K121" i="16" s="1"/>
  <c r="N119" i="15"/>
  <c r="M119" i="15" s="1"/>
  <c r="O119" i="15" s="1"/>
  <c r="K120" i="15" s="1"/>
  <c r="N119" i="14"/>
  <c r="M119" i="14" s="1"/>
  <c r="O119" i="14" s="1"/>
  <c r="K120" i="14" s="1"/>
  <c r="J120" i="12"/>
  <c r="L120" i="12" s="1"/>
  <c r="H121" i="12" s="1"/>
  <c r="K121" i="12" s="1"/>
  <c r="M120" i="1"/>
  <c r="O120" i="1" s="1"/>
  <c r="K121" i="1" s="1"/>
  <c r="N121" i="1" s="1"/>
  <c r="N121" i="16" l="1"/>
  <c r="M121" i="16" s="1"/>
  <c r="O121" i="16" s="1"/>
  <c r="K122" i="16" s="1"/>
  <c r="N120" i="15"/>
  <c r="M120" i="15" s="1"/>
  <c r="O120" i="15"/>
  <c r="K121" i="15" s="1"/>
  <c r="N120" i="14"/>
  <c r="M120" i="14" s="1"/>
  <c r="O120" i="14" s="1"/>
  <c r="K121" i="14" s="1"/>
  <c r="J121" i="12"/>
  <c r="L121" i="12" s="1"/>
  <c r="H122" i="12" s="1"/>
  <c r="K122" i="12" s="1"/>
  <c r="M121" i="1"/>
  <c r="O121" i="1" s="1"/>
  <c r="K122" i="1" s="1"/>
  <c r="N122" i="1" s="1"/>
  <c r="N122" i="16" l="1"/>
  <c r="M122" i="16" s="1"/>
  <c r="O122" i="16" s="1"/>
  <c r="K123" i="16" s="1"/>
  <c r="O121" i="15"/>
  <c r="K122" i="15" s="1"/>
  <c r="N121" i="15"/>
  <c r="M121" i="15" s="1"/>
  <c r="N121" i="14"/>
  <c r="M121" i="14" s="1"/>
  <c r="O121" i="14" s="1"/>
  <c r="K122" i="14" s="1"/>
  <c r="J122" i="12"/>
  <c r="L122" i="12" s="1"/>
  <c r="H123" i="12" s="1"/>
  <c r="K123" i="12" s="1"/>
  <c r="M122" i="1"/>
  <c r="O122" i="1" s="1"/>
  <c r="K123" i="1" s="1"/>
  <c r="N123" i="1" s="1"/>
  <c r="N123" i="16" l="1"/>
  <c r="M123" i="16" s="1"/>
  <c r="O123" i="16" s="1"/>
  <c r="K124" i="16" s="1"/>
  <c r="N122" i="15"/>
  <c r="M122" i="15" s="1"/>
  <c r="O122" i="15" s="1"/>
  <c r="K123" i="15" s="1"/>
  <c r="N122" i="14"/>
  <c r="M122" i="14" s="1"/>
  <c r="O122" i="14" s="1"/>
  <c r="K123" i="14" s="1"/>
  <c r="J123" i="12"/>
  <c r="L123" i="12" s="1"/>
  <c r="H124" i="12" s="1"/>
  <c r="K124" i="12" s="1"/>
  <c r="M123" i="1"/>
  <c r="O123" i="1" s="1"/>
  <c r="K124" i="1" s="1"/>
  <c r="N124" i="1" s="1"/>
  <c r="N124" i="16" l="1"/>
  <c r="M124" i="16" s="1"/>
  <c r="O124" i="16"/>
  <c r="K125" i="16" s="1"/>
  <c r="N123" i="15"/>
  <c r="M123" i="15" s="1"/>
  <c r="O123" i="15" s="1"/>
  <c r="K124" i="15" s="1"/>
  <c r="N123" i="14"/>
  <c r="M123" i="14" s="1"/>
  <c r="O123" i="14" s="1"/>
  <c r="K124" i="14" s="1"/>
  <c r="J124" i="12"/>
  <c r="L124" i="12" s="1"/>
  <c r="H125" i="12" s="1"/>
  <c r="K125" i="12" s="1"/>
  <c r="M124" i="1"/>
  <c r="O124" i="1" s="1"/>
  <c r="K125" i="1" s="1"/>
  <c r="N125" i="1" s="1"/>
  <c r="N125" i="16" l="1"/>
  <c r="M125" i="16" s="1"/>
  <c r="O125" i="16"/>
  <c r="K126" i="16" s="1"/>
  <c r="N124" i="15"/>
  <c r="M124" i="15" s="1"/>
  <c r="O124" i="15" s="1"/>
  <c r="K125" i="15" s="1"/>
  <c r="N124" i="14"/>
  <c r="M124" i="14" s="1"/>
  <c r="O124" i="14" s="1"/>
  <c r="K125" i="14" s="1"/>
  <c r="J125" i="12"/>
  <c r="L125" i="12" s="1"/>
  <c r="H126" i="12" s="1"/>
  <c r="K126" i="12" s="1"/>
  <c r="M125" i="1"/>
  <c r="O125" i="1" s="1"/>
  <c r="K126" i="1" s="1"/>
  <c r="N126" i="1" s="1"/>
  <c r="N126" i="16" l="1"/>
  <c r="M126" i="16" s="1"/>
  <c r="O126" i="16"/>
  <c r="K127" i="16" s="1"/>
  <c r="N125" i="15"/>
  <c r="M125" i="15" s="1"/>
  <c r="O125" i="15" s="1"/>
  <c r="K126" i="15" s="1"/>
  <c r="N125" i="14"/>
  <c r="M125" i="14" s="1"/>
  <c r="O125" i="14" s="1"/>
  <c r="K126" i="14" s="1"/>
  <c r="J126" i="12"/>
  <c r="L126" i="12" s="1"/>
  <c r="H127" i="12" s="1"/>
  <c r="K127" i="12" s="1"/>
  <c r="M126" i="1"/>
  <c r="O126" i="1" s="1"/>
  <c r="K127" i="1" s="1"/>
  <c r="N127" i="1" s="1"/>
  <c r="N127" i="16" l="1"/>
  <c r="M127" i="16" s="1"/>
  <c r="O127" i="16" s="1"/>
  <c r="K128" i="16" s="1"/>
  <c r="N126" i="15"/>
  <c r="M126" i="15" s="1"/>
  <c r="O126" i="15" s="1"/>
  <c r="K127" i="15" s="1"/>
  <c r="N126" i="14"/>
  <c r="M126" i="14" s="1"/>
  <c r="O126" i="14" s="1"/>
  <c r="K127" i="14" s="1"/>
  <c r="J127" i="12"/>
  <c r="L127" i="12" s="1"/>
  <c r="H128" i="12" s="1"/>
  <c r="K128" i="12" s="1"/>
  <c r="M127" i="1"/>
  <c r="O127" i="1" s="1"/>
  <c r="K128" i="1" s="1"/>
  <c r="N128" i="1" s="1"/>
  <c r="N128" i="16" l="1"/>
  <c r="M128" i="16" s="1"/>
  <c r="O128" i="16" s="1"/>
  <c r="K129" i="16" s="1"/>
  <c r="N127" i="15"/>
  <c r="M127" i="15" s="1"/>
  <c r="O127" i="15" s="1"/>
  <c r="K128" i="15" s="1"/>
  <c r="N127" i="14"/>
  <c r="M127" i="14" s="1"/>
  <c r="O127" i="14" s="1"/>
  <c r="K128" i="14" s="1"/>
  <c r="J128" i="12"/>
  <c r="L128" i="12" s="1"/>
  <c r="H129" i="12" s="1"/>
  <c r="K129" i="12" s="1"/>
  <c r="M128" i="1"/>
  <c r="O128" i="1" s="1"/>
  <c r="K129" i="1" s="1"/>
  <c r="N129" i="1" s="1"/>
  <c r="O129" i="16" l="1"/>
  <c r="K130" i="16" s="1"/>
  <c r="N129" i="16"/>
  <c r="M129" i="16" s="1"/>
  <c r="B32" i="16" s="1"/>
  <c r="D32" i="16" s="1"/>
  <c r="F32" i="16" s="1"/>
  <c r="N128" i="15"/>
  <c r="M128" i="15" s="1"/>
  <c r="O128" i="15"/>
  <c r="K129" i="15" s="1"/>
  <c r="N128" i="14"/>
  <c r="M128" i="14" s="1"/>
  <c r="O128" i="14" s="1"/>
  <c r="K129" i="14" s="1"/>
  <c r="J129" i="12"/>
  <c r="L129" i="12" s="1"/>
  <c r="H130" i="12" s="1"/>
  <c r="K130" i="12" s="1"/>
  <c r="M129" i="1"/>
  <c r="N130" i="16" l="1"/>
  <c r="M130" i="16" s="1"/>
  <c r="O130" i="16"/>
  <c r="K131" i="16" s="1"/>
  <c r="N129" i="15"/>
  <c r="M129" i="15" s="1"/>
  <c r="B32" i="15" s="1"/>
  <c r="D32" i="15" s="1"/>
  <c r="F32" i="15" s="1"/>
  <c r="N129" i="14"/>
  <c r="M129" i="14" s="1"/>
  <c r="B32" i="14" s="1"/>
  <c r="D32" i="14" s="1"/>
  <c r="F32" i="14" s="1"/>
  <c r="J130" i="12"/>
  <c r="L130" i="12" s="1"/>
  <c r="H131" i="12" s="1"/>
  <c r="K131" i="12" s="1"/>
  <c r="O129" i="1"/>
  <c r="K130" i="1" s="1"/>
  <c r="N130" i="1" s="1"/>
  <c r="M130" i="1" s="1"/>
  <c r="O130" i="1" s="1"/>
  <c r="K131" i="1" s="1"/>
  <c r="N131" i="1" s="1"/>
  <c r="B32" i="1"/>
  <c r="D32" i="1" s="1"/>
  <c r="F32" i="1" s="1"/>
  <c r="N131" i="16" l="1"/>
  <c r="M131" i="16" s="1"/>
  <c r="O131" i="16"/>
  <c r="K132" i="16" s="1"/>
  <c r="O129" i="15"/>
  <c r="K130" i="15" s="1"/>
  <c r="O129" i="14"/>
  <c r="K130" i="14" s="1"/>
  <c r="J131" i="12"/>
  <c r="L131" i="12" s="1"/>
  <c r="H132" i="12" s="1"/>
  <c r="K132" i="12" s="1"/>
  <c r="M131" i="1"/>
  <c r="O131" i="1" s="1"/>
  <c r="K132" i="1" s="1"/>
  <c r="N132" i="1" s="1"/>
  <c r="N132" i="16" l="1"/>
  <c r="M132" i="16" s="1"/>
  <c r="O132" i="16"/>
  <c r="K133" i="16" s="1"/>
  <c r="N130" i="15"/>
  <c r="M130" i="15" s="1"/>
  <c r="O130" i="15" s="1"/>
  <c r="K131" i="15" s="1"/>
  <c r="N130" i="14"/>
  <c r="M130" i="14" s="1"/>
  <c r="O130" i="14" s="1"/>
  <c r="K131" i="14" s="1"/>
  <c r="J132" i="12"/>
  <c r="L132" i="12" s="1"/>
  <c r="H133" i="12" s="1"/>
  <c r="K133" i="12" s="1"/>
  <c r="M132" i="1"/>
  <c r="O132" i="1" s="1"/>
  <c r="K133" i="1" s="1"/>
  <c r="N133" i="1" s="1"/>
  <c r="N133" i="16" l="1"/>
  <c r="M133" i="16" s="1"/>
  <c r="O133" i="16" s="1"/>
  <c r="K134" i="16" s="1"/>
  <c r="N131" i="15"/>
  <c r="M131" i="15" s="1"/>
  <c r="O131" i="15" s="1"/>
  <c r="K132" i="15" s="1"/>
  <c r="N131" i="14"/>
  <c r="M131" i="14" s="1"/>
  <c r="O131" i="14" s="1"/>
  <c r="K132" i="14" s="1"/>
  <c r="J133" i="12"/>
  <c r="L133" i="12" s="1"/>
  <c r="H134" i="12" s="1"/>
  <c r="K134" i="12" s="1"/>
  <c r="M133" i="1"/>
  <c r="O133" i="1" s="1"/>
  <c r="K134" i="1" s="1"/>
  <c r="N134" i="1" s="1"/>
  <c r="N134" i="16" l="1"/>
  <c r="M134" i="16" s="1"/>
  <c r="O134" i="16" s="1"/>
  <c r="K135" i="16" s="1"/>
  <c r="N132" i="15"/>
  <c r="M132" i="15" s="1"/>
  <c r="O132" i="15" s="1"/>
  <c r="K133" i="15" s="1"/>
  <c r="N132" i="14"/>
  <c r="M132" i="14" s="1"/>
  <c r="O132" i="14" s="1"/>
  <c r="K133" i="14" s="1"/>
  <c r="J134" i="12"/>
  <c r="L134" i="12" s="1"/>
  <c r="H135" i="12" s="1"/>
  <c r="K135" i="12" s="1"/>
  <c r="M134" i="1"/>
  <c r="O134" i="1" s="1"/>
  <c r="K135" i="1" s="1"/>
  <c r="N135" i="1" s="1"/>
  <c r="N135" i="16" l="1"/>
  <c r="M135" i="16" s="1"/>
  <c r="O135" i="16" s="1"/>
  <c r="K136" i="16" s="1"/>
  <c r="O133" i="15"/>
  <c r="K134" i="15" s="1"/>
  <c r="N133" i="15"/>
  <c r="M133" i="15" s="1"/>
  <c r="N133" i="14"/>
  <c r="M133" i="14" s="1"/>
  <c r="O133" i="14" s="1"/>
  <c r="K134" i="14" s="1"/>
  <c r="J135" i="12"/>
  <c r="L135" i="12" s="1"/>
  <c r="H136" i="12" s="1"/>
  <c r="K136" i="12" s="1"/>
  <c r="M135" i="1"/>
  <c r="O135" i="1" s="1"/>
  <c r="K136" i="1" s="1"/>
  <c r="N136" i="1" s="1"/>
  <c r="N136" i="16" l="1"/>
  <c r="M136" i="16" s="1"/>
  <c r="O136" i="16" s="1"/>
  <c r="K137" i="16" s="1"/>
  <c r="N134" i="15"/>
  <c r="M134" i="15" s="1"/>
  <c r="O134" i="15" s="1"/>
  <c r="K135" i="15" s="1"/>
  <c r="N134" i="14"/>
  <c r="M134" i="14" s="1"/>
  <c r="O134" i="14" s="1"/>
  <c r="K135" i="14" s="1"/>
  <c r="J136" i="12"/>
  <c r="L136" i="12" s="1"/>
  <c r="H137" i="12" s="1"/>
  <c r="K137" i="12" s="1"/>
  <c r="M136" i="1"/>
  <c r="O136" i="1" s="1"/>
  <c r="K137" i="1" s="1"/>
  <c r="N137" i="1" s="1"/>
  <c r="N137" i="16" l="1"/>
  <c r="M137" i="16" s="1"/>
  <c r="O137" i="16" s="1"/>
  <c r="K138" i="16" s="1"/>
  <c r="N135" i="15"/>
  <c r="M135" i="15" s="1"/>
  <c r="O135" i="15"/>
  <c r="K136" i="15" s="1"/>
  <c r="N135" i="14"/>
  <c r="M135" i="14" s="1"/>
  <c r="O135" i="14" s="1"/>
  <c r="K136" i="14" s="1"/>
  <c r="J137" i="12"/>
  <c r="L137" i="12" s="1"/>
  <c r="H138" i="12" s="1"/>
  <c r="K138" i="12" s="1"/>
  <c r="M137" i="1"/>
  <c r="O137" i="1" s="1"/>
  <c r="K138" i="1" s="1"/>
  <c r="N138" i="1" s="1"/>
  <c r="N138" i="16" l="1"/>
  <c r="M138" i="16" s="1"/>
  <c r="O138" i="16"/>
  <c r="K139" i="16" s="1"/>
  <c r="N136" i="15"/>
  <c r="M136" i="15" s="1"/>
  <c r="O136" i="15" s="1"/>
  <c r="K137" i="15" s="1"/>
  <c r="N136" i="14"/>
  <c r="M136" i="14" s="1"/>
  <c r="O136" i="14" s="1"/>
  <c r="K137" i="14" s="1"/>
  <c r="J138" i="12"/>
  <c r="L138" i="12" s="1"/>
  <c r="H139" i="12" s="1"/>
  <c r="K139" i="12" s="1"/>
  <c r="M138" i="1"/>
  <c r="O138" i="1" s="1"/>
  <c r="K139" i="1" s="1"/>
  <c r="N139" i="1" s="1"/>
  <c r="N139" i="16" l="1"/>
  <c r="M139" i="16" s="1"/>
  <c r="O139" i="16" s="1"/>
  <c r="K140" i="16" s="1"/>
  <c r="N137" i="15"/>
  <c r="M137" i="15" s="1"/>
  <c r="O137" i="15" s="1"/>
  <c r="K138" i="15" s="1"/>
  <c r="N137" i="14"/>
  <c r="M137" i="14" s="1"/>
  <c r="O137" i="14" s="1"/>
  <c r="K138" i="14" s="1"/>
  <c r="J139" i="12"/>
  <c r="L139" i="12" s="1"/>
  <c r="H140" i="12" s="1"/>
  <c r="K140" i="12" s="1"/>
  <c r="M139" i="1"/>
  <c r="O139" i="1" s="1"/>
  <c r="K140" i="1" s="1"/>
  <c r="N140" i="1" s="1"/>
  <c r="N140" i="16" l="1"/>
  <c r="M140" i="16" s="1"/>
  <c r="O140" i="16"/>
  <c r="K141" i="16" s="1"/>
  <c r="N138" i="15"/>
  <c r="M138" i="15" s="1"/>
  <c r="O138" i="15" s="1"/>
  <c r="K139" i="15" s="1"/>
  <c r="N138" i="14"/>
  <c r="M138" i="14" s="1"/>
  <c r="O138" i="14" s="1"/>
  <c r="K139" i="14" s="1"/>
  <c r="J140" i="12"/>
  <c r="L140" i="12" s="1"/>
  <c r="H141" i="12" s="1"/>
  <c r="K141" i="12" s="1"/>
  <c r="M140" i="1"/>
  <c r="O140" i="1" s="1"/>
  <c r="K141" i="1" s="1"/>
  <c r="N141" i="1" s="1"/>
  <c r="N141" i="16" l="1"/>
  <c r="M141" i="16" s="1"/>
  <c r="O141" i="16" s="1"/>
  <c r="K142" i="16" s="1"/>
  <c r="N139" i="15"/>
  <c r="M139" i="15" s="1"/>
  <c r="O139" i="15" s="1"/>
  <c r="K140" i="15" s="1"/>
  <c r="N139" i="14"/>
  <c r="M139" i="14" s="1"/>
  <c r="O139" i="14" s="1"/>
  <c r="K140" i="14" s="1"/>
  <c r="J141" i="12"/>
  <c r="L141" i="12" s="1"/>
  <c r="H142" i="12" s="1"/>
  <c r="K142" i="12" s="1"/>
  <c r="M141" i="1"/>
  <c r="O141" i="1" s="1"/>
  <c r="K142" i="1" s="1"/>
  <c r="N142" i="1" s="1"/>
  <c r="N142" i="16" l="1"/>
  <c r="M142" i="16" s="1"/>
  <c r="O142" i="16" s="1"/>
  <c r="K143" i="16" s="1"/>
  <c r="N140" i="15"/>
  <c r="M140" i="15" s="1"/>
  <c r="O140" i="15" s="1"/>
  <c r="K141" i="15" s="1"/>
  <c r="N140" i="14"/>
  <c r="M140" i="14" s="1"/>
  <c r="O140" i="14" s="1"/>
  <c r="K141" i="14" s="1"/>
  <c r="J142" i="12"/>
  <c r="L142" i="12" s="1"/>
  <c r="H143" i="12" s="1"/>
  <c r="K143" i="12" s="1"/>
  <c r="M142" i="1"/>
  <c r="O142" i="1" s="1"/>
  <c r="K143" i="1" s="1"/>
  <c r="N143" i="1" s="1"/>
  <c r="N143" i="16" l="1"/>
  <c r="M143" i="16" s="1"/>
  <c r="O143" i="16" s="1"/>
  <c r="K144" i="16" s="1"/>
  <c r="N141" i="15"/>
  <c r="M141" i="15" s="1"/>
  <c r="O141" i="15" s="1"/>
  <c r="K142" i="15" s="1"/>
  <c r="N141" i="14"/>
  <c r="M141" i="14" s="1"/>
  <c r="O141" i="14" s="1"/>
  <c r="K142" i="14" s="1"/>
  <c r="J143" i="12"/>
  <c r="L143" i="12" s="1"/>
  <c r="H144" i="12" s="1"/>
  <c r="K144" i="12" s="1"/>
  <c r="M143" i="1"/>
  <c r="O143" i="1" s="1"/>
  <c r="K144" i="1" s="1"/>
  <c r="N144" i="1" s="1"/>
  <c r="N144" i="16" l="1"/>
  <c r="M144" i="16" s="1"/>
  <c r="O144" i="16" s="1"/>
  <c r="K145" i="16" s="1"/>
  <c r="N142" i="15"/>
  <c r="M142" i="15" s="1"/>
  <c r="O142" i="15" s="1"/>
  <c r="K143" i="15" s="1"/>
  <c r="N142" i="14"/>
  <c r="M142" i="14" s="1"/>
  <c r="O142" i="14" s="1"/>
  <c r="K143" i="14" s="1"/>
  <c r="J144" i="12"/>
  <c r="L144" i="12" s="1"/>
  <c r="H145" i="12" s="1"/>
  <c r="K145" i="12" s="1"/>
  <c r="M144" i="1"/>
  <c r="O144" i="1" s="1"/>
  <c r="K145" i="1" s="1"/>
  <c r="N145" i="1" s="1"/>
  <c r="N145" i="16" l="1"/>
  <c r="M145" i="16" s="1"/>
  <c r="O145" i="16" s="1"/>
  <c r="K146" i="16" s="1"/>
  <c r="N143" i="15"/>
  <c r="M143" i="15" s="1"/>
  <c r="O143" i="15" s="1"/>
  <c r="K144" i="15" s="1"/>
  <c r="N143" i="14"/>
  <c r="M143" i="14" s="1"/>
  <c r="O143" i="14" s="1"/>
  <c r="K144" i="14" s="1"/>
  <c r="J145" i="12"/>
  <c r="L145" i="12" s="1"/>
  <c r="H146" i="12" s="1"/>
  <c r="K146" i="12" s="1"/>
  <c r="M145" i="1"/>
  <c r="O145" i="1" s="1"/>
  <c r="K146" i="1" s="1"/>
  <c r="N146" i="1" s="1"/>
  <c r="N146" i="16" l="1"/>
  <c r="M146" i="16" s="1"/>
  <c r="O146" i="16"/>
  <c r="K147" i="16" s="1"/>
  <c r="N144" i="15"/>
  <c r="M144" i="15" s="1"/>
  <c r="O144" i="15" s="1"/>
  <c r="K145" i="15" s="1"/>
  <c r="N144" i="14"/>
  <c r="M144" i="14" s="1"/>
  <c r="O144" i="14" s="1"/>
  <c r="K145" i="14" s="1"/>
  <c r="J146" i="12"/>
  <c r="L146" i="12" s="1"/>
  <c r="H147" i="12" s="1"/>
  <c r="K147" i="12" s="1"/>
  <c r="M146" i="1"/>
  <c r="O146" i="1" s="1"/>
  <c r="K147" i="1" s="1"/>
  <c r="N147" i="1" s="1"/>
  <c r="N147" i="16" l="1"/>
  <c r="M147" i="16" s="1"/>
  <c r="O147" i="16" s="1"/>
  <c r="K148" i="16" s="1"/>
  <c r="N145" i="15"/>
  <c r="M145" i="15" s="1"/>
  <c r="O145" i="15"/>
  <c r="K146" i="15" s="1"/>
  <c r="N145" i="14"/>
  <c r="M145" i="14" s="1"/>
  <c r="O145" i="14" s="1"/>
  <c r="K146" i="14" s="1"/>
  <c r="J147" i="12"/>
  <c r="L147" i="12" s="1"/>
  <c r="H148" i="12" s="1"/>
  <c r="K148" i="12" s="1"/>
  <c r="M147" i="1"/>
  <c r="O147" i="1" s="1"/>
  <c r="K148" i="1" s="1"/>
  <c r="N148" i="1" s="1"/>
  <c r="N148" i="16" l="1"/>
  <c r="M148" i="16" s="1"/>
  <c r="O148" i="16"/>
  <c r="K149" i="16" s="1"/>
  <c r="N146" i="15"/>
  <c r="M146" i="15" s="1"/>
  <c r="O146" i="15" s="1"/>
  <c r="K147" i="15" s="1"/>
  <c r="N146" i="14"/>
  <c r="M146" i="14" s="1"/>
  <c r="O146" i="14" s="1"/>
  <c r="K147" i="14" s="1"/>
  <c r="J148" i="12"/>
  <c r="L148" i="12" s="1"/>
  <c r="H149" i="12" s="1"/>
  <c r="K149" i="12" s="1"/>
  <c r="M148" i="1"/>
  <c r="O148" i="1" s="1"/>
  <c r="K149" i="1" s="1"/>
  <c r="N149" i="1" s="1"/>
  <c r="N149" i="16" l="1"/>
  <c r="M149" i="16" s="1"/>
  <c r="O149" i="16" s="1"/>
  <c r="K150" i="16" s="1"/>
  <c r="N147" i="15"/>
  <c r="M147" i="15" s="1"/>
  <c r="O147" i="15" s="1"/>
  <c r="K148" i="15" s="1"/>
  <c r="N147" i="14"/>
  <c r="M147" i="14" s="1"/>
  <c r="O147" i="14" s="1"/>
  <c r="K148" i="14" s="1"/>
  <c r="J149" i="12"/>
  <c r="L149" i="12" s="1"/>
  <c r="H150" i="12" s="1"/>
  <c r="K150" i="12" s="1"/>
  <c r="M149" i="1"/>
  <c r="O149" i="1" s="1"/>
  <c r="K150" i="1" s="1"/>
  <c r="N150" i="1" s="1"/>
  <c r="N150" i="16" l="1"/>
  <c r="M150" i="16" s="1"/>
  <c r="O150" i="16" s="1"/>
  <c r="K151" i="16" s="1"/>
  <c r="N148" i="15"/>
  <c r="M148" i="15" s="1"/>
  <c r="O148" i="15" s="1"/>
  <c r="K149" i="15" s="1"/>
  <c r="N148" i="14"/>
  <c r="M148" i="14" s="1"/>
  <c r="O148" i="14" s="1"/>
  <c r="K149" i="14" s="1"/>
  <c r="J150" i="12"/>
  <c r="L150" i="12" s="1"/>
  <c r="H151" i="12" s="1"/>
  <c r="K151" i="12" s="1"/>
  <c r="M150" i="1"/>
  <c r="O150" i="1" s="1"/>
  <c r="K151" i="1" s="1"/>
  <c r="N151" i="1" s="1"/>
  <c r="O151" i="16" l="1"/>
  <c r="K152" i="16" s="1"/>
  <c r="N151" i="16"/>
  <c r="M151" i="16" s="1"/>
  <c r="O149" i="15"/>
  <c r="K150" i="15" s="1"/>
  <c r="N149" i="15"/>
  <c r="M149" i="15" s="1"/>
  <c r="N149" i="14"/>
  <c r="M149" i="14" s="1"/>
  <c r="O149" i="14" s="1"/>
  <c r="K150" i="14" s="1"/>
  <c r="J151" i="12"/>
  <c r="L151" i="12" s="1"/>
  <c r="H152" i="12" s="1"/>
  <c r="K152" i="12" s="1"/>
  <c r="M151" i="1"/>
  <c r="O151" i="1" s="1"/>
  <c r="K152" i="1" s="1"/>
  <c r="N152" i="1" s="1"/>
  <c r="N152" i="16" l="1"/>
  <c r="M152" i="16" s="1"/>
  <c r="O152" i="16" s="1"/>
  <c r="K153" i="16" s="1"/>
  <c r="N150" i="15"/>
  <c r="M150" i="15" s="1"/>
  <c r="O150" i="15" s="1"/>
  <c r="K151" i="15" s="1"/>
  <c r="N150" i="14"/>
  <c r="M150" i="14" s="1"/>
  <c r="O150" i="14" s="1"/>
  <c r="K151" i="14" s="1"/>
  <c r="J152" i="12"/>
  <c r="L152" i="12" s="1"/>
  <c r="H153" i="12" s="1"/>
  <c r="K153" i="12" s="1"/>
  <c r="M152" i="1"/>
  <c r="O152" i="1" s="1"/>
  <c r="K153" i="1" s="1"/>
  <c r="N153" i="1" s="1"/>
  <c r="N153" i="16" l="1"/>
  <c r="M153" i="16" s="1"/>
  <c r="O153" i="16" s="1"/>
  <c r="K154" i="16" s="1"/>
  <c r="N151" i="15"/>
  <c r="M151" i="15" s="1"/>
  <c r="O151" i="15" s="1"/>
  <c r="K152" i="15" s="1"/>
  <c r="N151" i="14"/>
  <c r="M151" i="14" s="1"/>
  <c r="O151" i="14" s="1"/>
  <c r="K152" i="14" s="1"/>
  <c r="J153" i="12"/>
  <c r="L153" i="12" s="1"/>
  <c r="H154" i="12" s="1"/>
  <c r="K154" i="12" s="1"/>
  <c r="M153" i="1"/>
  <c r="O153" i="1" s="1"/>
  <c r="K154" i="1" s="1"/>
  <c r="N154" i="1" s="1"/>
  <c r="N154" i="16" l="1"/>
  <c r="M154" i="16" s="1"/>
  <c r="O154" i="16"/>
  <c r="K155" i="16" s="1"/>
  <c r="N152" i="15"/>
  <c r="M152" i="15" s="1"/>
  <c r="O152" i="15" s="1"/>
  <c r="K153" i="15" s="1"/>
  <c r="N152" i="14"/>
  <c r="M152" i="14" s="1"/>
  <c r="O152" i="14" s="1"/>
  <c r="K153" i="14" s="1"/>
  <c r="J154" i="12"/>
  <c r="L154" i="12" s="1"/>
  <c r="H155" i="12" s="1"/>
  <c r="K155" i="12" s="1"/>
  <c r="M154" i="1"/>
  <c r="O154" i="1" s="1"/>
  <c r="K155" i="1" s="1"/>
  <c r="N155" i="1" s="1"/>
  <c r="N155" i="16" l="1"/>
  <c r="M155" i="16" s="1"/>
  <c r="O155" i="16" s="1"/>
  <c r="K156" i="16" s="1"/>
  <c r="N153" i="15"/>
  <c r="M153" i="15" s="1"/>
  <c r="O153" i="15" s="1"/>
  <c r="K154" i="15" s="1"/>
  <c r="N153" i="14"/>
  <c r="M153" i="14" s="1"/>
  <c r="O153" i="14" s="1"/>
  <c r="K154" i="14" s="1"/>
  <c r="J155" i="12"/>
  <c r="L155" i="12" s="1"/>
  <c r="H156" i="12" s="1"/>
  <c r="K156" i="12" s="1"/>
  <c r="M155" i="1"/>
  <c r="O155" i="1" s="1"/>
  <c r="K156" i="1" s="1"/>
  <c r="N156" i="1" s="1"/>
  <c r="N156" i="16" l="1"/>
  <c r="M156" i="16" s="1"/>
  <c r="O156" i="16" s="1"/>
  <c r="K157" i="16" s="1"/>
  <c r="N154" i="15"/>
  <c r="M154" i="15" s="1"/>
  <c r="O154" i="15" s="1"/>
  <c r="K155" i="15" s="1"/>
  <c r="N154" i="14"/>
  <c r="M154" i="14" s="1"/>
  <c r="O154" i="14" s="1"/>
  <c r="K155" i="14" s="1"/>
  <c r="J156" i="12"/>
  <c r="L156" i="12" s="1"/>
  <c r="H157" i="12" s="1"/>
  <c r="K157" i="12" s="1"/>
  <c r="M156" i="1"/>
  <c r="O156" i="1" s="1"/>
  <c r="K157" i="1" s="1"/>
  <c r="N157" i="1" s="1"/>
  <c r="N157" i="16" l="1"/>
  <c r="M157" i="16" s="1"/>
  <c r="O157" i="16" s="1"/>
  <c r="K158" i="16" s="1"/>
  <c r="N155" i="15"/>
  <c r="M155" i="15" s="1"/>
  <c r="O155" i="15" s="1"/>
  <c r="K156" i="15" s="1"/>
  <c r="N155" i="14"/>
  <c r="M155" i="14" s="1"/>
  <c r="O155" i="14" s="1"/>
  <c r="K156" i="14" s="1"/>
  <c r="J157" i="12"/>
  <c r="L157" i="12" s="1"/>
  <c r="H158" i="12" s="1"/>
  <c r="K158" i="12" s="1"/>
  <c r="M157" i="1"/>
  <c r="O157" i="1" s="1"/>
  <c r="K158" i="1" s="1"/>
  <c r="N158" i="1" s="1"/>
  <c r="N158" i="16" l="1"/>
  <c r="M158" i="16" s="1"/>
  <c r="O158" i="16" s="1"/>
  <c r="K159" i="16" s="1"/>
  <c r="N156" i="15"/>
  <c r="M156" i="15" s="1"/>
  <c r="O156" i="15" s="1"/>
  <c r="K157" i="15" s="1"/>
  <c r="N156" i="14"/>
  <c r="M156" i="14" s="1"/>
  <c r="O156" i="14" s="1"/>
  <c r="K157" i="14" s="1"/>
  <c r="J158" i="12"/>
  <c r="L158" i="12" s="1"/>
  <c r="H159" i="12" s="1"/>
  <c r="K159" i="12" s="1"/>
  <c r="M158" i="1"/>
  <c r="O158" i="1" s="1"/>
  <c r="K159" i="1" s="1"/>
  <c r="N159" i="1" s="1"/>
  <c r="N159" i="16" l="1"/>
  <c r="M159" i="16" s="1"/>
  <c r="O159" i="16" s="1"/>
  <c r="K160" i="16" s="1"/>
  <c r="N157" i="15"/>
  <c r="M157" i="15" s="1"/>
  <c r="O157" i="15" s="1"/>
  <c r="K158" i="15" s="1"/>
  <c r="N157" i="14"/>
  <c r="M157" i="14" s="1"/>
  <c r="O157" i="14" s="1"/>
  <c r="K158" i="14" s="1"/>
  <c r="J159" i="12"/>
  <c r="L159" i="12" s="1"/>
  <c r="H160" i="12" s="1"/>
  <c r="K160" i="12" s="1"/>
  <c r="M159" i="1"/>
  <c r="O159" i="1" s="1"/>
  <c r="K160" i="1" s="1"/>
  <c r="N160" i="1" s="1"/>
  <c r="N160" i="16" l="1"/>
  <c r="M160" i="16" s="1"/>
  <c r="O160" i="16" s="1"/>
  <c r="K161" i="16" s="1"/>
  <c r="N158" i="15"/>
  <c r="M158" i="15" s="1"/>
  <c r="O158" i="15" s="1"/>
  <c r="K159" i="15" s="1"/>
  <c r="N158" i="14"/>
  <c r="M158" i="14" s="1"/>
  <c r="O158" i="14" s="1"/>
  <c r="K159" i="14" s="1"/>
  <c r="J160" i="12"/>
  <c r="L160" i="12" s="1"/>
  <c r="H161" i="12" s="1"/>
  <c r="K161" i="12" s="1"/>
  <c r="M160" i="1"/>
  <c r="O160" i="1" s="1"/>
  <c r="K161" i="1" s="1"/>
  <c r="N161" i="1" s="1"/>
  <c r="N161" i="16" l="1"/>
  <c r="M161" i="16" s="1"/>
  <c r="O161" i="16" s="1"/>
  <c r="K162" i="16" s="1"/>
  <c r="N159" i="15"/>
  <c r="M159" i="15" s="1"/>
  <c r="O159" i="15"/>
  <c r="K160" i="15" s="1"/>
  <c r="N159" i="14"/>
  <c r="M159" i="14" s="1"/>
  <c r="O159" i="14" s="1"/>
  <c r="K160" i="14" s="1"/>
  <c r="J161" i="12"/>
  <c r="L161" i="12" s="1"/>
  <c r="H162" i="12" s="1"/>
  <c r="K162" i="12" s="1"/>
  <c r="M161" i="1"/>
  <c r="O161" i="1" s="1"/>
  <c r="K162" i="1" s="1"/>
  <c r="N162" i="1" s="1"/>
  <c r="N162" i="16" l="1"/>
  <c r="M162" i="16" s="1"/>
  <c r="O162" i="16"/>
  <c r="K163" i="16" s="1"/>
  <c r="N160" i="15"/>
  <c r="M160" i="15" s="1"/>
  <c r="O160" i="15" s="1"/>
  <c r="K161" i="15" s="1"/>
  <c r="N160" i="14"/>
  <c r="M160" i="14" s="1"/>
  <c r="O160" i="14" s="1"/>
  <c r="K161" i="14" s="1"/>
  <c r="J162" i="12"/>
  <c r="L162" i="12" s="1"/>
  <c r="H163" i="12" s="1"/>
  <c r="K163" i="12" s="1"/>
  <c r="M162" i="1"/>
  <c r="O162" i="1" s="1"/>
  <c r="K163" i="1" s="1"/>
  <c r="N163" i="1" s="1"/>
  <c r="N163" i="16" l="1"/>
  <c r="M163" i="16" s="1"/>
  <c r="O163" i="16" s="1"/>
  <c r="K164" i="16" s="1"/>
  <c r="N161" i="15"/>
  <c r="M161" i="15" s="1"/>
  <c r="O161" i="15"/>
  <c r="K162" i="15" s="1"/>
  <c r="N161" i="14"/>
  <c r="M161" i="14" s="1"/>
  <c r="O161" i="14" s="1"/>
  <c r="K162" i="14" s="1"/>
  <c r="J163" i="12"/>
  <c r="L163" i="12" s="1"/>
  <c r="H164" i="12" s="1"/>
  <c r="K164" i="12" s="1"/>
  <c r="M163" i="1"/>
  <c r="O163" i="1" s="1"/>
  <c r="K164" i="1" s="1"/>
  <c r="N164" i="1" s="1"/>
  <c r="N164" i="16" l="1"/>
  <c r="M164" i="16" s="1"/>
  <c r="O164" i="16" s="1"/>
  <c r="K165" i="16" s="1"/>
  <c r="N162" i="15"/>
  <c r="M162" i="15" s="1"/>
  <c r="O162" i="15" s="1"/>
  <c r="K163" i="15" s="1"/>
  <c r="N162" i="14"/>
  <c r="M162" i="14" s="1"/>
  <c r="O162" i="14" s="1"/>
  <c r="K163" i="14" s="1"/>
  <c r="J164" i="12"/>
  <c r="L164" i="12" s="1"/>
  <c r="H165" i="12" s="1"/>
  <c r="K165" i="12" s="1"/>
  <c r="M164" i="1"/>
  <c r="O164" i="1" s="1"/>
  <c r="K165" i="1" s="1"/>
  <c r="N165" i="1" s="1"/>
  <c r="N165" i="16" l="1"/>
  <c r="M165" i="16" s="1"/>
  <c r="O165" i="16" s="1"/>
  <c r="K166" i="16" s="1"/>
  <c r="N163" i="15"/>
  <c r="M163" i="15" s="1"/>
  <c r="O163" i="15" s="1"/>
  <c r="K164" i="15" s="1"/>
  <c r="N163" i="14"/>
  <c r="M163" i="14" s="1"/>
  <c r="O163" i="14" s="1"/>
  <c r="K164" i="14" s="1"/>
  <c r="J165" i="12"/>
  <c r="L165" i="12" s="1"/>
  <c r="H166" i="12" s="1"/>
  <c r="K166" i="12" s="1"/>
  <c r="M165" i="1"/>
  <c r="O165" i="1" s="1"/>
  <c r="K166" i="1" s="1"/>
  <c r="N166" i="1" s="1"/>
  <c r="N166" i="16" l="1"/>
  <c r="M166" i="16" s="1"/>
  <c r="O166" i="16" s="1"/>
  <c r="K167" i="16" s="1"/>
  <c r="N164" i="15"/>
  <c r="M164" i="15" s="1"/>
  <c r="O164" i="15" s="1"/>
  <c r="K165" i="15" s="1"/>
  <c r="N164" i="14"/>
  <c r="M164" i="14" s="1"/>
  <c r="O164" i="14" s="1"/>
  <c r="K165" i="14" s="1"/>
  <c r="J166" i="12"/>
  <c r="L166" i="12" s="1"/>
  <c r="H167" i="12" s="1"/>
  <c r="K167" i="12" s="1"/>
  <c r="M166" i="1"/>
  <c r="O166" i="1" s="1"/>
  <c r="K167" i="1" s="1"/>
  <c r="N167" i="1" s="1"/>
  <c r="N167" i="16" l="1"/>
  <c r="M167" i="16" s="1"/>
  <c r="O167" i="16" s="1"/>
  <c r="K168" i="16" s="1"/>
  <c r="N165" i="15"/>
  <c r="M165" i="15" s="1"/>
  <c r="O165" i="15" s="1"/>
  <c r="K166" i="15" s="1"/>
  <c r="N165" i="14"/>
  <c r="M165" i="14" s="1"/>
  <c r="O165" i="14" s="1"/>
  <c r="K166" i="14" s="1"/>
  <c r="J167" i="12"/>
  <c r="L167" i="12" s="1"/>
  <c r="H168" i="12" s="1"/>
  <c r="K168" i="12" s="1"/>
  <c r="M167" i="1"/>
  <c r="O167" i="1" s="1"/>
  <c r="K168" i="1" s="1"/>
  <c r="N168" i="1" s="1"/>
  <c r="N168" i="16" l="1"/>
  <c r="M168" i="16" s="1"/>
  <c r="O168" i="16" s="1"/>
  <c r="K169" i="16" s="1"/>
  <c r="N166" i="15"/>
  <c r="M166" i="15" s="1"/>
  <c r="O166" i="15" s="1"/>
  <c r="K167" i="15" s="1"/>
  <c r="N166" i="14"/>
  <c r="M166" i="14" s="1"/>
  <c r="O166" i="14" s="1"/>
  <c r="K167" i="14" s="1"/>
  <c r="J168" i="12"/>
  <c r="L168" i="12" s="1"/>
  <c r="H169" i="12" s="1"/>
  <c r="K169" i="12" s="1"/>
  <c r="M168" i="1"/>
  <c r="O168" i="1" s="1"/>
  <c r="K169" i="1" s="1"/>
  <c r="N169" i="1" s="1"/>
  <c r="N169" i="16" l="1"/>
  <c r="M169" i="16" s="1"/>
  <c r="O169" i="16"/>
  <c r="K170" i="16" s="1"/>
  <c r="N167" i="15"/>
  <c r="M167" i="15" s="1"/>
  <c r="O167" i="15"/>
  <c r="K168" i="15" s="1"/>
  <c r="N167" i="14"/>
  <c r="M167" i="14" s="1"/>
  <c r="O167" i="14" s="1"/>
  <c r="K168" i="14" s="1"/>
  <c r="J169" i="12"/>
  <c r="L169" i="12" s="1"/>
  <c r="H170" i="12" s="1"/>
  <c r="K170" i="12" s="1"/>
  <c r="M169" i="1"/>
  <c r="O169" i="1" s="1"/>
  <c r="K170" i="1" s="1"/>
  <c r="N170" i="1" s="1"/>
  <c r="N170" i="16" l="1"/>
  <c r="M170" i="16" s="1"/>
  <c r="O170" i="16"/>
  <c r="K171" i="16" s="1"/>
  <c r="N168" i="15"/>
  <c r="M168" i="15" s="1"/>
  <c r="O168" i="15" s="1"/>
  <c r="K169" i="15" s="1"/>
  <c r="N168" i="14"/>
  <c r="M168" i="14" s="1"/>
  <c r="O168" i="14" s="1"/>
  <c r="K169" i="14" s="1"/>
  <c r="J170" i="12"/>
  <c r="L170" i="12" s="1"/>
  <c r="H171" i="12" s="1"/>
  <c r="K171" i="12" s="1"/>
  <c r="M170" i="1"/>
  <c r="O170" i="1" s="1"/>
  <c r="K171" i="1" s="1"/>
  <c r="N171" i="1" s="1"/>
  <c r="N171" i="16" l="1"/>
  <c r="M171" i="16" s="1"/>
  <c r="O171" i="16" s="1"/>
  <c r="K172" i="16" s="1"/>
  <c r="N169" i="15"/>
  <c r="M169" i="15" s="1"/>
  <c r="O169" i="15" s="1"/>
  <c r="K170" i="15" s="1"/>
  <c r="N169" i="14"/>
  <c r="M169" i="14" s="1"/>
  <c r="O169" i="14" s="1"/>
  <c r="K170" i="14" s="1"/>
  <c r="J171" i="12"/>
  <c r="L171" i="12" s="1"/>
  <c r="H172" i="12" s="1"/>
  <c r="K172" i="12" s="1"/>
  <c r="M171" i="1"/>
  <c r="O171" i="1" s="1"/>
  <c r="K172" i="1" s="1"/>
  <c r="N172" i="1" s="1"/>
  <c r="N172" i="16" l="1"/>
  <c r="M172" i="16" s="1"/>
  <c r="O172" i="16" s="1"/>
  <c r="K173" i="16" s="1"/>
  <c r="N170" i="15"/>
  <c r="M170" i="15" s="1"/>
  <c r="O170" i="15" s="1"/>
  <c r="K171" i="15" s="1"/>
  <c r="N170" i="14"/>
  <c r="M170" i="14" s="1"/>
  <c r="O170" i="14" s="1"/>
  <c r="K171" i="14" s="1"/>
  <c r="J172" i="12"/>
  <c r="L172" i="12" s="1"/>
  <c r="H173" i="12" s="1"/>
  <c r="K173" i="12" s="1"/>
  <c r="M172" i="1"/>
  <c r="O172" i="1" s="1"/>
  <c r="K173" i="1" s="1"/>
  <c r="N173" i="1" s="1"/>
  <c r="O173" i="16" l="1"/>
  <c r="K174" i="16" s="1"/>
  <c r="N173" i="16"/>
  <c r="M173" i="16" s="1"/>
  <c r="N171" i="15"/>
  <c r="M171" i="15" s="1"/>
  <c r="O171" i="15" s="1"/>
  <c r="K172" i="15" s="1"/>
  <c r="N171" i="14"/>
  <c r="M171" i="14" s="1"/>
  <c r="O171" i="14" s="1"/>
  <c r="K172" i="14" s="1"/>
  <c r="J173" i="12"/>
  <c r="L173" i="12" s="1"/>
  <c r="H174" i="12" s="1"/>
  <c r="K174" i="12" s="1"/>
  <c r="M173" i="1"/>
  <c r="O173" i="1" s="1"/>
  <c r="K174" i="1" s="1"/>
  <c r="N174" i="1" s="1"/>
  <c r="N174" i="16" l="1"/>
  <c r="M174" i="16" s="1"/>
  <c r="O174" i="16" s="1"/>
  <c r="K175" i="16" s="1"/>
  <c r="N172" i="15"/>
  <c r="M172" i="15" s="1"/>
  <c r="O172" i="15" s="1"/>
  <c r="K173" i="15" s="1"/>
  <c r="N172" i="14"/>
  <c r="M172" i="14" s="1"/>
  <c r="O172" i="14" s="1"/>
  <c r="K173" i="14" s="1"/>
  <c r="J174" i="12"/>
  <c r="L174" i="12" s="1"/>
  <c r="H175" i="12" s="1"/>
  <c r="K175" i="12" s="1"/>
  <c r="M174" i="1"/>
  <c r="O174" i="1" s="1"/>
  <c r="K175" i="1" s="1"/>
  <c r="N175" i="1" s="1"/>
  <c r="N175" i="16" l="1"/>
  <c r="M175" i="16" s="1"/>
  <c r="O175" i="16" s="1"/>
  <c r="K176" i="16" s="1"/>
  <c r="N173" i="15"/>
  <c r="M173" i="15" s="1"/>
  <c r="O173" i="15" s="1"/>
  <c r="K174" i="15" s="1"/>
  <c r="N173" i="14"/>
  <c r="M173" i="14" s="1"/>
  <c r="O173" i="14" s="1"/>
  <c r="K174" i="14" s="1"/>
  <c r="J175" i="12"/>
  <c r="L175" i="12" s="1"/>
  <c r="H176" i="12" s="1"/>
  <c r="K176" i="12" s="1"/>
  <c r="M175" i="1"/>
  <c r="O175" i="1" s="1"/>
  <c r="K176" i="1" s="1"/>
  <c r="N176" i="1" s="1"/>
  <c r="N176" i="16" l="1"/>
  <c r="M176" i="16" s="1"/>
  <c r="O176" i="16" s="1"/>
  <c r="K177" i="16" s="1"/>
  <c r="N174" i="15"/>
  <c r="M174" i="15" s="1"/>
  <c r="O174" i="15" s="1"/>
  <c r="K175" i="15" s="1"/>
  <c r="N174" i="14"/>
  <c r="M174" i="14" s="1"/>
  <c r="O174" i="14" s="1"/>
  <c r="K175" i="14" s="1"/>
  <c r="J176" i="12"/>
  <c r="L176" i="12" s="1"/>
  <c r="H177" i="12" s="1"/>
  <c r="K177" i="12" s="1"/>
  <c r="M176" i="1"/>
  <c r="O176" i="1" s="1"/>
  <c r="K177" i="1" s="1"/>
  <c r="N177" i="1" s="1"/>
  <c r="N177" i="16" l="1"/>
  <c r="M177" i="16" s="1"/>
  <c r="O177" i="16" s="1"/>
  <c r="K178" i="16" s="1"/>
  <c r="N175" i="15"/>
  <c r="M175" i="15" s="1"/>
  <c r="O175" i="15" s="1"/>
  <c r="K176" i="15" s="1"/>
  <c r="N175" i="14"/>
  <c r="M175" i="14" s="1"/>
  <c r="O175" i="14" s="1"/>
  <c r="K176" i="14" s="1"/>
  <c r="J177" i="12"/>
  <c r="L177" i="12" s="1"/>
  <c r="H178" i="12" s="1"/>
  <c r="K178" i="12" s="1"/>
  <c r="M177" i="1"/>
  <c r="O177" i="1" s="1"/>
  <c r="K178" i="1" s="1"/>
  <c r="N178" i="1" s="1"/>
  <c r="N178" i="16" l="1"/>
  <c r="M178" i="16" s="1"/>
  <c r="O178" i="16"/>
  <c r="K179" i="16" s="1"/>
  <c r="N176" i="15"/>
  <c r="M176" i="15" s="1"/>
  <c r="O176" i="15" s="1"/>
  <c r="K177" i="15" s="1"/>
  <c r="N176" i="14"/>
  <c r="M176" i="14" s="1"/>
  <c r="O176" i="14" s="1"/>
  <c r="K177" i="14" s="1"/>
  <c r="J178" i="12"/>
  <c r="L178" i="12" s="1"/>
  <c r="H179" i="12" s="1"/>
  <c r="K179" i="12" s="1"/>
  <c r="M178" i="1"/>
  <c r="O178" i="1" s="1"/>
  <c r="K179" i="1" s="1"/>
  <c r="N179" i="1" s="1"/>
  <c r="N179" i="16" l="1"/>
  <c r="M179" i="16" s="1"/>
  <c r="O179" i="16" s="1"/>
  <c r="K180" i="16" s="1"/>
  <c r="N177" i="15"/>
  <c r="M177" i="15" s="1"/>
  <c r="O177" i="15" s="1"/>
  <c r="K178" i="15" s="1"/>
  <c r="N177" i="14"/>
  <c r="M177" i="14" s="1"/>
  <c r="O177" i="14" s="1"/>
  <c r="K178" i="14" s="1"/>
  <c r="J179" i="12"/>
  <c r="L179" i="12" s="1"/>
  <c r="H180" i="12" s="1"/>
  <c r="K180" i="12" s="1"/>
  <c r="M179" i="1"/>
  <c r="O179" i="1" s="1"/>
  <c r="K180" i="1" s="1"/>
  <c r="N180" i="1" s="1"/>
  <c r="N180" i="16" l="1"/>
  <c r="M180" i="16" s="1"/>
  <c r="O180" i="16"/>
  <c r="K181" i="16" s="1"/>
  <c r="N178" i="15"/>
  <c r="M178" i="15" s="1"/>
  <c r="O178" i="15" s="1"/>
  <c r="K179" i="15" s="1"/>
  <c r="N178" i="14"/>
  <c r="M178" i="14" s="1"/>
  <c r="O178" i="14" s="1"/>
  <c r="K179" i="14" s="1"/>
  <c r="J180" i="12"/>
  <c r="L180" i="12" s="1"/>
  <c r="H181" i="12" s="1"/>
  <c r="K181" i="12" s="1"/>
  <c r="M180" i="1"/>
  <c r="O180" i="1" s="1"/>
  <c r="K181" i="1" s="1"/>
  <c r="N181" i="1" s="1"/>
  <c r="N181" i="16" l="1"/>
  <c r="M181" i="16" s="1"/>
  <c r="O181" i="16" s="1"/>
  <c r="K182" i="16" s="1"/>
  <c r="N179" i="15"/>
  <c r="M179" i="15" s="1"/>
  <c r="O179" i="15" s="1"/>
  <c r="K180" i="15" s="1"/>
  <c r="N179" i="14"/>
  <c r="M179" i="14" s="1"/>
  <c r="O179" i="14" s="1"/>
  <c r="K180" i="14" s="1"/>
  <c r="J181" i="12"/>
  <c r="L181" i="12" s="1"/>
  <c r="H182" i="12" s="1"/>
  <c r="K182" i="12" s="1"/>
  <c r="M181" i="1"/>
  <c r="O181" i="1" s="1"/>
  <c r="K182" i="1" s="1"/>
  <c r="N182" i="1" s="1"/>
  <c r="O182" i="16" l="1"/>
  <c r="K183" i="16" s="1"/>
  <c r="N182" i="16"/>
  <c r="M182" i="16" s="1"/>
  <c r="N180" i="15"/>
  <c r="M180" i="15" s="1"/>
  <c r="O180" i="15" s="1"/>
  <c r="K181" i="15" s="1"/>
  <c r="N180" i="14"/>
  <c r="M180" i="14" s="1"/>
  <c r="O180" i="14" s="1"/>
  <c r="K181" i="14" s="1"/>
  <c r="J182" i="12"/>
  <c r="L182" i="12" s="1"/>
  <c r="H183" i="12" s="1"/>
  <c r="K183" i="12" s="1"/>
  <c r="M182" i="1"/>
  <c r="O182" i="1" s="1"/>
  <c r="K183" i="1" s="1"/>
  <c r="N183" i="1" s="1"/>
  <c r="N183" i="16" l="1"/>
  <c r="M183" i="16" s="1"/>
  <c r="O183" i="16" s="1"/>
  <c r="K184" i="16" s="1"/>
  <c r="N181" i="15"/>
  <c r="M181" i="15" s="1"/>
  <c r="O181" i="15"/>
  <c r="K182" i="15" s="1"/>
  <c r="N181" i="14"/>
  <c r="M181" i="14" s="1"/>
  <c r="O181" i="14" s="1"/>
  <c r="K182" i="14" s="1"/>
  <c r="J183" i="12"/>
  <c r="L183" i="12" s="1"/>
  <c r="H184" i="12" s="1"/>
  <c r="K184" i="12" s="1"/>
  <c r="M183" i="1"/>
  <c r="O183" i="1" s="1"/>
  <c r="K184" i="1" s="1"/>
  <c r="N184" i="1" s="1"/>
  <c r="N184" i="16" l="1"/>
  <c r="M184" i="16" s="1"/>
  <c r="O184" i="16" s="1"/>
  <c r="K185" i="16" s="1"/>
  <c r="N182" i="15"/>
  <c r="M182" i="15" s="1"/>
  <c r="O182" i="15" s="1"/>
  <c r="K183" i="15" s="1"/>
  <c r="N182" i="14"/>
  <c r="M182" i="14" s="1"/>
  <c r="O182" i="14" s="1"/>
  <c r="K183" i="14" s="1"/>
  <c r="J184" i="12"/>
  <c r="L184" i="12" s="1"/>
  <c r="H185" i="12" s="1"/>
  <c r="K185" i="12" s="1"/>
  <c r="M184" i="1"/>
  <c r="O184" i="1" s="1"/>
  <c r="K185" i="1" s="1"/>
  <c r="N185" i="1" s="1"/>
  <c r="N185" i="16" l="1"/>
  <c r="M185" i="16" s="1"/>
  <c r="O185" i="16"/>
  <c r="K186" i="16" s="1"/>
  <c r="N183" i="15"/>
  <c r="M183" i="15" s="1"/>
  <c r="O183" i="15"/>
  <c r="K184" i="15" s="1"/>
  <c r="N183" i="14"/>
  <c r="M183" i="14" s="1"/>
  <c r="O183" i="14" s="1"/>
  <c r="K184" i="14" s="1"/>
  <c r="J185" i="12"/>
  <c r="L185" i="12" s="1"/>
  <c r="H186" i="12" s="1"/>
  <c r="K186" i="12" s="1"/>
  <c r="M185" i="1"/>
  <c r="O185" i="1" s="1"/>
  <c r="K186" i="1" s="1"/>
  <c r="N186" i="1" s="1"/>
  <c r="N186" i="16" l="1"/>
  <c r="M186" i="16" s="1"/>
  <c r="O186" i="16"/>
  <c r="K187" i="16" s="1"/>
  <c r="N184" i="15"/>
  <c r="M184" i="15" s="1"/>
  <c r="O184" i="15" s="1"/>
  <c r="K185" i="15" s="1"/>
  <c r="N184" i="14"/>
  <c r="M184" i="14" s="1"/>
  <c r="O184" i="14" s="1"/>
  <c r="K185" i="14" s="1"/>
  <c r="J186" i="12"/>
  <c r="L186" i="12" s="1"/>
  <c r="H187" i="12" s="1"/>
  <c r="K187" i="12" s="1"/>
  <c r="M186" i="1"/>
  <c r="O186" i="1" s="1"/>
  <c r="K187" i="1" s="1"/>
  <c r="N187" i="1" s="1"/>
  <c r="N187" i="16" l="1"/>
  <c r="M187" i="16" s="1"/>
  <c r="O187" i="16"/>
  <c r="K188" i="16" s="1"/>
  <c r="N185" i="15"/>
  <c r="M185" i="15" s="1"/>
  <c r="O185" i="15" s="1"/>
  <c r="K186" i="15" s="1"/>
  <c r="N185" i="14"/>
  <c r="M185" i="14" s="1"/>
  <c r="O185" i="14" s="1"/>
  <c r="K186" i="14" s="1"/>
  <c r="J187" i="12"/>
  <c r="L187" i="12" s="1"/>
  <c r="H188" i="12" s="1"/>
  <c r="K188" i="12" s="1"/>
  <c r="M187" i="1"/>
  <c r="O187" i="1" s="1"/>
  <c r="K188" i="1" s="1"/>
  <c r="N188" i="1" s="1"/>
  <c r="N188" i="16" l="1"/>
  <c r="M188" i="16" s="1"/>
  <c r="O188" i="16"/>
  <c r="K189" i="16" s="1"/>
  <c r="N186" i="15"/>
  <c r="M186" i="15" s="1"/>
  <c r="O186" i="15" s="1"/>
  <c r="K187" i="15" s="1"/>
  <c r="N186" i="14"/>
  <c r="M186" i="14" s="1"/>
  <c r="O186" i="14" s="1"/>
  <c r="K187" i="14" s="1"/>
  <c r="J188" i="12"/>
  <c r="L188" i="12" s="1"/>
  <c r="H189" i="12" s="1"/>
  <c r="K189" i="12" s="1"/>
  <c r="M188" i="1"/>
  <c r="O188" i="1" s="1"/>
  <c r="K189" i="1" s="1"/>
  <c r="N189" i="1" s="1"/>
  <c r="N189" i="16" l="1"/>
  <c r="M189" i="16" s="1"/>
  <c r="B34" i="16" s="1"/>
  <c r="D34" i="16" s="1"/>
  <c r="F34" i="16" s="1"/>
  <c r="N187" i="15"/>
  <c r="M187" i="15" s="1"/>
  <c r="O187" i="15" s="1"/>
  <c r="K188" i="15" s="1"/>
  <c r="N187" i="14"/>
  <c r="M187" i="14" s="1"/>
  <c r="O187" i="14" s="1"/>
  <c r="K188" i="14" s="1"/>
  <c r="J189" i="12"/>
  <c r="L189" i="12" s="1"/>
  <c r="H190" i="12" s="1"/>
  <c r="K190" i="12" s="1"/>
  <c r="M189" i="1"/>
  <c r="O189" i="16" l="1"/>
  <c r="K190" i="16" s="1"/>
  <c r="N188" i="15"/>
  <c r="M188" i="15" s="1"/>
  <c r="O188" i="15" s="1"/>
  <c r="K189" i="15" s="1"/>
  <c r="N188" i="14"/>
  <c r="M188" i="14" s="1"/>
  <c r="O188" i="14" s="1"/>
  <c r="K189" i="14" s="1"/>
  <c r="J190" i="12"/>
  <c r="L190" i="12" s="1"/>
  <c r="H191" i="12" s="1"/>
  <c r="K191" i="12" s="1"/>
  <c r="O189" i="1"/>
  <c r="K190" i="1" s="1"/>
  <c r="N190" i="1" s="1"/>
  <c r="M190" i="1" s="1"/>
  <c r="O190" i="1" s="1"/>
  <c r="K191" i="1" s="1"/>
  <c r="N191" i="1" s="1"/>
  <c r="B34" i="1"/>
  <c r="D34" i="1" s="1"/>
  <c r="F34" i="1" s="1"/>
  <c r="N190" i="16" l="1"/>
  <c r="M190" i="16" s="1"/>
  <c r="O190" i="16" s="1"/>
  <c r="K191" i="16" s="1"/>
  <c r="N189" i="15"/>
  <c r="M189" i="15" s="1"/>
  <c r="B34" i="15" s="1"/>
  <c r="D34" i="15" s="1"/>
  <c r="F34" i="15" s="1"/>
  <c r="O189" i="15"/>
  <c r="K190" i="15" s="1"/>
  <c r="N189" i="14"/>
  <c r="M189" i="14" s="1"/>
  <c r="B34" i="14" s="1"/>
  <c r="D34" i="14" s="1"/>
  <c r="F34" i="14" s="1"/>
  <c r="J191" i="12"/>
  <c r="L191" i="12" s="1"/>
  <c r="H192" i="12" s="1"/>
  <c r="K192" i="12" s="1"/>
  <c r="M191" i="1"/>
  <c r="O191" i="1" s="1"/>
  <c r="K192" i="1" s="1"/>
  <c r="N192" i="1" s="1"/>
  <c r="O189" i="14" l="1"/>
  <c r="K190" i="14" s="1"/>
  <c r="N190" i="14" s="1"/>
  <c r="M190" i="14" s="1"/>
  <c r="O190" i="14" s="1"/>
  <c r="K191" i="14" s="1"/>
  <c r="N191" i="16"/>
  <c r="M191" i="16" s="1"/>
  <c r="O191" i="16" s="1"/>
  <c r="K192" i="16" s="1"/>
  <c r="N190" i="15"/>
  <c r="M190" i="15" s="1"/>
  <c r="O190" i="15" s="1"/>
  <c r="K191" i="15" s="1"/>
  <c r="J192" i="12"/>
  <c r="L192" i="12" s="1"/>
  <c r="H193" i="12" s="1"/>
  <c r="K193" i="12" s="1"/>
  <c r="M192" i="1"/>
  <c r="O192" i="1" s="1"/>
  <c r="K193" i="1" s="1"/>
  <c r="N193" i="1" s="1"/>
  <c r="N192" i="16" l="1"/>
  <c r="M192" i="16" s="1"/>
  <c r="O192" i="16"/>
  <c r="K193" i="16" s="1"/>
  <c r="N191" i="15"/>
  <c r="M191" i="15" s="1"/>
  <c r="O191" i="15" s="1"/>
  <c r="K192" i="15" s="1"/>
  <c r="N191" i="14"/>
  <c r="M191" i="14" s="1"/>
  <c r="O191" i="14" s="1"/>
  <c r="K192" i="14" s="1"/>
  <c r="J193" i="12"/>
  <c r="L193" i="12" s="1"/>
  <c r="H194" i="12" s="1"/>
  <c r="K194" i="12" s="1"/>
  <c r="M193" i="1"/>
  <c r="O193" i="1" s="1"/>
  <c r="K194" i="1" s="1"/>
  <c r="N194" i="1" s="1"/>
  <c r="N193" i="16" l="1"/>
  <c r="M193" i="16" s="1"/>
  <c r="O193" i="16" s="1"/>
  <c r="K194" i="16" s="1"/>
  <c r="N192" i="15"/>
  <c r="M192" i="15" s="1"/>
  <c r="O192" i="15" s="1"/>
  <c r="K193" i="15" s="1"/>
  <c r="N192" i="14"/>
  <c r="M192" i="14" s="1"/>
  <c r="O192" i="14" s="1"/>
  <c r="K193" i="14" s="1"/>
  <c r="J194" i="12"/>
  <c r="L194" i="12" s="1"/>
  <c r="H195" i="12" s="1"/>
  <c r="K195" i="12" s="1"/>
  <c r="M194" i="1"/>
  <c r="O194" i="1" s="1"/>
  <c r="K195" i="1" s="1"/>
  <c r="N195" i="1" s="1"/>
  <c r="N194" i="16" l="1"/>
  <c r="M194" i="16" s="1"/>
  <c r="O194" i="16"/>
  <c r="K195" i="16" s="1"/>
  <c r="N193" i="15"/>
  <c r="M193" i="15" s="1"/>
  <c r="O193" i="15" s="1"/>
  <c r="K194" i="15" s="1"/>
  <c r="N193" i="14"/>
  <c r="M193" i="14" s="1"/>
  <c r="O193" i="14" s="1"/>
  <c r="K194" i="14" s="1"/>
  <c r="J195" i="12"/>
  <c r="L195" i="12" s="1"/>
  <c r="H196" i="12" s="1"/>
  <c r="K196" i="12" s="1"/>
  <c r="M195" i="1"/>
  <c r="O195" i="1" s="1"/>
  <c r="K196" i="1" s="1"/>
  <c r="N196" i="1" s="1"/>
  <c r="N195" i="16" l="1"/>
  <c r="M195" i="16" s="1"/>
  <c r="O195" i="16" s="1"/>
  <c r="K196" i="16" s="1"/>
  <c r="N194" i="15"/>
  <c r="M194" i="15" s="1"/>
  <c r="O194" i="15" s="1"/>
  <c r="K195" i="15" s="1"/>
  <c r="N194" i="14"/>
  <c r="M194" i="14" s="1"/>
  <c r="O194" i="14" s="1"/>
  <c r="K195" i="14" s="1"/>
  <c r="J196" i="12"/>
  <c r="L196" i="12" s="1"/>
  <c r="H197" i="12" s="1"/>
  <c r="K197" i="12" s="1"/>
  <c r="M196" i="1"/>
  <c r="O196" i="1" s="1"/>
  <c r="K197" i="1" s="1"/>
  <c r="N197" i="1" s="1"/>
  <c r="O196" i="16" l="1"/>
  <c r="K197" i="16" s="1"/>
  <c r="N196" i="16"/>
  <c r="M196" i="16" s="1"/>
  <c r="N195" i="15"/>
  <c r="M195" i="15" s="1"/>
  <c r="O195" i="15" s="1"/>
  <c r="K196" i="15" s="1"/>
  <c r="N195" i="14"/>
  <c r="M195" i="14" s="1"/>
  <c r="O195" i="14" s="1"/>
  <c r="K196" i="14" s="1"/>
  <c r="J197" i="12"/>
  <c r="L197" i="12" s="1"/>
  <c r="H198" i="12" s="1"/>
  <c r="K198" i="12" s="1"/>
  <c r="M197" i="1"/>
  <c r="O197" i="1" s="1"/>
  <c r="K198" i="1" s="1"/>
  <c r="N198" i="1" s="1"/>
  <c r="N197" i="16" l="1"/>
  <c r="M197" i="16" s="1"/>
  <c r="O197" i="16" s="1"/>
  <c r="K198" i="16" s="1"/>
  <c r="N196" i="15"/>
  <c r="M196" i="15" s="1"/>
  <c r="O196" i="15" s="1"/>
  <c r="K197" i="15" s="1"/>
  <c r="N196" i="14"/>
  <c r="M196" i="14" s="1"/>
  <c r="O196" i="14" s="1"/>
  <c r="K197" i="14" s="1"/>
  <c r="J198" i="12"/>
  <c r="L198" i="12" s="1"/>
  <c r="H199" i="12" s="1"/>
  <c r="K199" i="12" s="1"/>
  <c r="M198" i="1"/>
  <c r="O198" i="1" s="1"/>
  <c r="K199" i="1" s="1"/>
  <c r="N199" i="1" s="1"/>
  <c r="N198" i="16" l="1"/>
  <c r="M198" i="16" s="1"/>
  <c r="O198" i="16" s="1"/>
  <c r="K199" i="16" s="1"/>
  <c r="N197" i="15"/>
  <c r="M197" i="15" s="1"/>
  <c r="O197" i="15" s="1"/>
  <c r="K198" i="15" s="1"/>
  <c r="N197" i="14"/>
  <c r="M197" i="14" s="1"/>
  <c r="O197" i="14" s="1"/>
  <c r="K198" i="14" s="1"/>
  <c r="J199" i="12"/>
  <c r="L199" i="12" s="1"/>
  <c r="H200" i="12" s="1"/>
  <c r="K200" i="12" s="1"/>
  <c r="M199" i="1"/>
  <c r="O199" i="1" s="1"/>
  <c r="K200" i="1" s="1"/>
  <c r="N200" i="1" s="1"/>
  <c r="N199" i="16" l="1"/>
  <c r="M199" i="16" s="1"/>
  <c r="O199" i="16" s="1"/>
  <c r="K200" i="16" s="1"/>
  <c r="N198" i="15"/>
  <c r="M198" i="15" s="1"/>
  <c r="O198" i="15" s="1"/>
  <c r="K199" i="15" s="1"/>
  <c r="N198" i="14"/>
  <c r="M198" i="14" s="1"/>
  <c r="O198" i="14" s="1"/>
  <c r="K199" i="14" s="1"/>
  <c r="J200" i="12"/>
  <c r="L200" i="12" s="1"/>
  <c r="H201" i="12" s="1"/>
  <c r="K201" i="12" s="1"/>
  <c r="M200" i="1"/>
  <c r="O200" i="1" s="1"/>
  <c r="K201" i="1" s="1"/>
  <c r="N201" i="1" s="1"/>
  <c r="N200" i="16" l="1"/>
  <c r="M200" i="16" s="1"/>
  <c r="O200" i="16" s="1"/>
  <c r="K201" i="16" s="1"/>
  <c r="N199" i="15"/>
  <c r="M199" i="15" s="1"/>
  <c r="O199" i="15"/>
  <c r="K200" i="15" s="1"/>
  <c r="N199" i="14"/>
  <c r="M199" i="14" s="1"/>
  <c r="O199" i="14" s="1"/>
  <c r="K200" i="14" s="1"/>
  <c r="J201" i="12"/>
  <c r="L201" i="12" s="1"/>
  <c r="H202" i="12" s="1"/>
  <c r="K202" i="12" s="1"/>
  <c r="M201" i="1"/>
  <c r="O201" i="1" s="1"/>
  <c r="K202" i="1" s="1"/>
  <c r="N202" i="1" s="1"/>
  <c r="N201" i="16" l="1"/>
  <c r="M201" i="16" s="1"/>
  <c r="O201" i="16" s="1"/>
  <c r="K202" i="16" s="1"/>
  <c r="N200" i="15"/>
  <c r="M200" i="15" s="1"/>
  <c r="O200" i="15" s="1"/>
  <c r="K201" i="15" s="1"/>
  <c r="N200" i="14"/>
  <c r="M200" i="14" s="1"/>
  <c r="O200" i="14" s="1"/>
  <c r="K201" i="14" s="1"/>
  <c r="J202" i="12"/>
  <c r="L202" i="12" s="1"/>
  <c r="H203" i="12" s="1"/>
  <c r="K203" i="12" s="1"/>
  <c r="M202" i="1"/>
  <c r="O202" i="1" s="1"/>
  <c r="K203" i="1" s="1"/>
  <c r="N203" i="1" s="1"/>
  <c r="N202" i="16" l="1"/>
  <c r="M202" i="16" s="1"/>
  <c r="O202" i="16"/>
  <c r="K203" i="16" s="1"/>
  <c r="N201" i="15"/>
  <c r="M201" i="15" s="1"/>
  <c r="O201" i="15" s="1"/>
  <c r="K202" i="15" s="1"/>
  <c r="N201" i="14"/>
  <c r="M201" i="14" s="1"/>
  <c r="O201" i="14" s="1"/>
  <c r="K202" i="14" s="1"/>
  <c r="J203" i="12"/>
  <c r="L203" i="12" s="1"/>
  <c r="H204" i="12" s="1"/>
  <c r="K204" i="12" s="1"/>
  <c r="M203" i="1"/>
  <c r="O203" i="1" s="1"/>
  <c r="K204" i="1" s="1"/>
  <c r="N204" i="1" s="1"/>
  <c r="N203" i="16" l="1"/>
  <c r="M203" i="16" s="1"/>
  <c r="O203" i="16" s="1"/>
  <c r="K204" i="16" s="1"/>
  <c r="N202" i="15"/>
  <c r="M202" i="15" s="1"/>
  <c r="O202" i="15" s="1"/>
  <c r="K203" i="15" s="1"/>
  <c r="N202" i="14"/>
  <c r="M202" i="14" s="1"/>
  <c r="O202" i="14" s="1"/>
  <c r="K203" i="14" s="1"/>
  <c r="J204" i="12"/>
  <c r="L204" i="12" s="1"/>
  <c r="H205" i="12" s="1"/>
  <c r="K205" i="12" s="1"/>
  <c r="M204" i="1"/>
  <c r="O204" i="1" s="1"/>
  <c r="K205" i="1" s="1"/>
  <c r="N205" i="1" s="1"/>
  <c r="O204" i="16" l="1"/>
  <c r="K205" i="16" s="1"/>
  <c r="N204" i="16"/>
  <c r="M204" i="16" s="1"/>
  <c r="N203" i="15"/>
  <c r="M203" i="15" s="1"/>
  <c r="O203" i="15" s="1"/>
  <c r="K204" i="15" s="1"/>
  <c r="N203" i="14"/>
  <c r="M203" i="14" s="1"/>
  <c r="O203" i="14" s="1"/>
  <c r="K204" i="14" s="1"/>
  <c r="J205" i="12"/>
  <c r="L205" i="12" s="1"/>
  <c r="H206" i="12" s="1"/>
  <c r="K206" i="12" s="1"/>
  <c r="M205" i="1"/>
  <c r="O205" i="1" s="1"/>
  <c r="K206" i="1" s="1"/>
  <c r="N206" i="1" s="1"/>
  <c r="N205" i="16" l="1"/>
  <c r="M205" i="16" s="1"/>
  <c r="O205" i="16" s="1"/>
  <c r="K206" i="16" s="1"/>
  <c r="N204" i="15"/>
  <c r="M204" i="15" s="1"/>
  <c r="O204" i="15" s="1"/>
  <c r="K205" i="15" s="1"/>
  <c r="N204" i="14"/>
  <c r="M204" i="14" s="1"/>
  <c r="O204" i="14" s="1"/>
  <c r="K205" i="14" s="1"/>
  <c r="J206" i="12"/>
  <c r="L206" i="12" s="1"/>
  <c r="H207" i="12" s="1"/>
  <c r="K207" i="12" s="1"/>
  <c r="M206" i="1"/>
  <c r="O206" i="1" s="1"/>
  <c r="K207" i="1" s="1"/>
  <c r="N207" i="1" s="1"/>
  <c r="N206" i="16" l="1"/>
  <c r="M206" i="16" s="1"/>
  <c r="O206" i="16" s="1"/>
  <c r="K207" i="16" s="1"/>
  <c r="N205" i="15"/>
  <c r="M205" i="15" s="1"/>
  <c r="O205" i="15"/>
  <c r="K206" i="15" s="1"/>
  <c r="N205" i="14"/>
  <c r="M205" i="14" s="1"/>
  <c r="O205" i="14" s="1"/>
  <c r="K206" i="14" s="1"/>
  <c r="J207" i="12"/>
  <c r="L207" i="12" s="1"/>
  <c r="H208" i="12" s="1"/>
  <c r="K208" i="12" s="1"/>
  <c r="M207" i="1"/>
  <c r="O207" i="1" s="1"/>
  <c r="K208" i="1" s="1"/>
  <c r="N208" i="1" s="1"/>
  <c r="N207" i="16" l="1"/>
  <c r="M207" i="16" s="1"/>
  <c r="O207" i="16" s="1"/>
  <c r="K208" i="16" s="1"/>
  <c r="N206" i="15"/>
  <c r="M206" i="15" s="1"/>
  <c r="O206" i="15"/>
  <c r="K207" i="15" s="1"/>
  <c r="N206" i="14"/>
  <c r="M206" i="14" s="1"/>
  <c r="O206" i="14" s="1"/>
  <c r="K207" i="14" s="1"/>
  <c r="J208" i="12"/>
  <c r="L208" i="12" s="1"/>
  <c r="H209" i="12" s="1"/>
  <c r="K209" i="12" s="1"/>
  <c r="M208" i="1"/>
  <c r="O208" i="1" s="1"/>
  <c r="K209" i="1" s="1"/>
  <c r="N209" i="1" s="1"/>
  <c r="N208" i="16" l="1"/>
  <c r="M208" i="16" s="1"/>
  <c r="O208" i="16"/>
  <c r="K209" i="16" s="1"/>
  <c r="N207" i="15"/>
  <c r="M207" i="15" s="1"/>
  <c r="O207" i="15" s="1"/>
  <c r="K208" i="15" s="1"/>
  <c r="N207" i="14"/>
  <c r="M207" i="14" s="1"/>
  <c r="O207" i="14" s="1"/>
  <c r="K208" i="14" s="1"/>
  <c r="J209" i="12"/>
  <c r="L209" i="12" s="1"/>
  <c r="H210" i="12" s="1"/>
  <c r="K210" i="12" s="1"/>
  <c r="M209" i="1"/>
  <c r="O209" i="1" s="1"/>
  <c r="K210" i="1" s="1"/>
  <c r="N210" i="1" s="1"/>
  <c r="N209" i="16" l="1"/>
  <c r="M209" i="16" s="1"/>
  <c r="O209" i="16"/>
  <c r="K210" i="16" s="1"/>
  <c r="N208" i="15"/>
  <c r="M208" i="15" s="1"/>
  <c r="O208" i="15" s="1"/>
  <c r="K209" i="15" s="1"/>
  <c r="N208" i="14"/>
  <c r="M208" i="14" s="1"/>
  <c r="O208" i="14" s="1"/>
  <c r="K209" i="14" s="1"/>
  <c r="J210" i="12"/>
  <c r="L210" i="12" s="1"/>
  <c r="H211" i="12" s="1"/>
  <c r="K211" i="12" s="1"/>
  <c r="M210" i="1"/>
  <c r="O210" i="1" s="1"/>
  <c r="K211" i="1" s="1"/>
  <c r="N211" i="1" s="1"/>
  <c r="N210" i="16" l="1"/>
  <c r="M210" i="16" s="1"/>
  <c r="O210" i="16" s="1"/>
  <c r="K211" i="16" s="1"/>
  <c r="N209" i="15"/>
  <c r="M209" i="15" s="1"/>
  <c r="O209" i="15" s="1"/>
  <c r="K210" i="15" s="1"/>
  <c r="N209" i="14"/>
  <c r="M209" i="14" s="1"/>
  <c r="O209" i="14" s="1"/>
  <c r="K210" i="14" s="1"/>
  <c r="J211" i="12"/>
  <c r="L211" i="12" s="1"/>
  <c r="H212" i="12" s="1"/>
  <c r="K212" i="12" s="1"/>
  <c r="M211" i="1"/>
  <c r="O211" i="1" s="1"/>
  <c r="K212" i="1" s="1"/>
  <c r="N212" i="1" s="1"/>
  <c r="N211" i="16" l="1"/>
  <c r="M211" i="16" s="1"/>
  <c r="O211" i="16" s="1"/>
  <c r="K212" i="16" s="1"/>
  <c r="N210" i="15"/>
  <c r="M210" i="15" s="1"/>
  <c r="O210" i="15"/>
  <c r="K211" i="15" s="1"/>
  <c r="N210" i="14"/>
  <c r="M210" i="14" s="1"/>
  <c r="O210" i="14" s="1"/>
  <c r="K211" i="14" s="1"/>
  <c r="J212" i="12"/>
  <c r="L212" i="12" s="1"/>
  <c r="H213" i="12" s="1"/>
  <c r="K213" i="12" s="1"/>
  <c r="M212" i="1"/>
  <c r="O212" i="1" s="1"/>
  <c r="K213" i="1" s="1"/>
  <c r="N213" i="1" s="1"/>
  <c r="N212" i="16" l="1"/>
  <c r="M212" i="16" s="1"/>
  <c r="O212" i="16" s="1"/>
  <c r="K213" i="16" s="1"/>
  <c r="N211" i="15"/>
  <c r="M211" i="15" s="1"/>
  <c r="O211" i="15" s="1"/>
  <c r="K212" i="15" s="1"/>
  <c r="N211" i="14"/>
  <c r="M211" i="14" s="1"/>
  <c r="O211" i="14" s="1"/>
  <c r="K212" i="14" s="1"/>
  <c r="J213" i="12"/>
  <c r="L213" i="12" s="1"/>
  <c r="H214" i="12" s="1"/>
  <c r="K214" i="12" s="1"/>
  <c r="M213" i="1"/>
  <c r="O213" i="1" s="1"/>
  <c r="K214" i="1" s="1"/>
  <c r="N214" i="1" s="1"/>
  <c r="N213" i="16" l="1"/>
  <c r="M213" i="16" s="1"/>
  <c r="O213" i="16" s="1"/>
  <c r="K214" i="16" s="1"/>
  <c r="N212" i="15"/>
  <c r="M212" i="15" s="1"/>
  <c r="O212" i="15" s="1"/>
  <c r="K213" i="15" s="1"/>
  <c r="N212" i="14"/>
  <c r="M212" i="14" s="1"/>
  <c r="O212" i="14" s="1"/>
  <c r="K213" i="14" s="1"/>
  <c r="J214" i="12"/>
  <c r="L214" i="12" s="1"/>
  <c r="H215" i="12" s="1"/>
  <c r="K215" i="12" s="1"/>
  <c r="M214" i="1"/>
  <c r="O214" i="1" s="1"/>
  <c r="K215" i="1" s="1"/>
  <c r="N215" i="1" s="1"/>
  <c r="O214" i="16" l="1"/>
  <c r="K215" i="16" s="1"/>
  <c r="N214" i="16"/>
  <c r="M214" i="16" s="1"/>
  <c r="N213" i="15"/>
  <c r="M213" i="15" s="1"/>
  <c r="O213" i="15" s="1"/>
  <c r="K214" i="15" s="1"/>
  <c r="N213" i="14"/>
  <c r="M213" i="14" s="1"/>
  <c r="O213" i="14" s="1"/>
  <c r="K214" i="14" s="1"/>
  <c r="J215" i="12"/>
  <c r="L215" i="12" s="1"/>
  <c r="H216" i="12" s="1"/>
  <c r="K216" i="12" s="1"/>
  <c r="M215" i="1"/>
  <c r="O215" i="1" s="1"/>
  <c r="K216" i="1" s="1"/>
  <c r="N216" i="1" s="1"/>
  <c r="N215" i="16" l="1"/>
  <c r="M215" i="16" s="1"/>
  <c r="O215" i="16" s="1"/>
  <c r="K216" i="16" s="1"/>
  <c r="N214" i="15"/>
  <c r="M214" i="15" s="1"/>
  <c r="O214" i="15"/>
  <c r="K215" i="15" s="1"/>
  <c r="N214" i="14"/>
  <c r="M214" i="14" s="1"/>
  <c r="O214" i="14" s="1"/>
  <c r="K215" i="14" s="1"/>
  <c r="J216" i="12"/>
  <c r="L216" i="12" s="1"/>
  <c r="H217" i="12" s="1"/>
  <c r="K217" i="12" s="1"/>
  <c r="M216" i="1"/>
  <c r="O216" i="1" s="1"/>
  <c r="K217" i="1" s="1"/>
  <c r="N217" i="1" s="1"/>
  <c r="N216" i="16" l="1"/>
  <c r="M216" i="16" s="1"/>
  <c r="O216" i="16" s="1"/>
  <c r="K217" i="16" s="1"/>
  <c r="N215" i="15"/>
  <c r="M215" i="15" s="1"/>
  <c r="O215" i="15" s="1"/>
  <c r="K216" i="15" s="1"/>
  <c r="N215" i="14"/>
  <c r="M215" i="14" s="1"/>
  <c r="O215" i="14" s="1"/>
  <c r="K216" i="14" s="1"/>
  <c r="J217" i="12"/>
  <c r="L217" i="12" s="1"/>
  <c r="H218" i="12" s="1"/>
  <c r="K218" i="12" s="1"/>
  <c r="M217" i="1"/>
  <c r="O217" i="1" s="1"/>
  <c r="K218" i="1" s="1"/>
  <c r="N218" i="1" s="1"/>
  <c r="N217" i="16" l="1"/>
  <c r="M217" i="16" s="1"/>
  <c r="O217" i="16" s="1"/>
  <c r="K218" i="16" s="1"/>
  <c r="N216" i="15"/>
  <c r="M216" i="15" s="1"/>
  <c r="O216" i="15" s="1"/>
  <c r="K217" i="15" s="1"/>
  <c r="N216" i="14"/>
  <c r="M216" i="14" s="1"/>
  <c r="O216" i="14" s="1"/>
  <c r="K217" i="14" s="1"/>
  <c r="J218" i="12"/>
  <c r="L218" i="12" s="1"/>
  <c r="H219" i="12" s="1"/>
  <c r="K219" i="12" s="1"/>
  <c r="M218" i="1"/>
  <c r="O218" i="1" s="1"/>
  <c r="K219" i="1" s="1"/>
  <c r="N219" i="1" s="1"/>
  <c r="N218" i="16" l="1"/>
  <c r="M218" i="16" s="1"/>
  <c r="O218" i="16"/>
  <c r="K219" i="16" s="1"/>
  <c r="N217" i="15"/>
  <c r="M217" i="15" s="1"/>
  <c r="O217" i="15" s="1"/>
  <c r="K218" i="15" s="1"/>
  <c r="N217" i="14"/>
  <c r="M217" i="14" s="1"/>
  <c r="O217" i="14" s="1"/>
  <c r="K218" i="14" s="1"/>
  <c r="J219" i="12"/>
  <c r="L219" i="12" s="1"/>
  <c r="H220" i="12" s="1"/>
  <c r="K220" i="12" s="1"/>
  <c r="M219" i="1"/>
  <c r="O219" i="1" s="1"/>
  <c r="K220" i="1" s="1"/>
  <c r="N220" i="1" s="1"/>
  <c r="N219" i="16" l="1"/>
  <c r="M219" i="16" s="1"/>
  <c r="O219" i="16" s="1"/>
  <c r="K220" i="16" s="1"/>
  <c r="N218" i="15"/>
  <c r="M218" i="15" s="1"/>
  <c r="O218" i="15"/>
  <c r="K219" i="15" s="1"/>
  <c r="N218" i="14"/>
  <c r="M218" i="14" s="1"/>
  <c r="O218" i="14" s="1"/>
  <c r="K219" i="14" s="1"/>
  <c r="J220" i="12"/>
  <c r="L220" i="12" s="1"/>
  <c r="H221" i="12" s="1"/>
  <c r="K221" i="12" s="1"/>
  <c r="M220" i="1"/>
  <c r="O220" i="1" s="1"/>
  <c r="K221" i="1" s="1"/>
  <c r="N221" i="1" s="1"/>
  <c r="N220" i="16" l="1"/>
  <c r="M220" i="16" s="1"/>
  <c r="O220" i="16" s="1"/>
  <c r="K221" i="16" s="1"/>
  <c r="N219" i="15"/>
  <c r="M219" i="15" s="1"/>
  <c r="O219" i="15" s="1"/>
  <c r="K220" i="15" s="1"/>
  <c r="N219" i="14"/>
  <c r="M219" i="14" s="1"/>
  <c r="O219" i="14" s="1"/>
  <c r="K220" i="14" s="1"/>
  <c r="J221" i="12"/>
  <c r="L221" i="12" s="1"/>
  <c r="H222" i="12" s="1"/>
  <c r="K222" i="12" s="1"/>
  <c r="M221" i="1"/>
  <c r="O221" i="1" s="1"/>
  <c r="K222" i="1" s="1"/>
  <c r="N222" i="1" s="1"/>
  <c r="N221" i="16" l="1"/>
  <c r="M221" i="16" s="1"/>
  <c r="O221" i="16" s="1"/>
  <c r="K222" i="16" s="1"/>
  <c r="N220" i="15"/>
  <c r="M220" i="15" s="1"/>
  <c r="O220" i="15" s="1"/>
  <c r="K221" i="15" s="1"/>
  <c r="N220" i="14"/>
  <c r="M220" i="14" s="1"/>
  <c r="O220" i="14" s="1"/>
  <c r="K221" i="14" s="1"/>
  <c r="J222" i="12"/>
  <c r="L222" i="12" s="1"/>
  <c r="H223" i="12" s="1"/>
  <c r="K223" i="12" s="1"/>
  <c r="M222" i="1"/>
  <c r="O222" i="1" s="1"/>
  <c r="K223" i="1" s="1"/>
  <c r="N223" i="1" s="1"/>
  <c r="N222" i="16" l="1"/>
  <c r="M222" i="16" s="1"/>
  <c r="O222" i="16" s="1"/>
  <c r="K223" i="16" s="1"/>
  <c r="N221" i="15"/>
  <c r="M221" i="15" s="1"/>
  <c r="O221" i="15" s="1"/>
  <c r="K222" i="15" s="1"/>
  <c r="N221" i="14"/>
  <c r="M221" i="14" s="1"/>
  <c r="O221" i="14" s="1"/>
  <c r="K222" i="14" s="1"/>
  <c r="J223" i="12"/>
  <c r="L223" i="12" s="1"/>
  <c r="H224" i="12" s="1"/>
  <c r="K224" i="12" s="1"/>
  <c r="M223" i="1"/>
  <c r="O223" i="1" s="1"/>
  <c r="K224" i="1" s="1"/>
  <c r="N224" i="1" s="1"/>
  <c r="N223" i="16" l="1"/>
  <c r="M223" i="16" s="1"/>
  <c r="O223" i="16" s="1"/>
  <c r="K224" i="16" s="1"/>
  <c r="N222" i="15"/>
  <c r="M222" i="15" s="1"/>
  <c r="O222" i="15" s="1"/>
  <c r="K223" i="15" s="1"/>
  <c r="N222" i="14"/>
  <c r="M222" i="14" s="1"/>
  <c r="O222" i="14" s="1"/>
  <c r="K223" i="14" s="1"/>
  <c r="J224" i="12"/>
  <c r="L224" i="12" s="1"/>
  <c r="H225" i="12" s="1"/>
  <c r="K225" i="12" s="1"/>
  <c r="M224" i="1"/>
  <c r="O224" i="1" s="1"/>
  <c r="K225" i="1" s="1"/>
  <c r="N225" i="1" s="1"/>
  <c r="N224" i="16" l="1"/>
  <c r="M224" i="16" s="1"/>
  <c r="O224" i="16"/>
  <c r="K225" i="16" s="1"/>
  <c r="N223" i="15"/>
  <c r="M223" i="15" s="1"/>
  <c r="O223" i="15" s="1"/>
  <c r="K224" i="15" s="1"/>
  <c r="N223" i="14"/>
  <c r="M223" i="14" s="1"/>
  <c r="O223" i="14" s="1"/>
  <c r="K224" i="14" s="1"/>
  <c r="J225" i="12"/>
  <c r="L225" i="12" s="1"/>
  <c r="H226" i="12" s="1"/>
  <c r="K226" i="12" s="1"/>
  <c r="M225" i="1"/>
  <c r="O225" i="1" s="1"/>
  <c r="K226" i="1" s="1"/>
  <c r="N226" i="1" s="1"/>
  <c r="N225" i="16" l="1"/>
  <c r="M225" i="16" s="1"/>
  <c r="O225" i="16" s="1"/>
  <c r="K226" i="16" s="1"/>
  <c r="N224" i="15"/>
  <c r="M224" i="15" s="1"/>
  <c r="O224" i="15" s="1"/>
  <c r="K225" i="15" s="1"/>
  <c r="N224" i="14"/>
  <c r="M224" i="14" s="1"/>
  <c r="O224" i="14" s="1"/>
  <c r="K225" i="14" s="1"/>
  <c r="J226" i="12"/>
  <c r="L226" i="12" s="1"/>
  <c r="H227" i="12" s="1"/>
  <c r="K227" i="12" s="1"/>
  <c r="M226" i="1"/>
  <c r="O226" i="1" s="1"/>
  <c r="K227" i="1" s="1"/>
  <c r="N227" i="1" s="1"/>
  <c r="N226" i="16" l="1"/>
  <c r="M226" i="16" s="1"/>
  <c r="O226" i="16"/>
  <c r="K227" i="16" s="1"/>
  <c r="N225" i="15"/>
  <c r="M225" i="15" s="1"/>
  <c r="O225" i="15" s="1"/>
  <c r="K226" i="15" s="1"/>
  <c r="N225" i="14"/>
  <c r="M225" i="14" s="1"/>
  <c r="O225" i="14" s="1"/>
  <c r="K226" i="14" s="1"/>
  <c r="J227" i="12"/>
  <c r="L227" i="12" s="1"/>
  <c r="H228" i="12" s="1"/>
  <c r="K228" i="12" s="1"/>
  <c r="M227" i="1"/>
  <c r="O227" i="1" s="1"/>
  <c r="K228" i="1" s="1"/>
  <c r="N228" i="1" s="1"/>
  <c r="N227" i="16" l="1"/>
  <c r="M227" i="16" s="1"/>
  <c r="O227" i="16" s="1"/>
  <c r="K228" i="16" s="1"/>
  <c r="N226" i="15"/>
  <c r="M226" i="15" s="1"/>
  <c r="O226" i="15"/>
  <c r="K227" i="15" s="1"/>
  <c r="N226" i="14"/>
  <c r="M226" i="14" s="1"/>
  <c r="O226" i="14" s="1"/>
  <c r="K227" i="14" s="1"/>
  <c r="J228" i="12"/>
  <c r="L228" i="12" s="1"/>
  <c r="H229" i="12" s="1"/>
  <c r="K229" i="12" s="1"/>
  <c r="M228" i="1"/>
  <c r="O228" i="1" s="1"/>
  <c r="K229" i="1" s="1"/>
  <c r="N229" i="1" s="1"/>
  <c r="N228" i="16" l="1"/>
  <c r="M228" i="16" s="1"/>
  <c r="O228" i="16" s="1"/>
  <c r="K229" i="16" s="1"/>
  <c r="N227" i="15"/>
  <c r="M227" i="15" s="1"/>
  <c r="O227" i="15" s="1"/>
  <c r="K228" i="15" s="1"/>
  <c r="N227" i="14"/>
  <c r="M227" i="14" s="1"/>
  <c r="O227" i="14" s="1"/>
  <c r="K228" i="14" s="1"/>
  <c r="J229" i="12"/>
  <c r="L229" i="12" s="1"/>
  <c r="H230" i="12" s="1"/>
  <c r="K230" i="12" s="1"/>
  <c r="M229" i="1"/>
  <c r="O229" i="1" s="1"/>
  <c r="K230" i="1" s="1"/>
  <c r="N230" i="1" s="1"/>
  <c r="N229" i="16" l="1"/>
  <c r="M229" i="16" s="1"/>
  <c r="O229" i="16" s="1"/>
  <c r="K230" i="16" s="1"/>
  <c r="N228" i="15"/>
  <c r="M228" i="15" s="1"/>
  <c r="O228" i="15" s="1"/>
  <c r="K229" i="15" s="1"/>
  <c r="N228" i="14"/>
  <c r="M228" i="14" s="1"/>
  <c r="O228" i="14" s="1"/>
  <c r="K229" i="14" s="1"/>
  <c r="J230" i="12"/>
  <c r="L230" i="12" s="1"/>
  <c r="H231" i="12" s="1"/>
  <c r="K231" i="12" s="1"/>
  <c r="M230" i="1"/>
  <c r="O230" i="1" s="1"/>
  <c r="K231" i="1" s="1"/>
  <c r="N231" i="1" s="1"/>
  <c r="N230" i="16" l="1"/>
  <c r="M230" i="16" s="1"/>
  <c r="O230" i="16" s="1"/>
  <c r="K231" i="16" s="1"/>
  <c r="N229" i="15"/>
  <c r="M229" i="15" s="1"/>
  <c r="O229" i="15" s="1"/>
  <c r="K230" i="15" s="1"/>
  <c r="N229" i="14"/>
  <c r="M229" i="14" s="1"/>
  <c r="O229" i="14" s="1"/>
  <c r="K230" i="14" s="1"/>
  <c r="J231" i="12"/>
  <c r="L231" i="12" s="1"/>
  <c r="H232" i="12" s="1"/>
  <c r="K232" i="12" s="1"/>
  <c r="M231" i="1"/>
  <c r="O231" i="1" s="1"/>
  <c r="K232" i="1" s="1"/>
  <c r="N232" i="1" s="1"/>
  <c r="N231" i="16" l="1"/>
  <c r="M231" i="16" s="1"/>
  <c r="O231" i="16"/>
  <c r="K232" i="16" s="1"/>
  <c r="N230" i="15"/>
  <c r="M230" i="15" s="1"/>
  <c r="O230" i="15" s="1"/>
  <c r="K231" i="15" s="1"/>
  <c r="N230" i="14"/>
  <c r="M230" i="14" s="1"/>
  <c r="O230" i="14" s="1"/>
  <c r="K231" i="14" s="1"/>
  <c r="J232" i="12"/>
  <c r="L232" i="12" s="1"/>
  <c r="H233" i="12" s="1"/>
  <c r="K233" i="12" s="1"/>
  <c r="M232" i="1"/>
  <c r="O232" i="1" s="1"/>
  <c r="K233" i="1" s="1"/>
  <c r="N233" i="1" s="1"/>
  <c r="N232" i="16" l="1"/>
  <c r="M232" i="16" s="1"/>
  <c r="O232" i="16"/>
  <c r="K233" i="16" s="1"/>
  <c r="N231" i="15"/>
  <c r="M231" i="15" s="1"/>
  <c r="O231" i="15" s="1"/>
  <c r="K232" i="15" s="1"/>
  <c r="N231" i="14"/>
  <c r="M231" i="14" s="1"/>
  <c r="O231" i="14" s="1"/>
  <c r="K232" i="14" s="1"/>
  <c r="J233" i="12"/>
  <c r="L233" i="12" s="1"/>
  <c r="H234" i="12" s="1"/>
  <c r="K234" i="12" s="1"/>
  <c r="M233" i="1"/>
  <c r="O233" i="1" s="1"/>
  <c r="K234" i="1" s="1"/>
  <c r="N234" i="1" s="1"/>
  <c r="N233" i="16" l="1"/>
  <c r="M233" i="16" s="1"/>
  <c r="O233" i="16" s="1"/>
  <c r="K234" i="16" s="1"/>
  <c r="N232" i="15"/>
  <c r="M232" i="15" s="1"/>
  <c r="O232" i="15" s="1"/>
  <c r="K233" i="15" s="1"/>
  <c r="N232" i="14"/>
  <c r="M232" i="14" s="1"/>
  <c r="O232" i="14" s="1"/>
  <c r="K233" i="14" s="1"/>
  <c r="J234" i="12"/>
  <c r="L234" i="12" s="1"/>
  <c r="H235" i="12" s="1"/>
  <c r="K235" i="12" s="1"/>
  <c r="M234" i="1"/>
  <c r="O234" i="1" s="1"/>
  <c r="K235" i="1" s="1"/>
  <c r="N235" i="1" s="1"/>
  <c r="N234" i="16" l="1"/>
  <c r="M234" i="16" s="1"/>
  <c r="O234" i="16" s="1"/>
  <c r="K235" i="16" s="1"/>
  <c r="N233" i="15"/>
  <c r="M233" i="15" s="1"/>
  <c r="O233" i="15" s="1"/>
  <c r="K234" i="15" s="1"/>
  <c r="N233" i="14"/>
  <c r="M233" i="14" s="1"/>
  <c r="O233" i="14" s="1"/>
  <c r="K234" i="14" s="1"/>
  <c r="J235" i="12"/>
  <c r="L235" i="12" s="1"/>
  <c r="H236" i="12" s="1"/>
  <c r="K236" i="12" s="1"/>
  <c r="M235" i="1"/>
  <c r="O235" i="1" s="1"/>
  <c r="K236" i="1" s="1"/>
  <c r="N236" i="1" s="1"/>
  <c r="O235" i="16" l="1"/>
  <c r="K236" i="16" s="1"/>
  <c r="N235" i="16"/>
  <c r="M235" i="16" s="1"/>
  <c r="N234" i="15"/>
  <c r="M234" i="15" s="1"/>
  <c r="O234" i="15"/>
  <c r="K235" i="15" s="1"/>
  <c r="N234" i="14"/>
  <c r="M234" i="14" s="1"/>
  <c r="O234" i="14" s="1"/>
  <c r="K235" i="14" s="1"/>
  <c r="J236" i="12"/>
  <c r="L236" i="12" s="1"/>
  <c r="H237" i="12" s="1"/>
  <c r="K237" i="12" s="1"/>
  <c r="M236" i="1"/>
  <c r="O236" i="1" s="1"/>
  <c r="K237" i="1" s="1"/>
  <c r="N237" i="1" s="1"/>
  <c r="N236" i="16" l="1"/>
  <c r="M236" i="16" s="1"/>
  <c r="O236" i="16" s="1"/>
  <c r="K237" i="16" s="1"/>
  <c r="N235" i="15"/>
  <c r="M235" i="15" s="1"/>
  <c r="O235" i="15" s="1"/>
  <c r="K236" i="15" s="1"/>
  <c r="N235" i="14"/>
  <c r="M235" i="14" s="1"/>
  <c r="O235" i="14" s="1"/>
  <c r="K236" i="14" s="1"/>
  <c r="J237" i="12"/>
  <c r="L237" i="12" s="1"/>
  <c r="H238" i="12" s="1"/>
  <c r="K238" i="12" s="1"/>
  <c r="M237" i="1"/>
  <c r="O237" i="1" s="1"/>
  <c r="K238" i="1" s="1"/>
  <c r="N238" i="1" s="1"/>
  <c r="N237" i="16" l="1"/>
  <c r="M237" i="16" s="1"/>
  <c r="O237" i="16" s="1"/>
  <c r="K238" i="16" s="1"/>
  <c r="N236" i="15"/>
  <c r="M236" i="15" s="1"/>
  <c r="O236" i="15" s="1"/>
  <c r="K237" i="15" s="1"/>
  <c r="N236" i="14"/>
  <c r="M236" i="14" s="1"/>
  <c r="O236" i="14" s="1"/>
  <c r="K237" i="14" s="1"/>
  <c r="J238" i="12"/>
  <c r="L238" i="12" s="1"/>
  <c r="H239" i="12" s="1"/>
  <c r="K239" i="12" s="1"/>
  <c r="M238" i="1"/>
  <c r="O238" i="1" s="1"/>
  <c r="K239" i="1" s="1"/>
  <c r="N239" i="1" s="1"/>
  <c r="N238" i="16" l="1"/>
  <c r="M238" i="16" s="1"/>
  <c r="O238" i="16" s="1"/>
  <c r="K239" i="16" s="1"/>
  <c r="N237" i="15"/>
  <c r="M237" i="15" s="1"/>
  <c r="O237" i="15" s="1"/>
  <c r="K238" i="15" s="1"/>
  <c r="N237" i="14"/>
  <c r="M237" i="14" s="1"/>
  <c r="O237" i="14" s="1"/>
  <c r="K238" i="14" s="1"/>
  <c r="J239" i="12"/>
  <c r="L239" i="12" s="1"/>
  <c r="H240" i="12" s="1"/>
  <c r="K240" i="12" s="1"/>
  <c r="M239" i="1"/>
  <c r="O239" i="1" s="1"/>
  <c r="K240" i="1" s="1"/>
  <c r="N240" i="1" s="1"/>
  <c r="N239" i="16" l="1"/>
  <c r="M239" i="16" s="1"/>
  <c r="O239" i="16" s="1"/>
  <c r="K240" i="16" s="1"/>
  <c r="N238" i="15"/>
  <c r="M238" i="15" s="1"/>
  <c r="O238" i="15" s="1"/>
  <c r="K239" i="15" s="1"/>
  <c r="N238" i="14"/>
  <c r="M238" i="14" s="1"/>
  <c r="O238" i="14" s="1"/>
  <c r="K239" i="14" s="1"/>
  <c r="J240" i="12"/>
  <c r="L240" i="12" s="1"/>
  <c r="H241" i="12" s="1"/>
  <c r="K241" i="12" s="1"/>
  <c r="M240" i="1"/>
  <c r="O240" i="1" s="1"/>
  <c r="K241" i="1" s="1"/>
  <c r="N241" i="1" s="1"/>
  <c r="N240" i="16" l="1"/>
  <c r="M240" i="16" s="1"/>
  <c r="O240" i="16" s="1"/>
  <c r="K241" i="16" s="1"/>
  <c r="N239" i="15"/>
  <c r="M239" i="15" s="1"/>
  <c r="O239" i="15" s="1"/>
  <c r="K240" i="15" s="1"/>
  <c r="N239" i="14"/>
  <c r="M239" i="14" s="1"/>
  <c r="O239" i="14" s="1"/>
  <c r="K240" i="14" s="1"/>
  <c r="J241" i="12"/>
  <c r="L241" i="12" s="1"/>
  <c r="H242" i="12" s="1"/>
  <c r="K242" i="12" s="1"/>
  <c r="M241" i="1"/>
  <c r="O241" i="1" s="1"/>
  <c r="K242" i="1" s="1"/>
  <c r="N242" i="1" s="1"/>
  <c r="N241" i="16" l="1"/>
  <c r="M241" i="16" s="1"/>
  <c r="O241" i="16"/>
  <c r="K242" i="16" s="1"/>
  <c r="N240" i="15"/>
  <c r="M240" i="15" s="1"/>
  <c r="O240" i="15" s="1"/>
  <c r="K241" i="15" s="1"/>
  <c r="N240" i="14"/>
  <c r="M240" i="14" s="1"/>
  <c r="O240" i="14" s="1"/>
  <c r="K241" i="14" s="1"/>
  <c r="J242" i="12"/>
  <c r="L242" i="12" s="1"/>
  <c r="H243" i="12" s="1"/>
  <c r="K243" i="12" s="1"/>
  <c r="M242" i="1"/>
  <c r="O242" i="1" s="1"/>
  <c r="K243" i="1" s="1"/>
  <c r="N243" i="1" s="1"/>
  <c r="N242" i="16" l="1"/>
  <c r="M242" i="16" s="1"/>
  <c r="O242" i="16"/>
  <c r="K243" i="16" s="1"/>
  <c r="N241" i="15"/>
  <c r="M241" i="15" s="1"/>
  <c r="O241" i="15" s="1"/>
  <c r="K242" i="15" s="1"/>
  <c r="N241" i="14"/>
  <c r="M241" i="14" s="1"/>
  <c r="O241" i="14" s="1"/>
  <c r="K242" i="14" s="1"/>
  <c r="J243" i="12"/>
  <c r="L243" i="12" s="1"/>
  <c r="H244" i="12" s="1"/>
  <c r="K244" i="12" s="1"/>
  <c r="M243" i="1"/>
  <c r="O243" i="1" s="1"/>
  <c r="K244" i="1" s="1"/>
  <c r="N244" i="1" s="1"/>
  <c r="N243" i="16" l="1"/>
  <c r="M243" i="16" s="1"/>
  <c r="O243" i="16" s="1"/>
  <c r="K244" i="16" s="1"/>
  <c r="N242" i="15"/>
  <c r="M242" i="15" s="1"/>
  <c r="O242" i="15" s="1"/>
  <c r="K243" i="15" s="1"/>
  <c r="N242" i="14"/>
  <c r="M242" i="14" s="1"/>
  <c r="O242" i="14" s="1"/>
  <c r="K243" i="14" s="1"/>
  <c r="J244" i="12"/>
  <c r="L244" i="12" s="1"/>
  <c r="H245" i="12" s="1"/>
  <c r="K245" i="12" s="1"/>
  <c r="M244" i="1"/>
  <c r="O244" i="1" s="1"/>
  <c r="K245" i="1" s="1"/>
  <c r="N245" i="1" s="1"/>
  <c r="N244" i="16" l="1"/>
  <c r="M244" i="16" s="1"/>
  <c r="O244" i="16" s="1"/>
  <c r="K245" i="16" s="1"/>
  <c r="N243" i="15"/>
  <c r="M243" i="15" s="1"/>
  <c r="O243" i="15" s="1"/>
  <c r="K244" i="15" s="1"/>
  <c r="N243" i="14"/>
  <c r="M243" i="14" s="1"/>
  <c r="O243" i="14" s="1"/>
  <c r="K244" i="14" s="1"/>
  <c r="J245" i="12"/>
  <c r="L245" i="12" s="1"/>
  <c r="H246" i="12" s="1"/>
  <c r="K246" i="12" s="1"/>
  <c r="M245" i="1"/>
  <c r="O245" i="1" s="1"/>
  <c r="K246" i="1" s="1"/>
  <c r="N246" i="1" s="1"/>
  <c r="N245" i="16" l="1"/>
  <c r="M245" i="16" s="1"/>
  <c r="O245" i="16" s="1"/>
  <c r="K246" i="16" s="1"/>
  <c r="N244" i="15"/>
  <c r="M244" i="15" s="1"/>
  <c r="O244" i="15" s="1"/>
  <c r="K245" i="15" s="1"/>
  <c r="N244" i="14"/>
  <c r="M244" i="14" s="1"/>
  <c r="O244" i="14" s="1"/>
  <c r="K245" i="14" s="1"/>
  <c r="J246" i="12"/>
  <c r="L246" i="12" s="1"/>
  <c r="H247" i="12" s="1"/>
  <c r="K247" i="12" s="1"/>
  <c r="M246" i="1"/>
  <c r="O246" i="1" s="1"/>
  <c r="K247" i="1" s="1"/>
  <c r="N247" i="1" s="1"/>
  <c r="N246" i="16" l="1"/>
  <c r="M246" i="16" s="1"/>
  <c r="O246" i="16" s="1"/>
  <c r="K247" i="16" s="1"/>
  <c r="N245" i="15"/>
  <c r="M245" i="15" s="1"/>
  <c r="O245" i="15" s="1"/>
  <c r="K246" i="15" s="1"/>
  <c r="N245" i="14"/>
  <c r="M245" i="14" s="1"/>
  <c r="O245" i="14" s="1"/>
  <c r="K246" i="14" s="1"/>
  <c r="J247" i="12"/>
  <c r="L247" i="12" s="1"/>
  <c r="H248" i="12" s="1"/>
  <c r="K248" i="12" s="1"/>
  <c r="M247" i="1"/>
  <c r="O247" i="1" s="1"/>
  <c r="K248" i="1" s="1"/>
  <c r="N248" i="1" s="1"/>
  <c r="N247" i="16" l="1"/>
  <c r="M247" i="16" s="1"/>
  <c r="O247" i="16"/>
  <c r="K248" i="16" s="1"/>
  <c r="N246" i="15"/>
  <c r="M246" i="15" s="1"/>
  <c r="O246" i="15" s="1"/>
  <c r="K247" i="15" s="1"/>
  <c r="N246" i="14"/>
  <c r="M246" i="14" s="1"/>
  <c r="O246" i="14" s="1"/>
  <c r="K247" i="14" s="1"/>
  <c r="J248" i="12"/>
  <c r="L248" i="12" s="1"/>
  <c r="H249" i="12" s="1"/>
  <c r="K249" i="12" s="1"/>
  <c r="M248" i="1"/>
  <c r="O248" i="1" s="1"/>
  <c r="K249" i="1" s="1"/>
  <c r="N249" i="1" s="1"/>
  <c r="N248" i="16" l="1"/>
  <c r="M248" i="16" s="1"/>
  <c r="O248" i="16"/>
  <c r="K249" i="16" s="1"/>
  <c r="N247" i="15"/>
  <c r="M247" i="15" s="1"/>
  <c r="O247" i="15" s="1"/>
  <c r="K248" i="15" s="1"/>
  <c r="N247" i="14"/>
  <c r="M247" i="14" s="1"/>
  <c r="O247" i="14" s="1"/>
  <c r="K248" i="14" s="1"/>
  <c r="J249" i="12"/>
  <c r="L249" i="12" s="1"/>
  <c r="H250" i="12" s="1"/>
  <c r="K250" i="12" s="1"/>
  <c r="M249" i="1"/>
  <c r="N249" i="16" l="1"/>
  <c r="M249" i="16" s="1"/>
  <c r="B36" i="16" s="1"/>
  <c r="D36" i="16" s="1"/>
  <c r="F36" i="16" s="1"/>
  <c r="O248" i="15"/>
  <c r="K249" i="15" s="1"/>
  <c r="N248" i="15"/>
  <c r="M248" i="15" s="1"/>
  <c r="N248" i="14"/>
  <c r="M248" i="14" s="1"/>
  <c r="O248" i="14" s="1"/>
  <c r="K249" i="14" s="1"/>
  <c r="J250" i="12"/>
  <c r="L250" i="12" s="1"/>
  <c r="H251" i="12" s="1"/>
  <c r="K251" i="12" s="1"/>
  <c r="O249" i="1"/>
  <c r="K250" i="1" s="1"/>
  <c r="N250" i="1" s="1"/>
  <c r="M250" i="1" s="1"/>
  <c r="O250" i="1" s="1"/>
  <c r="K251" i="1" s="1"/>
  <c r="N251" i="1" s="1"/>
  <c r="B36" i="1"/>
  <c r="D36" i="1" s="1"/>
  <c r="F36" i="1" s="1"/>
  <c r="O249" i="16" l="1"/>
  <c r="K250" i="16" s="1"/>
  <c r="N249" i="15"/>
  <c r="M249" i="15" s="1"/>
  <c r="B36" i="15" s="1"/>
  <c r="D36" i="15" s="1"/>
  <c r="F36" i="15" s="1"/>
  <c r="N249" i="14"/>
  <c r="M249" i="14" s="1"/>
  <c r="B36" i="14" s="1"/>
  <c r="D36" i="14" s="1"/>
  <c r="F36" i="14" s="1"/>
  <c r="J251" i="12"/>
  <c r="L251" i="12" s="1"/>
  <c r="H252" i="12" s="1"/>
  <c r="K252" i="12" s="1"/>
  <c r="M251" i="1"/>
  <c r="O251" i="1" s="1"/>
  <c r="K252" i="1" s="1"/>
  <c r="N252" i="1" s="1"/>
  <c r="N250" i="16" l="1"/>
  <c r="M250" i="16" s="1"/>
  <c r="O250" i="16"/>
  <c r="K251" i="16" s="1"/>
  <c r="O249" i="15"/>
  <c r="K250" i="15" s="1"/>
  <c r="O249" i="14"/>
  <c r="K250" i="14" s="1"/>
  <c r="J252" i="12"/>
  <c r="L252" i="12" s="1"/>
  <c r="H253" i="12" s="1"/>
  <c r="K253" i="12" s="1"/>
  <c r="M252" i="1"/>
  <c r="O252" i="1" s="1"/>
  <c r="K253" i="1" s="1"/>
  <c r="N253" i="1" s="1"/>
  <c r="N251" i="16" l="1"/>
  <c r="M251" i="16" s="1"/>
  <c r="O251" i="16" s="1"/>
  <c r="K252" i="16" s="1"/>
  <c r="N250" i="15"/>
  <c r="M250" i="15" s="1"/>
  <c r="O250" i="15"/>
  <c r="K251" i="15" s="1"/>
  <c r="N250" i="14"/>
  <c r="M250" i="14" s="1"/>
  <c r="O250" i="14" s="1"/>
  <c r="K251" i="14" s="1"/>
  <c r="J253" i="12"/>
  <c r="L253" i="12" s="1"/>
  <c r="H254" i="12" s="1"/>
  <c r="K254" i="12" s="1"/>
  <c r="M253" i="1"/>
  <c r="O253" i="1" s="1"/>
  <c r="K254" i="1" s="1"/>
  <c r="N254" i="1" s="1"/>
  <c r="N252" i="16" l="1"/>
  <c r="M252" i="16" s="1"/>
  <c r="O252" i="16"/>
  <c r="K253" i="16" s="1"/>
  <c r="N251" i="15"/>
  <c r="M251" i="15" s="1"/>
  <c r="O251" i="15" s="1"/>
  <c r="K252" i="15" s="1"/>
  <c r="N251" i="14"/>
  <c r="M251" i="14" s="1"/>
  <c r="O251" i="14" s="1"/>
  <c r="K252" i="14" s="1"/>
  <c r="J254" i="12"/>
  <c r="L254" i="12" s="1"/>
  <c r="H255" i="12" s="1"/>
  <c r="K255" i="12" s="1"/>
  <c r="M254" i="1"/>
  <c r="O254" i="1" s="1"/>
  <c r="K255" i="1" s="1"/>
  <c r="N255" i="1" s="1"/>
  <c r="N253" i="16" l="1"/>
  <c r="M253" i="16" s="1"/>
  <c r="O253" i="16" s="1"/>
  <c r="K254" i="16" s="1"/>
  <c r="N252" i="15"/>
  <c r="M252" i="15" s="1"/>
  <c r="O252" i="15" s="1"/>
  <c r="K253" i="15" s="1"/>
  <c r="N252" i="14"/>
  <c r="M252" i="14" s="1"/>
  <c r="O252" i="14" s="1"/>
  <c r="K253" i="14" s="1"/>
  <c r="J255" i="12"/>
  <c r="L255" i="12" s="1"/>
  <c r="H256" i="12" s="1"/>
  <c r="K256" i="12" s="1"/>
  <c r="M255" i="1"/>
  <c r="O255" i="1" s="1"/>
  <c r="K256" i="1" s="1"/>
  <c r="N256" i="1" s="1"/>
  <c r="N254" i="16" l="1"/>
  <c r="M254" i="16" s="1"/>
  <c r="O254" i="16" s="1"/>
  <c r="K255" i="16" s="1"/>
  <c r="N253" i="15"/>
  <c r="M253" i="15" s="1"/>
  <c r="O253" i="15" s="1"/>
  <c r="K254" i="15" s="1"/>
  <c r="N253" i="14"/>
  <c r="M253" i="14" s="1"/>
  <c r="O253" i="14" s="1"/>
  <c r="K254" i="14" s="1"/>
  <c r="J256" i="12"/>
  <c r="L256" i="12" s="1"/>
  <c r="H257" i="12" s="1"/>
  <c r="K257" i="12" s="1"/>
  <c r="M256" i="1"/>
  <c r="O256" i="1" s="1"/>
  <c r="K257" i="1" s="1"/>
  <c r="N257" i="1" s="1"/>
  <c r="N255" i="16" l="1"/>
  <c r="M255" i="16" s="1"/>
  <c r="O255" i="16" s="1"/>
  <c r="K256" i="16" s="1"/>
  <c r="N254" i="15"/>
  <c r="M254" i="15" s="1"/>
  <c r="O254" i="15" s="1"/>
  <c r="K255" i="15" s="1"/>
  <c r="N254" i="14"/>
  <c r="M254" i="14" s="1"/>
  <c r="O254" i="14" s="1"/>
  <c r="K255" i="14" s="1"/>
  <c r="J257" i="12"/>
  <c r="L257" i="12" s="1"/>
  <c r="H258" i="12" s="1"/>
  <c r="K258" i="12" s="1"/>
  <c r="M257" i="1"/>
  <c r="O257" i="1" s="1"/>
  <c r="K258" i="1" s="1"/>
  <c r="N258" i="1" s="1"/>
  <c r="N256" i="16" l="1"/>
  <c r="M256" i="16" s="1"/>
  <c r="O256" i="16" s="1"/>
  <c r="K257" i="16" s="1"/>
  <c r="N255" i="15"/>
  <c r="M255" i="15" s="1"/>
  <c r="O255" i="15" s="1"/>
  <c r="K256" i="15" s="1"/>
  <c r="N255" i="14"/>
  <c r="M255" i="14" s="1"/>
  <c r="O255" i="14" s="1"/>
  <c r="K256" i="14" s="1"/>
  <c r="J258" i="12"/>
  <c r="L258" i="12" s="1"/>
  <c r="H259" i="12" s="1"/>
  <c r="K259" i="12" s="1"/>
  <c r="M258" i="1"/>
  <c r="O258" i="1" s="1"/>
  <c r="K259" i="1" s="1"/>
  <c r="N259" i="1" s="1"/>
  <c r="N257" i="16" l="1"/>
  <c r="M257" i="16" s="1"/>
  <c r="O257" i="16" s="1"/>
  <c r="K258" i="16" s="1"/>
  <c r="N256" i="15"/>
  <c r="M256" i="15" s="1"/>
  <c r="O256" i="15" s="1"/>
  <c r="K257" i="15" s="1"/>
  <c r="N256" i="14"/>
  <c r="M256" i="14" s="1"/>
  <c r="O256" i="14" s="1"/>
  <c r="K257" i="14" s="1"/>
  <c r="J259" i="12"/>
  <c r="L259" i="12" s="1"/>
  <c r="H260" i="12" s="1"/>
  <c r="K260" i="12" s="1"/>
  <c r="M259" i="1"/>
  <c r="O259" i="1" s="1"/>
  <c r="K260" i="1" s="1"/>
  <c r="N260" i="1" s="1"/>
  <c r="N258" i="16" l="1"/>
  <c r="M258" i="16" s="1"/>
  <c r="O258" i="16" s="1"/>
  <c r="K259" i="16" s="1"/>
  <c r="N257" i="15"/>
  <c r="M257" i="15" s="1"/>
  <c r="O257" i="15" s="1"/>
  <c r="K258" i="15" s="1"/>
  <c r="N257" i="14"/>
  <c r="M257" i="14" s="1"/>
  <c r="O257" i="14" s="1"/>
  <c r="K258" i="14" s="1"/>
  <c r="J260" i="12"/>
  <c r="L260" i="12" s="1"/>
  <c r="H261" i="12" s="1"/>
  <c r="K261" i="12" s="1"/>
  <c r="M260" i="1"/>
  <c r="O260" i="1" s="1"/>
  <c r="K261" i="1" s="1"/>
  <c r="N261" i="1" s="1"/>
  <c r="N259" i="16" l="1"/>
  <c r="M259" i="16" s="1"/>
  <c r="O259" i="16" s="1"/>
  <c r="K260" i="16" s="1"/>
  <c r="N258" i="15"/>
  <c r="M258" i="15" s="1"/>
  <c r="O258" i="15"/>
  <c r="K259" i="15" s="1"/>
  <c r="N258" i="14"/>
  <c r="M258" i="14" s="1"/>
  <c r="O258" i="14" s="1"/>
  <c r="K259" i="14" s="1"/>
  <c r="J261" i="12"/>
  <c r="L261" i="12" s="1"/>
  <c r="H262" i="12" s="1"/>
  <c r="K262" i="12" s="1"/>
  <c r="M261" i="1"/>
  <c r="O261" i="1" s="1"/>
  <c r="K262" i="1" s="1"/>
  <c r="N262" i="1" s="1"/>
  <c r="N260" i="16" l="1"/>
  <c r="M260" i="16" s="1"/>
  <c r="O260" i="16" s="1"/>
  <c r="K261" i="16" s="1"/>
  <c r="N259" i="15"/>
  <c r="M259" i="15" s="1"/>
  <c r="O259" i="15" s="1"/>
  <c r="K260" i="15" s="1"/>
  <c r="N259" i="14"/>
  <c r="M259" i="14" s="1"/>
  <c r="O259" i="14" s="1"/>
  <c r="K260" i="14" s="1"/>
  <c r="J262" i="12"/>
  <c r="L262" i="12" s="1"/>
  <c r="H263" i="12" s="1"/>
  <c r="K263" i="12" s="1"/>
  <c r="M262" i="1"/>
  <c r="O262" i="1" s="1"/>
  <c r="K263" i="1" s="1"/>
  <c r="N263" i="1" s="1"/>
  <c r="N261" i="16" l="1"/>
  <c r="M261" i="16" s="1"/>
  <c r="O261" i="16" s="1"/>
  <c r="K262" i="16" s="1"/>
  <c r="N260" i="15"/>
  <c r="M260" i="15" s="1"/>
  <c r="O260" i="15" s="1"/>
  <c r="K261" i="15" s="1"/>
  <c r="N260" i="14"/>
  <c r="M260" i="14" s="1"/>
  <c r="O260" i="14" s="1"/>
  <c r="K261" i="14" s="1"/>
  <c r="J263" i="12"/>
  <c r="L263" i="12" s="1"/>
  <c r="H264" i="12" s="1"/>
  <c r="K264" i="12" s="1"/>
  <c r="M263" i="1"/>
  <c r="O263" i="1" s="1"/>
  <c r="K264" i="1" s="1"/>
  <c r="N264" i="1" s="1"/>
  <c r="N262" i="16" l="1"/>
  <c r="M262" i="16" s="1"/>
  <c r="O262" i="16" s="1"/>
  <c r="K263" i="16" s="1"/>
  <c r="N261" i="15"/>
  <c r="M261" i="15" s="1"/>
  <c r="O261" i="15" s="1"/>
  <c r="K262" i="15" s="1"/>
  <c r="N261" i="14"/>
  <c r="M261" i="14" s="1"/>
  <c r="O261" i="14" s="1"/>
  <c r="K262" i="14" s="1"/>
  <c r="J264" i="12"/>
  <c r="L264" i="12" s="1"/>
  <c r="H265" i="12" s="1"/>
  <c r="K265" i="12" s="1"/>
  <c r="M264" i="1"/>
  <c r="O264" i="1" s="1"/>
  <c r="K265" i="1" s="1"/>
  <c r="N265" i="1" s="1"/>
  <c r="N263" i="16" l="1"/>
  <c r="M263" i="16" s="1"/>
  <c r="O263" i="16" s="1"/>
  <c r="K264" i="16" s="1"/>
  <c r="N262" i="15"/>
  <c r="M262" i="15" s="1"/>
  <c r="O262" i="15" s="1"/>
  <c r="K263" i="15" s="1"/>
  <c r="N262" i="14"/>
  <c r="M262" i="14" s="1"/>
  <c r="O262" i="14" s="1"/>
  <c r="K263" i="14" s="1"/>
  <c r="J265" i="12"/>
  <c r="L265" i="12" s="1"/>
  <c r="H266" i="12" s="1"/>
  <c r="K266" i="12" s="1"/>
  <c r="M265" i="1"/>
  <c r="O265" i="1" s="1"/>
  <c r="K266" i="1" s="1"/>
  <c r="N266" i="1" s="1"/>
  <c r="N264" i="16" l="1"/>
  <c r="M264" i="16" s="1"/>
  <c r="O264" i="16"/>
  <c r="K265" i="16" s="1"/>
  <c r="N263" i="15"/>
  <c r="M263" i="15" s="1"/>
  <c r="O263" i="15"/>
  <c r="K264" i="15" s="1"/>
  <c r="N263" i="14"/>
  <c r="M263" i="14" s="1"/>
  <c r="O263" i="14" s="1"/>
  <c r="K264" i="14" s="1"/>
  <c r="J266" i="12"/>
  <c r="L266" i="12" s="1"/>
  <c r="H267" i="12" s="1"/>
  <c r="K267" i="12" s="1"/>
  <c r="M266" i="1"/>
  <c r="O266" i="1" s="1"/>
  <c r="K267" i="1" s="1"/>
  <c r="N267" i="1" s="1"/>
  <c r="N265" i="16" l="1"/>
  <c r="M265" i="16" s="1"/>
  <c r="O265" i="16"/>
  <c r="K266" i="16" s="1"/>
  <c r="N264" i="15"/>
  <c r="M264" i="15" s="1"/>
  <c r="O264" i="15" s="1"/>
  <c r="K265" i="15" s="1"/>
  <c r="N264" i="14"/>
  <c r="M264" i="14" s="1"/>
  <c r="O264" i="14" s="1"/>
  <c r="K265" i="14" s="1"/>
  <c r="J267" i="12"/>
  <c r="L267" i="12" s="1"/>
  <c r="H268" i="12" s="1"/>
  <c r="K268" i="12" s="1"/>
  <c r="M267" i="1"/>
  <c r="O267" i="1" s="1"/>
  <c r="K268" i="1" s="1"/>
  <c r="N268" i="1" s="1"/>
  <c r="N266" i="16" l="1"/>
  <c r="M266" i="16" s="1"/>
  <c r="O266" i="16"/>
  <c r="K267" i="16" s="1"/>
  <c r="N265" i="15"/>
  <c r="M265" i="15" s="1"/>
  <c r="O265" i="15" s="1"/>
  <c r="K266" i="15" s="1"/>
  <c r="N265" i="14"/>
  <c r="M265" i="14" s="1"/>
  <c r="O265" i="14" s="1"/>
  <c r="K266" i="14" s="1"/>
  <c r="J268" i="12"/>
  <c r="L268" i="12" s="1"/>
  <c r="H269" i="12" s="1"/>
  <c r="K269" i="12" s="1"/>
  <c r="M268" i="1"/>
  <c r="O268" i="1" s="1"/>
  <c r="K269" i="1" s="1"/>
  <c r="N269" i="1" s="1"/>
  <c r="N267" i="16" l="1"/>
  <c r="M267" i="16" s="1"/>
  <c r="O267" i="16" s="1"/>
  <c r="K268" i="16" s="1"/>
  <c r="N266" i="15"/>
  <c r="M266" i="15" s="1"/>
  <c r="O266" i="15" s="1"/>
  <c r="K267" i="15" s="1"/>
  <c r="N266" i="14"/>
  <c r="M266" i="14" s="1"/>
  <c r="O266" i="14" s="1"/>
  <c r="K267" i="14" s="1"/>
  <c r="J269" i="12"/>
  <c r="L269" i="12" s="1"/>
  <c r="H270" i="12" s="1"/>
  <c r="K270" i="12" s="1"/>
  <c r="M269" i="1"/>
  <c r="O269" i="1" s="1"/>
  <c r="K270" i="1" s="1"/>
  <c r="N270" i="1" s="1"/>
  <c r="N268" i="16" l="1"/>
  <c r="M268" i="16" s="1"/>
  <c r="O268" i="16" s="1"/>
  <c r="K269" i="16" s="1"/>
  <c r="N267" i="15"/>
  <c r="M267" i="15" s="1"/>
  <c r="O267" i="15" s="1"/>
  <c r="K268" i="15" s="1"/>
  <c r="N267" i="14"/>
  <c r="M267" i="14" s="1"/>
  <c r="O267" i="14" s="1"/>
  <c r="K268" i="14" s="1"/>
  <c r="J270" i="12"/>
  <c r="L270" i="12" s="1"/>
  <c r="H271" i="12" s="1"/>
  <c r="K271" i="12" s="1"/>
  <c r="M270" i="1"/>
  <c r="O270" i="1" s="1"/>
  <c r="K271" i="1" s="1"/>
  <c r="N271" i="1" s="1"/>
  <c r="N269" i="16" l="1"/>
  <c r="M269" i="16" s="1"/>
  <c r="O269" i="16" s="1"/>
  <c r="K270" i="16" s="1"/>
  <c r="N268" i="15"/>
  <c r="M268" i="15" s="1"/>
  <c r="O268" i="15"/>
  <c r="K269" i="15" s="1"/>
  <c r="N268" i="14"/>
  <c r="M268" i="14" s="1"/>
  <c r="O268" i="14" s="1"/>
  <c r="K269" i="14" s="1"/>
  <c r="J271" i="12"/>
  <c r="L271" i="12" s="1"/>
  <c r="H272" i="12" s="1"/>
  <c r="K272" i="12" s="1"/>
  <c r="M271" i="1"/>
  <c r="O271" i="1" s="1"/>
  <c r="K272" i="1" s="1"/>
  <c r="N272" i="1" s="1"/>
  <c r="N270" i="16" l="1"/>
  <c r="M270" i="16" s="1"/>
  <c r="O270" i="16" s="1"/>
  <c r="K271" i="16" s="1"/>
  <c r="N269" i="15"/>
  <c r="M269" i="15" s="1"/>
  <c r="O269" i="15" s="1"/>
  <c r="K270" i="15" s="1"/>
  <c r="N269" i="14"/>
  <c r="M269" i="14" s="1"/>
  <c r="O269" i="14" s="1"/>
  <c r="K270" i="14" s="1"/>
  <c r="J272" i="12"/>
  <c r="L272" i="12" s="1"/>
  <c r="H273" i="12" s="1"/>
  <c r="K273" i="12" s="1"/>
  <c r="M272" i="1"/>
  <c r="O272" i="1" s="1"/>
  <c r="K273" i="1" s="1"/>
  <c r="N273" i="1" s="1"/>
  <c r="N271" i="16" l="1"/>
  <c r="M271" i="16" s="1"/>
  <c r="O271" i="16" s="1"/>
  <c r="K272" i="16" s="1"/>
  <c r="N270" i="15"/>
  <c r="M270" i="15" s="1"/>
  <c r="O270" i="15" s="1"/>
  <c r="K271" i="15" s="1"/>
  <c r="N270" i="14"/>
  <c r="M270" i="14" s="1"/>
  <c r="O270" i="14" s="1"/>
  <c r="K271" i="14" s="1"/>
  <c r="J273" i="12"/>
  <c r="L273" i="12" s="1"/>
  <c r="H274" i="12" s="1"/>
  <c r="K274" i="12" s="1"/>
  <c r="M273" i="1"/>
  <c r="O273" i="1" s="1"/>
  <c r="K274" i="1" s="1"/>
  <c r="N274" i="1" s="1"/>
  <c r="N272" i="16" l="1"/>
  <c r="M272" i="16" s="1"/>
  <c r="O272" i="16"/>
  <c r="K273" i="16" s="1"/>
  <c r="N271" i="15"/>
  <c r="M271" i="15" s="1"/>
  <c r="O271" i="15"/>
  <c r="K272" i="15" s="1"/>
  <c r="N271" i="14"/>
  <c r="M271" i="14" s="1"/>
  <c r="O271" i="14" s="1"/>
  <c r="K272" i="14" s="1"/>
  <c r="J274" i="12"/>
  <c r="L274" i="12" s="1"/>
  <c r="H275" i="12" s="1"/>
  <c r="K275" i="12" s="1"/>
  <c r="M274" i="1"/>
  <c r="O274" i="1" s="1"/>
  <c r="K275" i="1" s="1"/>
  <c r="N275" i="1" s="1"/>
  <c r="N273" i="16" l="1"/>
  <c r="M273" i="16" s="1"/>
  <c r="O273" i="16"/>
  <c r="K274" i="16" s="1"/>
  <c r="N272" i="15"/>
  <c r="M272" i="15" s="1"/>
  <c r="O272" i="15" s="1"/>
  <c r="K273" i="15" s="1"/>
  <c r="N272" i="14"/>
  <c r="M272" i="14" s="1"/>
  <c r="O272" i="14" s="1"/>
  <c r="K273" i="14" s="1"/>
  <c r="J275" i="12"/>
  <c r="L275" i="12" s="1"/>
  <c r="H276" i="12" s="1"/>
  <c r="K276" i="12" s="1"/>
  <c r="M275" i="1"/>
  <c r="O275" i="1" s="1"/>
  <c r="K276" i="1" s="1"/>
  <c r="N276" i="1" s="1"/>
  <c r="N274" i="16" l="1"/>
  <c r="M274" i="16" s="1"/>
  <c r="O274" i="16" s="1"/>
  <c r="K275" i="16" s="1"/>
  <c r="N273" i="15"/>
  <c r="M273" i="15" s="1"/>
  <c r="O273" i="15" s="1"/>
  <c r="K274" i="15" s="1"/>
  <c r="N273" i="14"/>
  <c r="M273" i="14" s="1"/>
  <c r="O273" i="14" s="1"/>
  <c r="K274" i="14" s="1"/>
  <c r="J276" i="12"/>
  <c r="L276" i="12" s="1"/>
  <c r="H277" i="12" s="1"/>
  <c r="K277" i="12" s="1"/>
  <c r="M276" i="1"/>
  <c r="O276" i="1" s="1"/>
  <c r="K277" i="1" s="1"/>
  <c r="N277" i="1" s="1"/>
  <c r="N275" i="16" l="1"/>
  <c r="M275" i="16" s="1"/>
  <c r="O275" i="16" s="1"/>
  <c r="K276" i="16" s="1"/>
  <c r="N274" i="15"/>
  <c r="M274" i="15" s="1"/>
  <c r="O274" i="15" s="1"/>
  <c r="K275" i="15" s="1"/>
  <c r="N274" i="14"/>
  <c r="M274" i="14" s="1"/>
  <c r="O274" i="14" s="1"/>
  <c r="K275" i="14" s="1"/>
  <c r="J277" i="12"/>
  <c r="L277" i="12" s="1"/>
  <c r="H278" i="12" s="1"/>
  <c r="K278" i="12" s="1"/>
  <c r="M277" i="1"/>
  <c r="O277" i="1" s="1"/>
  <c r="K278" i="1" s="1"/>
  <c r="N278" i="1" s="1"/>
  <c r="N276" i="16" l="1"/>
  <c r="M276" i="16" s="1"/>
  <c r="O276" i="16" s="1"/>
  <c r="K277" i="16" s="1"/>
  <c r="N275" i="15"/>
  <c r="M275" i="15" s="1"/>
  <c r="O275" i="15" s="1"/>
  <c r="K276" i="15" s="1"/>
  <c r="N275" i="14"/>
  <c r="M275" i="14" s="1"/>
  <c r="O275" i="14" s="1"/>
  <c r="K276" i="14" s="1"/>
  <c r="J278" i="12"/>
  <c r="L278" i="12" s="1"/>
  <c r="H279" i="12" s="1"/>
  <c r="K279" i="12" s="1"/>
  <c r="M278" i="1"/>
  <c r="O278" i="1" s="1"/>
  <c r="K279" i="1" s="1"/>
  <c r="N279" i="1" s="1"/>
  <c r="N277" i="16" l="1"/>
  <c r="M277" i="16" s="1"/>
  <c r="O277" i="16" s="1"/>
  <c r="K278" i="16" s="1"/>
  <c r="N276" i="15"/>
  <c r="M276" i="15" s="1"/>
  <c r="O276" i="15" s="1"/>
  <c r="K277" i="15" s="1"/>
  <c r="N276" i="14"/>
  <c r="M276" i="14" s="1"/>
  <c r="O276" i="14" s="1"/>
  <c r="K277" i="14" s="1"/>
  <c r="J279" i="12"/>
  <c r="L279" i="12" s="1"/>
  <c r="H280" i="12" s="1"/>
  <c r="K280" i="12" s="1"/>
  <c r="M279" i="1"/>
  <c r="O279" i="1" s="1"/>
  <c r="K280" i="1" s="1"/>
  <c r="N280" i="1" s="1"/>
  <c r="N278" i="16" l="1"/>
  <c r="M278" i="16" s="1"/>
  <c r="O278" i="16" s="1"/>
  <c r="K279" i="16" s="1"/>
  <c r="N277" i="15"/>
  <c r="M277" i="15" s="1"/>
  <c r="O277" i="15" s="1"/>
  <c r="K278" i="15" s="1"/>
  <c r="N277" i="14"/>
  <c r="M277" i="14" s="1"/>
  <c r="O277" i="14" s="1"/>
  <c r="K278" i="14" s="1"/>
  <c r="J280" i="12"/>
  <c r="L280" i="12" s="1"/>
  <c r="H281" i="12" s="1"/>
  <c r="K281" i="12" s="1"/>
  <c r="M280" i="1"/>
  <c r="O280" i="1" s="1"/>
  <c r="K281" i="1" s="1"/>
  <c r="N281" i="1" s="1"/>
  <c r="N279" i="16" l="1"/>
  <c r="M279" i="16" s="1"/>
  <c r="O279" i="16" s="1"/>
  <c r="K280" i="16" s="1"/>
  <c r="N278" i="15"/>
  <c r="M278" i="15" s="1"/>
  <c r="O278" i="15" s="1"/>
  <c r="K279" i="15" s="1"/>
  <c r="N278" i="14"/>
  <c r="M278" i="14" s="1"/>
  <c r="O278" i="14" s="1"/>
  <c r="K279" i="14" s="1"/>
  <c r="J281" i="12"/>
  <c r="L281" i="12" s="1"/>
  <c r="H282" i="12" s="1"/>
  <c r="K282" i="12" s="1"/>
  <c r="M281" i="1"/>
  <c r="O281" i="1" s="1"/>
  <c r="K282" i="1" s="1"/>
  <c r="N282" i="1" s="1"/>
  <c r="N280" i="16" l="1"/>
  <c r="M280" i="16" s="1"/>
  <c r="O280" i="16" s="1"/>
  <c r="K281" i="16" s="1"/>
  <c r="N279" i="15"/>
  <c r="M279" i="15" s="1"/>
  <c r="O279" i="15"/>
  <c r="K280" i="15" s="1"/>
  <c r="N279" i="14"/>
  <c r="M279" i="14" s="1"/>
  <c r="O279" i="14" s="1"/>
  <c r="K280" i="14" s="1"/>
  <c r="J282" i="12"/>
  <c r="L282" i="12" s="1"/>
  <c r="H283" i="12" s="1"/>
  <c r="K283" i="12" s="1"/>
  <c r="M282" i="1"/>
  <c r="O282" i="1" s="1"/>
  <c r="K283" i="1" s="1"/>
  <c r="N283" i="1" s="1"/>
  <c r="N281" i="16" l="1"/>
  <c r="M281" i="16" s="1"/>
  <c r="O281" i="16"/>
  <c r="K282" i="16" s="1"/>
  <c r="N280" i="15"/>
  <c r="M280" i="15" s="1"/>
  <c r="O280" i="15" s="1"/>
  <c r="K281" i="15" s="1"/>
  <c r="N280" i="14"/>
  <c r="M280" i="14" s="1"/>
  <c r="O280" i="14" s="1"/>
  <c r="K281" i="14" s="1"/>
  <c r="J283" i="12"/>
  <c r="L283" i="12" s="1"/>
  <c r="H284" i="12" s="1"/>
  <c r="K284" i="12" s="1"/>
  <c r="M283" i="1"/>
  <c r="O283" i="1" s="1"/>
  <c r="K284" i="1" s="1"/>
  <c r="N284" i="1" s="1"/>
  <c r="N282" i="16" l="1"/>
  <c r="M282" i="16" s="1"/>
  <c r="O282" i="16"/>
  <c r="K283" i="16" s="1"/>
  <c r="N281" i="15"/>
  <c r="M281" i="15" s="1"/>
  <c r="O281" i="15" s="1"/>
  <c r="K282" i="15" s="1"/>
  <c r="N281" i="14"/>
  <c r="M281" i="14" s="1"/>
  <c r="O281" i="14" s="1"/>
  <c r="K282" i="14" s="1"/>
  <c r="J284" i="12"/>
  <c r="L284" i="12" s="1"/>
  <c r="H285" i="12" s="1"/>
  <c r="K285" i="12" s="1"/>
  <c r="M284" i="1"/>
  <c r="O284" i="1" s="1"/>
  <c r="K285" i="1" s="1"/>
  <c r="N285" i="1" s="1"/>
  <c r="N283" i="16" l="1"/>
  <c r="M283" i="16" s="1"/>
  <c r="O283" i="16" s="1"/>
  <c r="K284" i="16" s="1"/>
  <c r="N282" i="15"/>
  <c r="M282" i="15" s="1"/>
  <c r="O282" i="15" s="1"/>
  <c r="K283" i="15" s="1"/>
  <c r="N282" i="14"/>
  <c r="M282" i="14" s="1"/>
  <c r="O282" i="14" s="1"/>
  <c r="K283" i="14" s="1"/>
  <c r="J285" i="12"/>
  <c r="L285" i="12" s="1"/>
  <c r="H286" i="12" s="1"/>
  <c r="K286" i="12" s="1"/>
  <c r="M285" i="1"/>
  <c r="O285" i="1" s="1"/>
  <c r="K286" i="1" s="1"/>
  <c r="N286" i="1" s="1"/>
  <c r="O284" i="16" l="1"/>
  <c r="K285" i="16" s="1"/>
  <c r="N284" i="16"/>
  <c r="M284" i="16" s="1"/>
  <c r="N283" i="15"/>
  <c r="M283" i="15" s="1"/>
  <c r="O283" i="15" s="1"/>
  <c r="K284" i="15" s="1"/>
  <c r="N283" i="14"/>
  <c r="M283" i="14" s="1"/>
  <c r="O283" i="14" s="1"/>
  <c r="K284" i="14" s="1"/>
  <c r="J286" i="12"/>
  <c r="L286" i="12" s="1"/>
  <c r="H287" i="12" s="1"/>
  <c r="K287" i="12" s="1"/>
  <c r="M286" i="1"/>
  <c r="O286" i="1" s="1"/>
  <c r="K287" i="1" s="1"/>
  <c r="N287" i="1" s="1"/>
  <c r="N285" i="16" l="1"/>
  <c r="M285" i="16" s="1"/>
  <c r="O285" i="16" s="1"/>
  <c r="K286" i="16" s="1"/>
  <c r="N284" i="15"/>
  <c r="M284" i="15" s="1"/>
  <c r="O284" i="15" s="1"/>
  <c r="K285" i="15" s="1"/>
  <c r="N284" i="14"/>
  <c r="M284" i="14" s="1"/>
  <c r="O284" i="14" s="1"/>
  <c r="K285" i="14" s="1"/>
  <c r="J287" i="12"/>
  <c r="L287" i="12" s="1"/>
  <c r="H288" i="12" s="1"/>
  <c r="K288" i="12" s="1"/>
  <c r="M287" i="1"/>
  <c r="O287" i="1" s="1"/>
  <c r="K288" i="1" s="1"/>
  <c r="N288" i="1" s="1"/>
  <c r="O286" i="16" l="1"/>
  <c r="K287" i="16" s="1"/>
  <c r="N286" i="16"/>
  <c r="M286" i="16" s="1"/>
  <c r="N285" i="15"/>
  <c r="M285" i="15" s="1"/>
  <c r="O285" i="15" s="1"/>
  <c r="K286" i="15" s="1"/>
  <c r="N285" i="14"/>
  <c r="M285" i="14" s="1"/>
  <c r="O285" i="14" s="1"/>
  <c r="K286" i="14" s="1"/>
  <c r="J288" i="12"/>
  <c r="L288" i="12" s="1"/>
  <c r="H289" i="12" s="1"/>
  <c r="K289" i="12" s="1"/>
  <c r="M288" i="1"/>
  <c r="O288" i="1" s="1"/>
  <c r="K289" i="1" s="1"/>
  <c r="N289" i="1" s="1"/>
  <c r="N287" i="16" l="1"/>
  <c r="M287" i="16" s="1"/>
  <c r="O287" i="16" s="1"/>
  <c r="K288" i="16" s="1"/>
  <c r="N286" i="15"/>
  <c r="M286" i="15" s="1"/>
  <c r="O286" i="15" s="1"/>
  <c r="K287" i="15" s="1"/>
  <c r="N286" i="14"/>
  <c r="M286" i="14" s="1"/>
  <c r="O286" i="14" s="1"/>
  <c r="K287" i="14" s="1"/>
  <c r="J289" i="12"/>
  <c r="L289" i="12" s="1"/>
  <c r="H290" i="12" s="1"/>
  <c r="K290" i="12" s="1"/>
  <c r="M289" i="1"/>
  <c r="O289" i="1" s="1"/>
  <c r="K290" i="1" s="1"/>
  <c r="N290" i="1" s="1"/>
  <c r="N288" i="16" l="1"/>
  <c r="M288" i="16" s="1"/>
  <c r="O288" i="16" s="1"/>
  <c r="K289" i="16" s="1"/>
  <c r="N287" i="15"/>
  <c r="M287" i="15" s="1"/>
  <c r="O287" i="15"/>
  <c r="K288" i="15" s="1"/>
  <c r="N287" i="14"/>
  <c r="M287" i="14" s="1"/>
  <c r="O287" i="14" s="1"/>
  <c r="K288" i="14" s="1"/>
  <c r="J290" i="12"/>
  <c r="L290" i="12" s="1"/>
  <c r="H291" i="12" s="1"/>
  <c r="K291" i="12" s="1"/>
  <c r="M290" i="1"/>
  <c r="O290" i="1" s="1"/>
  <c r="K291" i="1" s="1"/>
  <c r="N291" i="1" s="1"/>
  <c r="N289" i="16" l="1"/>
  <c r="M289" i="16" s="1"/>
  <c r="O289" i="16" s="1"/>
  <c r="K290" i="16" s="1"/>
  <c r="N288" i="15"/>
  <c r="M288" i="15" s="1"/>
  <c r="O288" i="15" s="1"/>
  <c r="K289" i="15" s="1"/>
  <c r="N288" i="14"/>
  <c r="M288" i="14" s="1"/>
  <c r="O288" i="14" s="1"/>
  <c r="K289" i="14" s="1"/>
  <c r="J291" i="12"/>
  <c r="L291" i="12" s="1"/>
  <c r="H292" i="12" s="1"/>
  <c r="K292" i="12" s="1"/>
  <c r="M291" i="1"/>
  <c r="O291" i="1" s="1"/>
  <c r="K292" i="1" s="1"/>
  <c r="N292" i="1" s="1"/>
  <c r="N290" i="16" l="1"/>
  <c r="M290" i="16" s="1"/>
  <c r="O290" i="16"/>
  <c r="K291" i="16" s="1"/>
  <c r="N289" i="15"/>
  <c r="M289" i="15" s="1"/>
  <c r="O289" i="15" s="1"/>
  <c r="K290" i="15" s="1"/>
  <c r="N289" i="14"/>
  <c r="M289" i="14" s="1"/>
  <c r="O289" i="14" s="1"/>
  <c r="K290" i="14" s="1"/>
  <c r="J292" i="12"/>
  <c r="L292" i="12" s="1"/>
  <c r="H293" i="12" s="1"/>
  <c r="K293" i="12" s="1"/>
  <c r="M292" i="1"/>
  <c r="O292" i="1" s="1"/>
  <c r="K293" i="1" s="1"/>
  <c r="N293" i="1" s="1"/>
  <c r="N291" i="16" l="1"/>
  <c r="M291" i="16" s="1"/>
  <c r="O291" i="16" s="1"/>
  <c r="K292" i="16" s="1"/>
  <c r="N290" i="15"/>
  <c r="M290" i="15" s="1"/>
  <c r="O290" i="15" s="1"/>
  <c r="K291" i="15" s="1"/>
  <c r="N290" i="14"/>
  <c r="M290" i="14" s="1"/>
  <c r="O290" i="14" s="1"/>
  <c r="K291" i="14" s="1"/>
  <c r="J293" i="12"/>
  <c r="L293" i="12" s="1"/>
  <c r="H294" i="12" s="1"/>
  <c r="K294" i="12" s="1"/>
  <c r="M293" i="1"/>
  <c r="O293" i="1" s="1"/>
  <c r="K294" i="1" s="1"/>
  <c r="N294" i="1" s="1"/>
  <c r="N292" i="16" l="1"/>
  <c r="M292" i="16" s="1"/>
  <c r="O292" i="16" s="1"/>
  <c r="K293" i="16" s="1"/>
  <c r="N291" i="15"/>
  <c r="M291" i="15" s="1"/>
  <c r="O291" i="15" s="1"/>
  <c r="K292" i="15" s="1"/>
  <c r="N291" i="14"/>
  <c r="M291" i="14" s="1"/>
  <c r="O291" i="14" s="1"/>
  <c r="K292" i="14" s="1"/>
  <c r="J294" i="12"/>
  <c r="L294" i="12" s="1"/>
  <c r="H295" i="12" s="1"/>
  <c r="K295" i="12" s="1"/>
  <c r="M294" i="1"/>
  <c r="O294" i="1" s="1"/>
  <c r="K295" i="1" s="1"/>
  <c r="N295" i="1" s="1"/>
  <c r="N293" i="16" l="1"/>
  <c r="M293" i="16" s="1"/>
  <c r="O293" i="16" s="1"/>
  <c r="K294" i="16" s="1"/>
  <c r="N292" i="15"/>
  <c r="M292" i="15" s="1"/>
  <c r="O292" i="15" s="1"/>
  <c r="K293" i="15" s="1"/>
  <c r="N292" i="14"/>
  <c r="M292" i="14" s="1"/>
  <c r="O292" i="14" s="1"/>
  <c r="K293" i="14" s="1"/>
  <c r="J295" i="12"/>
  <c r="L295" i="12" s="1"/>
  <c r="H296" i="12" s="1"/>
  <c r="K296" i="12" s="1"/>
  <c r="M295" i="1"/>
  <c r="O295" i="1" s="1"/>
  <c r="K296" i="1" s="1"/>
  <c r="N296" i="1" s="1"/>
  <c r="N294" i="16" l="1"/>
  <c r="M294" i="16" s="1"/>
  <c r="O294" i="16" s="1"/>
  <c r="K295" i="16" s="1"/>
  <c r="N293" i="15"/>
  <c r="M293" i="15" s="1"/>
  <c r="O293" i="15" s="1"/>
  <c r="K294" i="15" s="1"/>
  <c r="N293" i="14"/>
  <c r="M293" i="14" s="1"/>
  <c r="O293" i="14" s="1"/>
  <c r="K294" i="14" s="1"/>
  <c r="J296" i="12"/>
  <c r="L296" i="12" s="1"/>
  <c r="H297" i="12" s="1"/>
  <c r="K297" i="12" s="1"/>
  <c r="M296" i="1"/>
  <c r="O296" i="1" s="1"/>
  <c r="K297" i="1" s="1"/>
  <c r="N297" i="1" s="1"/>
  <c r="N295" i="16" l="1"/>
  <c r="M295" i="16" s="1"/>
  <c r="O295" i="16" s="1"/>
  <c r="K296" i="16" s="1"/>
  <c r="N294" i="15"/>
  <c r="M294" i="15" s="1"/>
  <c r="O294" i="15" s="1"/>
  <c r="K295" i="15" s="1"/>
  <c r="N294" i="14"/>
  <c r="M294" i="14" s="1"/>
  <c r="O294" i="14" s="1"/>
  <c r="K295" i="14" s="1"/>
  <c r="J297" i="12"/>
  <c r="L297" i="12" s="1"/>
  <c r="H298" i="12" s="1"/>
  <c r="K298" i="12" s="1"/>
  <c r="M297" i="1"/>
  <c r="O297" i="1" s="1"/>
  <c r="K298" i="1" s="1"/>
  <c r="N298" i="1" s="1"/>
  <c r="N296" i="16" l="1"/>
  <c r="M296" i="16" s="1"/>
  <c r="O296" i="16" s="1"/>
  <c r="K297" i="16" s="1"/>
  <c r="N295" i="15"/>
  <c r="M295" i="15" s="1"/>
  <c r="O295" i="15"/>
  <c r="K296" i="15" s="1"/>
  <c r="N295" i="14"/>
  <c r="M295" i="14" s="1"/>
  <c r="O295" i="14" s="1"/>
  <c r="K296" i="14" s="1"/>
  <c r="J298" i="12"/>
  <c r="L298" i="12" s="1"/>
  <c r="H299" i="12" s="1"/>
  <c r="K299" i="12" s="1"/>
  <c r="M298" i="1"/>
  <c r="O298" i="1" s="1"/>
  <c r="K299" i="1" s="1"/>
  <c r="N299" i="1" s="1"/>
  <c r="N297" i="16" l="1"/>
  <c r="M297" i="16" s="1"/>
  <c r="O297" i="16"/>
  <c r="K298" i="16" s="1"/>
  <c r="N296" i="15"/>
  <c r="M296" i="15" s="1"/>
  <c r="O296" i="15" s="1"/>
  <c r="K297" i="15" s="1"/>
  <c r="N296" i="14"/>
  <c r="M296" i="14" s="1"/>
  <c r="O296" i="14" s="1"/>
  <c r="K297" i="14" s="1"/>
  <c r="J299" i="12"/>
  <c r="L299" i="12" s="1"/>
  <c r="H300" i="12" s="1"/>
  <c r="K300" i="12" s="1"/>
  <c r="M299" i="1"/>
  <c r="O299" i="1" s="1"/>
  <c r="K300" i="1" s="1"/>
  <c r="N300" i="1" s="1"/>
  <c r="N298" i="16" l="1"/>
  <c r="M298" i="16" s="1"/>
  <c r="O298" i="16"/>
  <c r="K299" i="16" s="1"/>
  <c r="N297" i="15"/>
  <c r="M297" i="15" s="1"/>
  <c r="O297" i="15" s="1"/>
  <c r="K298" i="15" s="1"/>
  <c r="N297" i="14"/>
  <c r="M297" i="14" s="1"/>
  <c r="O297" i="14" s="1"/>
  <c r="K298" i="14" s="1"/>
  <c r="J300" i="12"/>
  <c r="L300" i="12" s="1"/>
  <c r="H301" i="12" s="1"/>
  <c r="K301" i="12" s="1"/>
  <c r="M300" i="1"/>
  <c r="O300" i="1" s="1"/>
  <c r="K301" i="1" s="1"/>
  <c r="N301" i="1" s="1"/>
  <c r="N299" i="16" l="1"/>
  <c r="M299" i="16" s="1"/>
  <c r="O299" i="16" s="1"/>
  <c r="K300" i="16" s="1"/>
  <c r="N298" i="15"/>
  <c r="M298" i="15" s="1"/>
  <c r="O298" i="15"/>
  <c r="K299" i="15" s="1"/>
  <c r="N298" i="14"/>
  <c r="M298" i="14" s="1"/>
  <c r="O298" i="14" s="1"/>
  <c r="K299" i="14" s="1"/>
  <c r="J301" i="12"/>
  <c r="L301" i="12" s="1"/>
  <c r="H302" i="12" s="1"/>
  <c r="K302" i="12" s="1"/>
  <c r="M301" i="1"/>
  <c r="O301" i="1" s="1"/>
  <c r="K302" i="1" s="1"/>
  <c r="N302" i="1" s="1"/>
  <c r="N300" i="16" l="1"/>
  <c r="M300" i="16" s="1"/>
  <c r="O300" i="16" s="1"/>
  <c r="K301" i="16" s="1"/>
  <c r="N299" i="15"/>
  <c r="M299" i="15" s="1"/>
  <c r="O299" i="15" s="1"/>
  <c r="K300" i="15" s="1"/>
  <c r="N299" i="14"/>
  <c r="M299" i="14" s="1"/>
  <c r="O299" i="14" s="1"/>
  <c r="K300" i="14" s="1"/>
  <c r="J302" i="12"/>
  <c r="L302" i="12" s="1"/>
  <c r="H303" i="12" s="1"/>
  <c r="K303" i="12" s="1"/>
  <c r="M302" i="1"/>
  <c r="O302" i="1" s="1"/>
  <c r="K303" i="1" s="1"/>
  <c r="N303" i="1" s="1"/>
  <c r="N301" i="16" l="1"/>
  <c r="M301" i="16" s="1"/>
  <c r="O301" i="16" s="1"/>
  <c r="K302" i="16" s="1"/>
  <c r="N300" i="15"/>
  <c r="M300" i="15" s="1"/>
  <c r="O300" i="15"/>
  <c r="K301" i="15" s="1"/>
  <c r="N300" i="14"/>
  <c r="M300" i="14" s="1"/>
  <c r="O300" i="14" s="1"/>
  <c r="K301" i="14" s="1"/>
  <c r="J303" i="12"/>
  <c r="L303" i="12" s="1"/>
  <c r="H304" i="12" s="1"/>
  <c r="K304" i="12" s="1"/>
  <c r="M303" i="1"/>
  <c r="O303" i="1" s="1"/>
  <c r="K304" i="1" s="1"/>
  <c r="N304" i="1" s="1"/>
  <c r="N302" i="16" l="1"/>
  <c r="M302" i="16" s="1"/>
  <c r="O302" i="16" s="1"/>
  <c r="K303" i="16" s="1"/>
  <c r="N301" i="15"/>
  <c r="M301" i="15" s="1"/>
  <c r="O301" i="15" s="1"/>
  <c r="K302" i="15" s="1"/>
  <c r="N301" i="14"/>
  <c r="M301" i="14" s="1"/>
  <c r="O301" i="14" s="1"/>
  <c r="K302" i="14" s="1"/>
  <c r="J304" i="12"/>
  <c r="L304" i="12" s="1"/>
  <c r="H305" i="12" s="1"/>
  <c r="K305" i="12" s="1"/>
  <c r="M304" i="1"/>
  <c r="O304" i="1" s="1"/>
  <c r="K305" i="1" s="1"/>
  <c r="N305" i="1" s="1"/>
  <c r="N303" i="16" l="1"/>
  <c r="M303" i="16" s="1"/>
  <c r="O303" i="16" s="1"/>
  <c r="K304" i="16" s="1"/>
  <c r="N302" i="15"/>
  <c r="M302" i="15" s="1"/>
  <c r="O302" i="15" s="1"/>
  <c r="K303" i="15" s="1"/>
  <c r="N302" i="14"/>
  <c r="M302" i="14" s="1"/>
  <c r="O302" i="14" s="1"/>
  <c r="K303" i="14" s="1"/>
  <c r="J305" i="12"/>
  <c r="L305" i="12" s="1"/>
  <c r="H306" i="12" s="1"/>
  <c r="K306" i="12" s="1"/>
  <c r="M305" i="1"/>
  <c r="O305" i="1" s="1"/>
  <c r="K306" i="1" s="1"/>
  <c r="N306" i="1" s="1"/>
  <c r="N304" i="16" l="1"/>
  <c r="M304" i="16" s="1"/>
  <c r="O304" i="16" s="1"/>
  <c r="K305" i="16" s="1"/>
  <c r="N303" i="15"/>
  <c r="M303" i="15" s="1"/>
  <c r="O303" i="15" s="1"/>
  <c r="K304" i="15" s="1"/>
  <c r="N303" i="14"/>
  <c r="M303" i="14" s="1"/>
  <c r="O303" i="14" s="1"/>
  <c r="K304" i="14" s="1"/>
  <c r="J306" i="12"/>
  <c r="L306" i="12" s="1"/>
  <c r="H307" i="12" s="1"/>
  <c r="K307" i="12" s="1"/>
  <c r="M306" i="1"/>
  <c r="O306" i="1" s="1"/>
  <c r="K307" i="1" s="1"/>
  <c r="N307" i="1" s="1"/>
  <c r="N305" i="16" l="1"/>
  <c r="M305" i="16" s="1"/>
  <c r="O305" i="16"/>
  <c r="K306" i="16" s="1"/>
  <c r="N304" i="15"/>
  <c r="M304" i="15" s="1"/>
  <c r="O304" i="15" s="1"/>
  <c r="K305" i="15" s="1"/>
  <c r="N304" i="14"/>
  <c r="M304" i="14" s="1"/>
  <c r="O304" i="14" s="1"/>
  <c r="K305" i="14" s="1"/>
  <c r="J307" i="12"/>
  <c r="L307" i="12" s="1"/>
  <c r="H308" i="12" s="1"/>
  <c r="K308" i="12" s="1"/>
  <c r="M307" i="1"/>
  <c r="O307" i="1" s="1"/>
  <c r="K308" i="1" s="1"/>
  <c r="N308" i="1" s="1"/>
  <c r="N306" i="16" l="1"/>
  <c r="M306" i="16" s="1"/>
  <c r="O306" i="16"/>
  <c r="K307" i="16" s="1"/>
  <c r="N305" i="15"/>
  <c r="M305" i="15" s="1"/>
  <c r="O305" i="15" s="1"/>
  <c r="K306" i="15" s="1"/>
  <c r="N305" i="14"/>
  <c r="M305" i="14" s="1"/>
  <c r="O305" i="14" s="1"/>
  <c r="K306" i="14" s="1"/>
  <c r="J308" i="12"/>
  <c r="L308" i="12" s="1"/>
  <c r="H309" i="12" s="1"/>
  <c r="K309" i="12" s="1"/>
  <c r="M308" i="1"/>
  <c r="O308" i="1" s="1"/>
  <c r="K309" i="1" s="1"/>
  <c r="N309" i="1" s="1"/>
  <c r="N307" i="16" l="1"/>
  <c r="M307" i="16" s="1"/>
  <c r="O307" i="16" s="1"/>
  <c r="K308" i="16" s="1"/>
  <c r="N306" i="15"/>
  <c r="M306" i="15" s="1"/>
  <c r="O306" i="15"/>
  <c r="K307" i="15" s="1"/>
  <c r="N306" i="14"/>
  <c r="M306" i="14" s="1"/>
  <c r="O306" i="14" s="1"/>
  <c r="K307" i="14" s="1"/>
  <c r="J309" i="12"/>
  <c r="L309" i="12" s="1"/>
  <c r="M309" i="1"/>
  <c r="N308" i="16" l="1"/>
  <c r="M308" i="16" s="1"/>
  <c r="O308" i="16" s="1"/>
  <c r="K309" i="16" s="1"/>
  <c r="N307" i="15"/>
  <c r="M307" i="15" s="1"/>
  <c r="O307" i="15" s="1"/>
  <c r="K308" i="15" s="1"/>
  <c r="N307" i="14"/>
  <c r="M307" i="14" s="1"/>
  <c r="O307" i="14" s="1"/>
  <c r="K308" i="14" s="1"/>
  <c r="O309" i="1"/>
  <c r="B38" i="1"/>
  <c r="D38" i="1" s="1"/>
  <c r="F38" i="1" s="1"/>
  <c r="B4" i="13"/>
  <c r="B6" i="13" s="1"/>
  <c r="N309" i="16" l="1"/>
  <c r="M309" i="16" s="1"/>
  <c r="B38" i="16" s="1"/>
  <c r="D38" i="16" s="1"/>
  <c r="F38" i="16" s="1"/>
  <c r="N308" i="15"/>
  <c r="M308" i="15" s="1"/>
  <c r="O308" i="15" s="1"/>
  <c r="K309" i="15" s="1"/>
  <c r="N308" i="14"/>
  <c r="M308" i="14" s="1"/>
  <c r="O308" i="14" s="1"/>
  <c r="K309" i="14" s="1"/>
  <c r="B7" i="13"/>
  <c r="B8" i="13" s="1"/>
  <c r="B9" i="13" s="1"/>
  <c r="O309" i="16" l="1"/>
  <c r="N309" i="15"/>
  <c r="M309" i="15" s="1"/>
  <c r="B38" i="15" s="1"/>
  <c r="D38" i="15" s="1"/>
  <c r="F38" i="15" s="1"/>
  <c r="N309" i="14"/>
  <c r="M309" i="14" s="1"/>
  <c r="B38" i="14" s="1"/>
  <c r="D38" i="14" s="1"/>
  <c r="F38" i="14" s="1"/>
  <c r="O309" i="15" l="1"/>
  <c r="O309" i="14"/>
</calcChain>
</file>

<file path=xl/sharedStrings.xml><?xml version="1.0" encoding="utf-8"?>
<sst xmlns="http://schemas.openxmlformats.org/spreadsheetml/2006/main" count="417" uniqueCount="124">
  <si>
    <t>Prix Maison</t>
  </si>
  <si>
    <t>nombre de logement</t>
  </si>
  <si>
    <t>revenu brut</t>
  </si>
  <si>
    <t>Dépense</t>
  </si>
  <si>
    <t>Taxe Municipale</t>
  </si>
  <si>
    <t xml:space="preserve">Taxes scolaires </t>
  </si>
  <si>
    <t>Électricité</t>
  </si>
  <si>
    <t>Assurances</t>
  </si>
  <si>
    <t xml:space="preserve">Déneigement </t>
  </si>
  <si>
    <t>Taux innocupation</t>
  </si>
  <si>
    <t>Entretien logement</t>
  </si>
  <si>
    <t>Dépense total</t>
  </si>
  <si>
    <t>paiement par mois</t>
  </si>
  <si>
    <t>cashdown nécessaire</t>
  </si>
  <si>
    <t>Taxe bienvenue</t>
  </si>
  <si>
    <t>frais notaire</t>
  </si>
  <si>
    <t>Frais d'inspection</t>
  </si>
  <si>
    <t>Paiement hypothecaire</t>
  </si>
  <si>
    <t>Adresse</t>
  </si>
  <si>
    <t>actuel</t>
  </si>
  <si>
    <t>loyer</t>
  </si>
  <si>
    <t>assurance</t>
  </si>
  <si>
    <t>electricite</t>
  </si>
  <si>
    <t>Total</t>
  </si>
  <si>
    <t>cout pour habitation</t>
  </si>
  <si>
    <t>différence loyer actuel</t>
  </si>
  <si>
    <t>cout du loyer</t>
  </si>
  <si>
    <t>mise de fond 10%</t>
  </si>
  <si>
    <t>retour 5 %</t>
  </si>
  <si>
    <t>cashdown après retour 5%</t>
  </si>
  <si>
    <t>cout pour habitation aprèes 5 ans</t>
  </si>
  <si>
    <t>paiement par mois après 5 ans</t>
  </si>
  <si>
    <t>différence loyer actuel après 5 ans</t>
  </si>
  <si>
    <t>paiement après 5 ans (-1% du taux)</t>
  </si>
  <si>
    <t>Prix maison avant taxe</t>
  </si>
  <si>
    <t>prise de valeur</t>
  </si>
  <si>
    <t>paiement de capital</t>
  </si>
  <si>
    <t>total de capital après 1 an</t>
  </si>
  <si>
    <t>Taxe total</t>
  </si>
  <si>
    <t>retour taxe</t>
  </si>
  <si>
    <t>Prix Maison avec taxe</t>
  </si>
  <si>
    <t>Prix batisse</t>
  </si>
  <si>
    <t>Description</t>
  </si>
  <si>
    <t>Dépense mensuel</t>
  </si>
  <si>
    <t>Mise de fond initial</t>
  </si>
  <si>
    <t>Information</t>
  </si>
  <si>
    <t>Rentabilité</t>
  </si>
  <si>
    <t>Revenu net</t>
  </si>
  <si>
    <t>Revenu brut</t>
  </si>
  <si>
    <t>Dépenses total</t>
  </si>
  <si>
    <t>Frais notaire</t>
  </si>
  <si>
    <t>Mise de fond</t>
  </si>
  <si>
    <t>Nombre de logement</t>
  </si>
  <si>
    <t>Type d'immeuble</t>
  </si>
  <si>
    <t># unité / pi²</t>
  </si>
  <si>
    <t>Maintenance</t>
  </si>
  <si>
    <t>Réserve remplacement</t>
  </si>
  <si>
    <t>Gestion</t>
  </si>
  <si>
    <t>Taux d'innocupation</t>
  </si>
  <si>
    <t>Frais normalisé</t>
  </si>
  <si>
    <t>Capacité de financement</t>
  </si>
  <si>
    <t>Bureau</t>
  </si>
  <si>
    <t>Multi résidentiel</t>
  </si>
  <si>
    <t>Frais de gestion</t>
  </si>
  <si>
    <t>Frais de maintenance</t>
  </si>
  <si>
    <t>Réserve de remplacement</t>
  </si>
  <si>
    <t>Financement possible</t>
  </si>
  <si>
    <t>taux actualisation</t>
  </si>
  <si>
    <t>DSC</t>
  </si>
  <si>
    <t>Taux d'intérêt</t>
  </si>
  <si>
    <t>Rendement</t>
  </si>
  <si>
    <t>Prix de la batisse</t>
  </si>
  <si>
    <t>Capital payé</t>
  </si>
  <si>
    <t>Revenu généré</t>
  </si>
  <si>
    <t>5 ans</t>
  </si>
  <si>
    <t>Versement</t>
  </si>
  <si>
    <t>Intérêt</t>
  </si>
  <si>
    <t>10 ans</t>
  </si>
  <si>
    <t>15 ans</t>
  </si>
  <si>
    <t>20 ans</t>
  </si>
  <si>
    <t>25 ans</t>
  </si>
  <si>
    <t>Revenu brut annuel</t>
  </si>
  <si>
    <t>Revenu net annuel</t>
  </si>
  <si>
    <t>Déneigement/pelouse</t>
  </si>
  <si>
    <t>Cout rénovation p²</t>
  </si>
  <si>
    <t>Total p²</t>
  </si>
  <si>
    <t>Total des couts</t>
  </si>
  <si>
    <t>Commission courtier</t>
  </si>
  <si>
    <t>Durée travaux et vente</t>
  </si>
  <si>
    <t>Prix de vente minimum</t>
  </si>
  <si>
    <t>Prime SCHL</t>
  </si>
  <si>
    <t>Achat</t>
  </si>
  <si>
    <t>Amortissement</t>
  </si>
  <si>
    <t>Capital intial</t>
  </si>
  <si>
    <t>Mois</t>
  </si>
  <si>
    <t>Montant ouverture</t>
  </si>
  <si>
    <t>capital</t>
  </si>
  <si>
    <t>intérêt</t>
  </si>
  <si>
    <t>solde</t>
  </si>
  <si>
    <t xml:space="preserve">ROI </t>
  </si>
  <si>
    <t>Rendement annuel</t>
  </si>
  <si>
    <t>Prix vente visé</t>
  </si>
  <si>
    <t>Selon taux d'actualisation</t>
  </si>
  <si>
    <t>Selon calcul DSC</t>
  </si>
  <si>
    <t>Selon valeur marchande</t>
  </si>
  <si>
    <t>Dépense annuel</t>
  </si>
  <si>
    <t>Année</t>
  </si>
  <si>
    <t>Cashflow annuel</t>
  </si>
  <si>
    <t>Cashflow cumulatif</t>
  </si>
  <si>
    <t>Dépenses mensuelles</t>
  </si>
  <si>
    <t>Mise de fond avec cashflow manquant</t>
  </si>
  <si>
    <t>Lien web</t>
  </si>
  <si>
    <t>Montant empruntable maximum</t>
  </si>
  <si>
    <t>Prix maison</t>
  </si>
  <si>
    <t>Emprunt</t>
  </si>
  <si>
    <t>Emprunt réno possible</t>
  </si>
  <si>
    <t>Emprunt maison et réno</t>
  </si>
  <si>
    <t>Mise de fond réno</t>
  </si>
  <si>
    <t>Mise de fond total</t>
  </si>
  <si>
    <t>Mise de fond total (%)</t>
  </si>
  <si>
    <t>Long terme 1</t>
  </si>
  <si>
    <t>Long terme 2</t>
  </si>
  <si>
    <t>Long terme 3</t>
  </si>
  <si>
    <t>Long terme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</si>
</sst>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#,##0.00\ &quot;$&quot;_);[Red]\(#,##0.00\ &quot;$&quot;\)"/>
    <numFmt numFmtId="44" formatCode="_ * #,##0.00_)\ &quot;$&quot;_ ;_ * \(#,##0.00\)\ &quot;$&quot;_ ;_ * &quot;-&quot;??_)\ &quot;$&quot;_ ;_ @_ "/>
    <numFmt numFmtId="43" formatCode="_ * #,##0.00_)_ ;_ * \(#,##0.00\)_ ;_ * &quot;-&quot;??_)_ ;_ @_ "/>
    <numFmt numFmtId="164" formatCode="_ * #,##0_)\ &quot;$&quot;_ ;_ * \(#,##0\)\ &quot;$&quot;_ ;_ * &quot;-&quot;??_)\ &quot;$&quot;_ ;_ @_ "/>
    <numFmt numFmtId="165" formatCode="0.0%"/>
    <numFmt numFmtId="166" formatCode="_ * #,##0_)_ ;_ * \(#,##0\)_ ;_ * &quot;-&quot;??_)_ ;_ @_ "/>
    <numFmt numFmtId="167" formatCode="_ * #,##0.000000_)\ &quot;$&quot;_ ;_ * \(#,##0.000000\)\ &quot;$&quot;_ ;_ * &quot;-&quot;??_)\ &quot;$&quot;_ ;_ @_ "/>
    <numFmt numFmtId="168" formatCode="0.00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Arial"/>
      <family val="2"/>
    </font>
    <font>
      <u/>
      <sz val="14"/>
      <color theme="10"/>
      <name val="Arial"/>
      <family val="2"/>
    </font>
    <font>
      <sz val="14"/>
      <name val="Arial"/>
      <family val="2"/>
    </font>
    <font>
      <b/>
      <sz val="14"/>
      <color rgb="FF000000"/>
      <name val="Arial"/>
      <family val="2"/>
    </font>
    <font>
      <b/>
      <u val="doubleAccounting"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i/>
      <sz val="14"/>
      <color theme="1"/>
      <name val="Arial"/>
      <family val="2"/>
    </font>
    <font>
      <u/>
      <sz val="14"/>
      <color theme="1"/>
      <name val="Arial"/>
      <family val="2"/>
    </font>
    <font>
      <sz val="8"/>
      <name val="Calibri"/>
      <family val="2"/>
      <scheme val="minor"/>
    </font>
    <font>
      <u val="doubleAccounting"/>
      <sz val="14"/>
      <color theme="1"/>
      <name val="Arial"/>
      <family val="2"/>
    </font>
    <font>
      <u val="double"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88">
    <xf numFmtId="0" fontId="0" fillId="0" borderId="0" xfId="0"/>
    <xf numFmtId="0" fontId="5" fillId="0" borderId="0" xfId="0" applyFont="1"/>
    <xf numFmtId="0" fontId="5" fillId="2" borderId="0" xfId="0" applyFont="1" applyFill="1" applyBorder="1"/>
    <xf numFmtId="0" fontId="5" fillId="2" borderId="0" xfId="0" applyFont="1" applyFill="1"/>
    <xf numFmtId="0" fontId="6" fillId="2" borderId="0" xfId="2" applyFont="1" applyFill="1" applyBorder="1"/>
    <xf numFmtId="0" fontId="7" fillId="2" borderId="0" xfId="0" applyFont="1" applyFill="1" applyBorder="1"/>
    <xf numFmtId="0" fontId="8" fillId="2" borderId="0" xfId="0" applyFont="1" applyFill="1" applyBorder="1"/>
    <xf numFmtId="164" fontId="5" fillId="4" borderId="0" xfId="1" applyNumberFormat="1" applyFont="1" applyFill="1"/>
    <xf numFmtId="0" fontId="5" fillId="4" borderId="0" xfId="0" applyFont="1" applyFill="1"/>
    <xf numFmtId="164" fontId="7" fillId="2" borderId="0" xfId="1" applyNumberFormat="1" applyFont="1" applyFill="1"/>
    <xf numFmtId="164" fontId="5" fillId="2" borderId="0" xfId="1" applyNumberFormat="1" applyFont="1" applyFill="1" applyAlignment="1">
      <alignment vertical="center"/>
    </xf>
    <xf numFmtId="164" fontId="5" fillId="2" borderId="0" xfId="1" applyNumberFormat="1" applyFont="1" applyFill="1"/>
    <xf numFmtId="164" fontId="7" fillId="2" borderId="0" xfId="1" applyNumberFormat="1" applyFont="1" applyFill="1" applyAlignment="1">
      <alignment horizontal="right" vertical="center"/>
    </xf>
    <xf numFmtId="164" fontId="9" fillId="2" borderId="0" xfId="1" applyNumberFormat="1" applyFont="1" applyFill="1"/>
    <xf numFmtId="164" fontId="5" fillId="0" borderId="0" xfId="1" applyNumberFormat="1" applyFont="1"/>
    <xf numFmtId="164" fontId="5" fillId="3" borderId="0" xfId="1" applyNumberFormat="1" applyFont="1" applyFill="1"/>
    <xf numFmtId="0" fontId="5" fillId="3" borderId="0" xfId="0" applyFont="1" applyFill="1"/>
    <xf numFmtId="0" fontId="5" fillId="0" borderId="1" xfId="0" applyFont="1" applyBorder="1"/>
    <xf numFmtId="0" fontId="5" fillId="0" borderId="2" xfId="0" applyFont="1" applyBorder="1"/>
    <xf numFmtId="164" fontId="5" fillId="3" borderId="0" xfId="0" applyNumberFormat="1" applyFont="1" applyFill="1"/>
    <xf numFmtId="0" fontId="5" fillId="5" borderId="0" xfId="0" applyFont="1" applyFill="1"/>
    <xf numFmtId="164" fontId="5" fillId="5" borderId="0" xfId="0" applyNumberFormat="1" applyFont="1" applyFill="1"/>
    <xf numFmtId="164" fontId="5" fillId="5" borderId="0" xfId="1" applyNumberFormat="1" applyFont="1" applyFill="1"/>
    <xf numFmtId="164" fontId="5" fillId="0" borderId="0" xfId="0" applyNumberFormat="1" applyFont="1"/>
    <xf numFmtId="0" fontId="5" fillId="0" borderId="0" xfId="0" applyFont="1" applyAlignment="1">
      <alignment horizontal="center"/>
    </xf>
    <xf numFmtId="0" fontId="10" fillId="0" borderId="1" xfId="0" applyFont="1" applyBorder="1"/>
    <xf numFmtId="9" fontId="0" fillId="0" borderId="0" xfId="3" applyFont="1"/>
    <xf numFmtId="165" fontId="0" fillId="0" borderId="0" xfId="3" applyNumberFormat="1" applyFont="1"/>
    <xf numFmtId="164" fontId="0" fillId="0" borderId="0" xfId="1" applyNumberFormat="1" applyFont="1"/>
    <xf numFmtId="2" fontId="0" fillId="0" borderId="0" xfId="3" applyNumberFormat="1" applyFont="1"/>
    <xf numFmtId="0" fontId="5" fillId="0" borderId="8" xfId="0" applyNumberFormat="1" applyFont="1" applyBorder="1" applyAlignment="1">
      <alignment horizontal="left"/>
    </xf>
    <xf numFmtId="0" fontId="5" fillId="0" borderId="0" xfId="0" applyFont="1" applyBorder="1"/>
    <xf numFmtId="0" fontId="5" fillId="0" borderId="9" xfId="0" applyFont="1" applyBorder="1"/>
    <xf numFmtId="164" fontId="5" fillId="0" borderId="0" xfId="1" applyNumberFormat="1" applyFont="1" applyBorder="1"/>
    <xf numFmtId="0" fontId="5" fillId="0" borderId="8" xfId="1" applyNumberFormat="1" applyFont="1" applyBorder="1" applyAlignment="1">
      <alignment horizontal="left"/>
    </xf>
    <xf numFmtId="0" fontId="13" fillId="0" borderId="8" xfId="1" applyNumberFormat="1" applyFont="1" applyBorder="1" applyAlignment="1">
      <alignment horizontal="left"/>
    </xf>
    <xf numFmtId="164" fontId="13" fillId="0" borderId="0" xfId="1" applyNumberFormat="1" applyFont="1" applyBorder="1"/>
    <xf numFmtId="0" fontId="5" fillId="0" borderId="8" xfId="0" applyFont="1" applyBorder="1"/>
    <xf numFmtId="0" fontId="12" fillId="0" borderId="0" xfId="0" applyNumberFormat="1" applyFont="1" applyBorder="1" applyAlignment="1">
      <alignment horizontal="center"/>
    </xf>
    <xf numFmtId="0" fontId="12" fillId="0" borderId="9" xfId="0" applyNumberFormat="1" applyFont="1" applyBorder="1" applyAlignment="1">
      <alignment horizontal="center"/>
    </xf>
    <xf numFmtId="164" fontId="5" fillId="0" borderId="0" xfId="0" applyNumberFormat="1" applyFont="1" applyBorder="1"/>
    <xf numFmtId="9" fontId="5" fillId="0" borderId="9" xfId="3" applyFont="1" applyBorder="1"/>
    <xf numFmtId="0" fontId="5" fillId="0" borderId="10" xfId="0" applyFont="1" applyBorder="1"/>
    <xf numFmtId="164" fontId="5" fillId="0" borderId="5" xfId="0" applyNumberFormat="1" applyFont="1" applyBorder="1"/>
    <xf numFmtId="164" fontId="5" fillId="0" borderId="0" xfId="1" applyNumberFormat="1" applyFont="1" applyFill="1" applyBorder="1"/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0" fontId="5" fillId="0" borderId="1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5" fillId="0" borderId="8" xfId="0" applyFont="1" applyFill="1" applyBorder="1"/>
    <xf numFmtId="0" fontId="6" fillId="0" borderId="8" xfId="2" applyFont="1" applyFill="1" applyBorder="1"/>
    <xf numFmtId="0" fontId="7" fillId="0" borderId="8" xfId="0" applyFont="1" applyFill="1" applyBorder="1"/>
    <xf numFmtId="164" fontId="5" fillId="0" borderId="0" xfId="1" applyNumberFormat="1" applyFont="1" applyFill="1" applyBorder="1" applyAlignment="1">
      <alignment vertical="center"/>
    </xf>
    <xf numFmtId="0" fontId="7" fillId="0" borderId="0" xfId="0" applyFont="1" applyFill="1" applyBorder="1"/>
    <xf numFmtId="164" fontId="5" fillId="0" borderId="9" xfId="1" applyNumberFormat="1" applyFont="1" applyFill="1" applyBorder="1"/>
    <xf numFmtId="164" fontId="7" fillId="0" borderId="9" xfId="1" applyNumberFormat="1" applyFont="1" applyFill="1" applyBorder="1"/>
    <xf numFmtId="164" fontId="5" fillId="6" borderId="0" xfId="1" applyNumberFormat="1" applyFont="1" applyFill="1" applyBorder="1" applyProtection="1">
      <protection locked="0"/>
    </xf>
    <xf numFmtId="0" fontId="5" fillId="6" borderId="0" xfId="0" applyFont="1" applyFill="1" applyBorder="1" applyProtection="1">
      <protection locked="0"/>
    </xf>
    <xf numFmtId="9" fontId="7" fillId="6" borderId="0" xfId="3" applyFont="1" applyFill="1" applyBorder="1" applyProtection="1">
      <protection locked="0"/>
    </xf>
    <xf numFmtId="164" fontId="5" fillId="6" borderId="9" xfId="1" applyNumberFormat="1" applyFont="1" applyFill="1" applyBorder="1" applyProtection="1">
      <protection locked="0"/>
    </xf>
    <xf numFmtId="0" fontId="11" fillId="0" borderId="10" xfId="0" applyFont="1" applyFill="1" applyBorder="1"/>
    <xf numFmtId="164" fontId="5" fillId="0" borderId="9" xfId="1" applyNumberFormat="1" applyFont="1" applyFill="1" applyBorder="1" applyProtection="1">
      <protection locked="0"/>
    </xf>
    <xf numFmtId="164" fontId="5" fillId="0" borderId="9" xfId="1" applyNumberFormat="1" applyFont="1" applyFill="1" applyBorder="1" applyProtection="1"/>
    <xf numFmtId="0" fontId="5" fillId="0" borderId="0" xfId="1" applyNumberFormat="1" applyFont="1" applyFill="1" applyBorder="1"/>
    <xf numFmtId="164" fontId="5" fillId="0" borderId="0" xfId="1" applyNumberFormat="1" applyFont="1" applyFill="1"/>
    <xf numFmtId="164" fontId="5" fillId="0" borderId="0" xfId="0" applyNumberFormat="1" applyFont="1" applyFill="1"/>
    <xf numFmtId="0" fontId="10" fillId="0" borderId="34" xfId="0" applyFont="1" applyFill="1" applyBorder="1"/>
    <xf numFmtId="0" fontId="10" fillId="0" borderId="35" xfId="0" applyFont="1" applyFill="1" applyBorder="1"/>
    <xf numFmtId="164" fontId="10" fillId="0" borderId="35" xfId="1" applyNumberFormat="1" applyFont="1" applyFill="1" applyBorder="1"/>
    <xf numFmtId="164" fontId="10" fillId="0" borderId="36" xfId="1" applyNumberFormat="1" applyFont="1" applyFill="1" applyBorder="1"/>
    <xf numFmtId="0" fontId="10" fillId="0" borderId="0" xfId="0" applyFont="1" applyFill="1" applyBorder="1"/>
    <xf numFmtId="164" fontId="10" fillId="0" borderId="0" xfId="1" applyNumberFormat="1" applyFont="1" applyFill="1" applyBorder="1"/>
    <xf numFmtId="167" fontId="5" fillId="0" borderId="0" xfId="1" applyNumberFormat="1" applyFont="1" applyFill="1" applyBorder="1"/>
    <xf numFmtId="0" fontId="2" fillId="0" borderId="6" xfId="0" applyFont="1" applyBorder="1"/>
    <xf numFmtId="44" fontId="2" fillId="0" borderId="4" xfId="1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8" xfId="0" applyFont="1" applyBorder="1"/>
    <xf numFmtId="44" fontId="2" fillId="0" borderId="0" xfId="1" applyFont="1" applyBorder="1"/>
    <xf numFmtId="0" fontId="2" fillId="0" borderId="0" xfId="0" applyFont="1" applyBorder="1"/>
    <xf numFmtId="0" fontId="2" fillId="0" borderId="9" xfId="0" applyFont="1" applyBorder="1"/>
    <xf numFmtId="44" fontId="2" fillId="0" borderId="0" xfId="0" applyNumberFormat="1" applyFont="1" applyBorder="1"/>
    <xf numFmtId="8" fontId="2" fillId="0" borderId="0" xfId="1" applyNumberFormat="1" applyFont="1" applyBorder="1"/>
    <xf numFmtId="44" fontId="2" fillId="0" borderId="9" xfId="0" applyNumberFormat="1" applyFont="1" applyBorder="1"/>
    <xf numFmtId="44" fontId="2" fillId="0" borderId="5" xfId="0" applyNumberFormat="1" applyFont="1" applyBorder="1"/>
    <xf numFmtId="8" fontId="2" fillId="0" borderId="5" xfId="1" applyNumberFormat="1" applyFont="1" applyBorder="1"/>
    <xf numFmtId="44" fontId="2" fillId="0" borderId="5" xfId="1" applyFont="1" applyBorder="1"/>
    <xf numFmtId="44" fontId="2" fillId="0" borderId="11" xfId="0" applyNumberFormat="1" applyFont="1" applyBorder="1"/>
    <xf numFmtId="0" fontId="2" fillId="0" borderId="25" xfId="0" applyFont="1" applyBorder="1"/>
    <xf numFmtId="44" fontId="2" fillId="0" borderId="19" xfId="0" applyNumberFormat="1" applyFont="1" applyBorder="1"/>
    <xf numFmtId="0" fontId="2" fillId="0" borderId="19" xfId="0" applyFont="1" applyBorder="1"/>
    <xf numFmtId="0" fontId="2" fillId="0" borderId="26" xfId="0" applyFont="1" applyBorder="1"/>
    <xf numFmtId="0" fontId="2" fillId="0" borderId="14" xfId="0" applyFont="1" applyBorder="1"/>
    <xf numFmtId="0" fontId="2" fillId="0" borderId="13" xfId="0" applyFont="1" applyBorder="1"/>
    <xf numFmtId="0" fontId="2" fillId="0" borderId="15" xfId="0" applyFont="1" applyBorder="1"/>
    <xf numFmtId="0" fontId="5" fillId="0" borderId="13" xfId="0" applyFont="1" applyBorder="1"/>
    <xf numFmtId="0" fontId="4" fillId="0" borderId="8" xfId="2" applyFill="1" applyBorder="1"/>
    <xf numFmtId="0" fontId="12" fillId="0" borderId="14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9" fontId="5" fillId="7" borderId="0" xfId="3" applyFont="1" applyFill="1" applyBorder="1" applyProtection="1">
      <protection locked="0"/>
    </xf>
    <xf numFmtId="10" fontId="2" fillId="7" borderId="4" xfId="3" applyNumberFormat="1" applyFont="1" applyFill="1" applyBorder="1"/>
    <xf numFmtId="0" fontId="2" fillId="7" borderId="0" xfId="0" applyFont="1" applyFill="1" applyBorder="1"/>
    <xf numFmtId="0" fontId="2" fillId="0" borderId="8" xfId="0" applyNumberFormat="1" applyFont="1" applyBorder="1"/>
    <xf numFmtId="0" fontId="1" fillId="0" borderId="8" xfId="0" applyNumberFormat="1" applyFont="1" applyBorder="1"/>
    <xf numFmtId="0" fontId="2" fillId="0" borderId="10" xfId="0" applyNumberFormat="1" applyFont="1" applyBorder="1"/>
    <xf numFmtId="44" fontId="1" fillId="0" borderId="5" xfId="0" applyNumberFormat="1" applyFont="1" applyBorder="1"/>
    <xf numFmtId="9" fontId="7" fillId="6" borderId="0" xfId="3" applyFont="1" applyFill="1" applyBorder="1" applyAlignment="1" applyProtection="1">
      <alignment horizontal="center"/>
      <protection locked="0"/>
    </xf>
    <xf numFmtId="0" fontId="5" fillId="0" borderId="4" xfId="0" applyFont="1" applyBorder="1" applyAlignment="1">
      <alignment horizontal="center"/>
    </xf>
    <xf numFmtId="9" fontId="5" fillId="0" borderId="33" xfId="3" applyFont="1" applyFill="1" applyBorder="1" applyAlignment="1">
      <alignment horizontal="center"/>
    </xf>
    <xf numFmtId="0" fontId="13" fillId="0" borderId="29" xfId="1" applyNumberFormat="1" applyFont="1" applyFill="1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164" fontId="5" fillId="0" borderId="30" xfId="0" applyNumberFormat="1" applyFont="1" applyBorder="1" applyAlignment="1">
      <alignment horizontal="center"/>
    </xf>
    <xf numFmtId="164" fontId="5" fillId="7" borderId="28" xfId="1" applyNumberFormat="1" applyFont="1" applyFill="1" applyBorder="1" applyAlignment="1">
      <alignment horizontal="center"/>
    </xf>
    <xf numFmtId="164" fontId="5" fillId="0" borderId="31" xfId="0" applyNumberFormat="1" applyFont="1" applyFill="1" applyBorder="1" applyAlignment="1">
      <alignment horizontal="center"/>
    </xf>
    <xf numFmtId="164" fontId="5" fillId="0" borderId="9" xfId="0" applyNumberFormat="1" applyFont="1" applyFill="1" applyBorder="1" applyAlignment="1">
      <alignment horizontal="center"/>
    </xf>
    <xf numFmtId="164" fontId="5" fillId="0" borderId="32" xfId="1" applyNumberFormat="1" applyFont="1" applyFill="1" applyBorder="1" applyAlignment="1">
      <alignment horizontal="center"/>
    </xf>
    <xf numFmtId="166" fontId="5" fillId="0" borderId="5" xfId="1" applyNumberFormat="1" applyFont="1" applyBorder="1" applyAlignment="1">
      <alignment horizontal="center"/>
    </xf>
    <xf numFmtId="164" fontId="5" fillId="0" borderId="11" xfId="0" applyNumberFormat="1" applyFont="1" applyFill="1" applyBorder="1" applyAlignment="1">
      <alignment horizontal="center"/>
    </xf>
    <xf numFmtId="164" fontId="5" fillId="6" borderId="0" xfId="1" applyNumberFormat="1" applyFont="1" applyFill="1" applyBorder="1" applyAlignment="1" applyProtection="1">
      <alignment horizontal="center"/>
      <protection locked="0"/>
    </xf>
    <xf numFmtId="166" fontId="7" fillId="6" borderId="0" xfId="4" applyNumberFormat="1" applyFont="1" applyFill="1" applyBorder="1" applyAlignment="1" applyProtection="1">
      <alignment horizontal="center"/>
      <protection locked="0"/>
    </xf>
    <xf numFmtId="44" fontId="7" fillId="6" borderId="0" xfId="1" applyNumberFormat="1" applyFont="1" applyFill="1" applyBorder="1" applyAlignment="1" applyProtection="1">
      <alignment horizontal="center"/>
      <protection locked="0"/>
    </xf>
    <xf numFmtId="0" fontId="7" fillId="6" borderId="0" xfId="4" applyNumberFormat="1" applyFont="1" applyFill="1" applyBorder="1" applyAlignment="1" applyProtection="1">
      <alignment horizontal="center"/>
      <protection locked="0"/>
    </xf>
    <xf numFmtId="0" fontId="16" fillId="0" borderId="8" xfId="0" applyNumberFormat="1" applyFont="1" applyBorder="1" applyAlignment="1">
      <alignment horizontal="left"/>
    </xf>
    <xf numFmtId="164" fontId="15" fillId="0" borderId="0" xfId="1" applyNumberFormat="1" applyFont="1" applyBorder="1"/>
    <xf numFmtId="0" fontId="13" fillId="0" borderId="8" xfId="0" applyNumberFormat="1" applyFont="1" applyBorder="1" applyAlignment="1">
      <alignment horizontal="left"/>
    </xf>
    <xf numFmtId="164" fontId="13" fillId="0" borderId="0" xfId="1" applyNumberFormat="1" applyFont="1" applyFill="1" applyBorder="1"/>
    <xf numFmtId="0" fontId="5" fillId="0" borderId="9" xfId="3" applyNumberFormat="1" applyFont="1" applyBorder="1"/>
    <xf numFmtId="9" fontId="5" fillId="0" borderId="11" xfId="3" applyFont="1" applyBorder="1"/>
    <xf numFmtId="0" fontId="11" fillId="0" borderId="8" xfId="0" applyFont="1" applyFill="1" applyBorder="1"/>
    <xf numFmtId="8" fontId="0" fillId="0" borderId="0" xfId="0" applyNumberFormat="1"/>
    <xf numFmtId="8" fontId="5" fillId="0" borderId="14" xfId="0" applyNumberFormat="1" applyFont="1" applyBorder="1" applyAlignment="1">
      <alignment horizontal="center"/>
    </xf>
    <xf numFmtId="8" fontId="5" fillId="0" borderId="13" xfId="0" applyNumberFormat="1" applyFont="1" applyBorder="1" applyAlignment="1">
      <alignment horizontal="center"/>
    </xf>
    <xf numFmtId="9" fontId="5" fillId="0" borderId="15" xfId="3" applyFont="1" applyBorder="1" applyAlignment="1">
      <alignment horizontal="center"/>
    </xf>
    <xf numFmtId="8" fontId="5" fillId="0" borderId="34" xfId="0" applyNumberFormat="1" applyFont="1" applyBorder="1" applyAlignment="1">
      <alignment horizontal="center"/>
    </xf>
    <xf numFmtId="8" fontId="5" fillId="0" borderId="35" xfId="0" applyNumberFormat="1" applyFont="1" applyBorder="1" applyAlignment="1">
      <alignment horizontal="center"/>
    </xf>
    <xf numFmtId="164" fontId="11" fillId="0" borderId="9" xfId="1" applyNumberFormat="1" applyFont="1" applyFill="1" applyBorder="1"/>
    <xf numFmtId="0" fontId="11" fillId="0" borderId="5" xfId="0" applyFont="1" applyFill="1" applyBorder="1"/>
    <xf numFmtId="164" fontId="11" fillId="0" borderId="5" xfId="1" applyNumberFormat="1" applyFont="1" applyFill="1" applyBorder="1"/>
    <xf numFmtId="0" fontId="5" fillId="0" borderId="11" xfId="0" applyFont="1" applyBorder="1"/>
    <xf numFmtId="0" fontId="10" fillId="0" borderId="20" xfId="0" applyFont="1" applyFill="1" applyBorder="1"/>
    <xf numFmtId="0" fontId="5" fillId="0" borderId="20" xfId="0" applyFont="1" applyBorder="1"/>
    <xf numFmtId="0" fontId="7" fillId="0" borderId="19" xfId="0" applyFont="1" applyFill="1" applyBorder="1"/>
    <xf numFmtId="0" fontId="10" fillId="0" borderId="21" xfId="0" applyFont="1" applyFill="1" applyBorder="1"/>
    <xf numFmtId="164" fontId="5" fillId="0" borderId="22" xfId="1" applyNumberFormat="1" applyFont="1" applyFill="1" applyBorder="1"/>
    <xf numFmtId="0" fontId="11" fillId="0" borderId="25" xfId="0" applyFont="1" applyFill="1" applyBorder="1"/>
    <xf numFmtId="164" fontId="7" fillId="0" borderId="26" xfId="0" applyNumberFormat="1" applyFont="1" applyFill="1" applyBorder="1"/>
    <xf numFmtId="168" fontId="0" fillId="0" borderId="0" xfId="3" applyNumberFormat="1" applyFont="1"/>
    <xf numFmtId="0" fontId="5" fillId="6" borderId="0" xfId="0" applyFont="1" applyFill="1" applyProtection="1">
      <protection locked="0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8" fontId="0" fillId="0" borderId="0" xfId="0" applyNumberFormat="1" applyBorder="1"/>
    <xf numFmtId="8" fontId="0" fillId="0" borderId="9" xfId="0" applyNumberFormat="1" applyBorder="1"/>
    <xf numFmtId="0" fontId="0" fillId="0" borderId="10" xfId="0" applyBorder="1"/>
    <xf numFmtId="8" fontId="0" fillId="0" borderId="5" xfId="0" applyNumberFormat="1" applyBorder="1"/>
    <xf numFmtId="8" fontId="0" fillId="0" borderId="11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2" fillId="0" borderId="14" xfId="0" applyNumberFormat="1" applyFont="1" applyBorder="1" applyAlignment="1">
      <alignment horizontal="center"/>
    </xf>
    <xf numFmtId="0" fontId="12" fillId="0" borderId="13" xfId="0" applyNumberFormat="1" applyFont="1" applyBorder="1" applyAlignment="1">
      <alignment horizontal="center"/>
    </xf>
    <xf numFmtId="0" fontId="12" fillId="0" borderId="15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4" fillId="0" borderId="3" xfId="2" applyBorder="1" applyAlignment="1">
      <alignment horizontal="center"/>
    </xf>
  </cellXfs>
  <cellStyles count="5">
    <cellStyle name="Comma" xfId="4" builtinId="3"/>
    <cellStyle name="Currency" xfId="1" builtinId="4"/>
    <cellStyle name="Hyperlink" xfId="2" builtinId="8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C6E0B4"/>
      <color rgb="FF00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ulti-prets.com/fr/Outils/Calculatrices/Calculateur-de-versements-hypothecaires" TargetMode="External"/><Relationship Id="rId1" Type="http://schemas.openxmlformats.org/officeDocument/2006/relationships/hyperlink" Target="https://www.taxedebienvenue.com/calculateur-de-taxe.php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multi-prets.com/fr/Outils/Calculatrices/Calculateur-de-versements-hypothecaires" TargetMode="External"/><Relationship Id="rId1" Type="http://schemas.openxmlformats.org/officeDocument/2006/relationships/hyperlink" Target="https://www.taxedebienvenue.com/calculateur-de-taxe.php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multi-prets.com/fr/Outils/Calculatrices/Calculateur-de-versements-hypothecaires" TargetMode="External"/><Relationship Id="rId1" Type="http://schemas.openxmlformats.org/officeDocument/2006/relationships/hyperlink" Target="https://www.taxedebienvenue.com/calculateur-de-taxe.php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multi-prets.com/fr/Outils/Calculatrices/Calculateur-de-versements-hypothecaires" TargetMode="External"/><Relationship Id="rId1" Type="http://schemas.openxmlformats.org/officeDocument/2006/relationships/hyperlink" Target="https://www.taxedebienvenue.com/calculateur-de-taxe.php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ulti-prets.com/fr/Outils/Calculatrices/Calculateur-de-versements-hypothecaires" TargetMode="External"/><Relationship Id="rId2" Type="http://schemas.openxmlformats.org/officeDocument/2006/relationships/hyperlink" Target="https://www.taxedebienvenue.com/calculateur-de-taxe.php" TargetMode="External"/><Relationship Id="rId1" Type="http://schemas.openxmlformats.org/officeDocument/2006/relationships/hyperlink" Target="https://www.multi-prets.com/fr/Outils/Calculatrices/Calculateur-de-versements-hypothecaires" TargetMode="External"/><Relationship Id="rId4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desjardins.com/outils/calcul-versements-hypothecaires/index.jsp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esjardins.com/outils/calcul-versements-hypothecaires/index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016E4-4680-4F35-A1DC-9A8980B7CDEE}">
  <dimension ref="A1:S27"/>
  <sheetViews>
    <sheetView workbookViewId="0">
      <selection activeCell="P8" sqref="P8"/>
    </sheetView>
  </sheetViews>
  <sheetFormatPr defaultRowHeight="14.4" outlineLevelCol="1" x14ac:dyDescent="0.3"/>
  <cols>
    <col min="1" max="1" width="22" bestFit="1" customWidth="1"/>
    <col min="2" max="2" width="16" bestFit="1" customWidth="1"/>
    <col min="6" max="6" width="15.88671875" bestFit="1" customWidth="1"/>
    <col min="7" max="7" width="18.33203125" bestFit="1" customWidth="1"/>
    <col min="8" max="8" width="9.77734375" customWidth="1"/>
    <col min="9" max="9" width="8.88671875" customWidth="1" outlineLevel="1"/>
    <col min="10" max="10" width="15.88671875" customWidth="1" outlineLevel="1"/>
    <col min="11" max="11" width="18.33203125" customWidth="1" outlineLevel="1"/>
    <col min="12" max="12" width="9.77734375" customWidth="1"/>
    <col min="13" max="13" width="8.88671875" customWidth="1" outlineLevel="1"/>
    <col min="14" max="14" width="15.88671875" customWidth="1" outlineLevel="1"/>
    <col min="15" max="15" width="18.33203125" customWidth="1" outlineLevel="1"/>
    <col min="16" max="16" width="9.77734375" customWidth="1"/>
    <col min="17" max="17" width="8.88671875" customWidth="1" outlineLevel="1"/>
    <col min="18" max="18" width="15.88671875" customWidth="1" outlineLevel="1"/>
    <col min="19" max="19" width="18.33203125" customWidth="1" outlineLevel="1"/>
  </cols>
  <sheetData>
    <row r="1" spans="1:19" ht="15" thickBot="1" x14ac:dyDescent="0.35">
      <c r="A1" t="s">
        <v>53</v>
      </c>
      <c r="B1" t="s">
        <v>62</v>
      </c>
      <c r="C1" t="s">
        <v>61</v>
      </c>
      <c r="E1" s="164" t="s">
        <v>120</v>
      </c>
      <c r="F1" s="165"/>
      <c r="G1" s="166"/>
      <c r="H1" s="155"/>
      <c r="I1" s="164" t="s">
        <v>121</v>
      </c>
      <c r="J1" s="165"/>
      <c r="K1" s="166"/>
      <c r="L1" s="155"/>
      <c r="M1" s="164" t="s">
        <v>122</v>
      </c>
      <c r="N1" s="165"/>
      <c r="O1" s="166"/>
      <c r="P1" s="155"/>
      <c r="Q1" s="164" t="s">
        <v>123</v>
      </c>
      <c r="R1" s="165"/>
      <c r="S1" s="166"/>
    </row>
    <row r="2" spans="1:19" x14ac:dyDescent="0.3">
      <c r="A2" t="s">
        <v>55</v>
      </c>
      <c r="B2" s="28">
        <v>650</v>
      </c>
      <c r="C2" s="26">
        <v>0.02</v>
      </c>
      <c r="E2" s="156" t="s">
        <v>106</v>
      </c>
      <c r="F2" s="157" t="s">
        <v>107</v>
      </c>
      <c r="G2" s="158" t="s">
        <v>108</v>
      </c>
      <c r="I2" s="156" t="s">
        <v>106</v>
      </c>
      <c r="J2" s="157" t="s">
        <v>107</v>
      </c>
      <c r="K2" s="158" t="s">
        <v>108</v>
      </c>
      <c r="M2" s="156" t="s">
        <v>106</v>
      </c>
      <c r="N2" s="157" t="s">
        <v>107</v>
      </c>
      <c r="O2" s="158" t="s">
        <v>108</v>
      </c>
      <c r="Q2" s="156" t="s">
        <v>106</v>
      </c>
      <c r="R2" s="157" t="s">
        <v>107</v>
      </c>
      <c r="S2" s="158" t="s">
        <v>108</v>
      </c>
    </row>
    <row r="3" spans="1:19" x14ac:dyDescent="0.3">
      <c r="A3" t="s">
        <v>57</v>
      </c>
      <c r="B3" s="27">
        <v>3.5000000000000003E-2</v>
      </c>
      <c r="C3" s="27">
        <v>3.5000000000000003E-2</v>
      </c>
      <c r="E3" s="156">
        <v>1</v>
      </c>
      <c r="F3" s="159">
        <f>(FV(0.0175,E3,,-'Long terme 1'!$B$7))-(FV(0.007,E3,,-('Long terme 1'!$D$22-('Long terme 1'!$D$13*12))))-('Long terme 1'!$D$13*12)</f>
        <v>0</v>
      </c>
      <c r="G3" s="160">
        <f>F3</f>
        <v>0</v>
      </c>
      <c r="H3" s="136"/>
      <c r="I3" s="156">
        <v>1</v>
      </c>
      <c r="J3" s="159">
        <f>(FV(0.0175,I3,,-'Long terme 2'!$B$7))-(FV(0.007,I3,,-('Long terme 2'!$D$22-('Long terme 2'!$D$13*12))))-('Long terme 2'!$D$13*12)</f>
        <v>-5476.5664176740838</v>
      </c>
      <c r="K3" s="160">
        <f>J3</f>
        <v>-5476.5664176740838</v>
      </c>
      <c r="L3" s="136"/>
      <c r="M3" s="156">
        <v>1</v>
      </c>
      <c r="N3" s="159">
        <f>(FV(0.0175,M3,,-'Long terme 3'!$B$7))-(FV(0.007,M3,,-('Long terme 3'!$D$22-('Long terme 3'!$D$13*12))))-('Long terme 3'!$D$13*12)</f>
        <v>0</v>
      </c>
      <c r="O3" s="160">
        <f>N3</f>
        <v>0</v>
      </c>
      <c r="P3" s="136"/>
      <c r="Q3" s="156">
        <v>1</v>
      </c>
      <c r="R3" s="159">
        <f>(FV(0.0175,Q3,,-'Long terme 4'!$B$7))-(FV(0.007,Q3,,-('Long terme 4'!$D$22-('Long terme 4'!$D$13*12))))-('Long terme 4'!$D$13*12)</f>
        <v>0</v>
      </c>
      <c r="S3" s="160">
        <f>R3</f>
        <v>0</v>
      </c>
    </row>
    <row r="4" spans="1:19" x14ac:dyDescent="0.3">
      <c r="A4" t="s">
        <v>56</v>
      </c>
      <c r="B4" s="26">
        <v>0.02</v>
      </c>
      <c r="C4" s="26">
        <v>0.02</v>
      </c>
      <c r="E4" s="156">
        <v>2</v>
      </c>
      <c r="F4" s="159">
        <f>(FV(0.0175,E4,,-'Long terme 1'!$B$7))-(FV(0.007,E4,,-('Long terme 1'!$D$22-('Long terme 1'!$D$13*12))))-('Long terme 1'!$D$13*12)</f>
        <v>0</v>
      </c>
      <c r="G4" s="160">
        <f t="shared" ref="G4:G27" si="0">F4+G3</f>
        <v>0</v>
      </c>
      <c r="H4" s="136"/>
      <c r="I4" s="156">
        <v>2</v>
      </c>
      <c r="J4" s="159">
        <f>(FV(0.0175,I4,,-'Long terme 2'!$B$7))-(FV(0.007,I4,,-('Long terme 2'!$D$22-('Long terme 2'!$D$13*12))))-('Long terme 2'!$D$13*12)</f>
        <v>-5483.3763060740839</v>
      </c>
      <c r="K4" s="160">
        <f t="shared" ref="K4:K27" si="1">J4+K3</f>
        <v>-10959.942723748169</v>
      </c>
      <c r="L4" s="136"/>
      <c r="M4" s="156">
        <v>2</v>
      </c>
      <c r="N4" s="159">
        <f>(FV(0.0175,M4,,-'Long terme 3'!$B$7))-(FV(0.007,M4,,-('Long terme 3'!$D$22-('Long terme 3'!$D$13*12))))-('Long terme 3'!$D$13*12)</f>
        <v>0</v>
      </c>
      <c r="O4" s="160">
        <f t="shared" ref="O4:O27" si="2">N4+O3</f>
        <v>0</v>
      </c>
      <c r="P4" s="136"/>
      <c r="Q4" s="156">
        <v>2</v>
      </c>
      <c r="R4" s="159">
        <f>(FV(0.0175,Q4,,-'Long terme 4'!$B$7))-(FV(0.007,Q4,,-('Long terme 4'!$D$22-('Long terme 4'!$D$13*12))))-('Long terme 4'!$D$13*12)</f>
        <v>0</v>
      </c>
      <c r="S4" s="160">
        <f t="shared" ref="S4:S27" si="3">R4+S3</f>
        <v>0</v>
      </c>
    </row>
    <row r="5" spans="1:19" x14ac:dyDescent="0.3">
      <c r="A5" t="s">
        <v>58</v>
      </c>
      <c r="B5" s="26">
        <v>0.05</v>
      </c>
      <c r="C5" s="26">
        <v>0.05</v>
      </c>
      <c r="E5" s="156">
        <v>3</v>
      </c>
      <c r="F5" s="159">
        <f>(FV(0.0175,E5,,-'Long terme 1'!$B$7))-(FV(0.007,E5,,-('Long terme 1'!$D$22-('Long terme 1'!$D$13*12))))-('Long terme 1'!$D$13*12)</f>
        <v>0</v>
      </c>
      <c r="G5" s="160">
        <f t="shared" si="0"/>
        <v>0</v>
      </c>
      <c r="H5" s="136"/>
      <c r="I5" s="156">
        <v>3</v>
      </c>
      <c r="J5" s="159">
        <f>(FV(0.0175,I5,,-'Long terme 2'!$B$7))-(FV(0.007,I5,,-('Long terme 2'!$D$22-('Long terme 2'!$D$13*12))))-('Long terme 2'!$D$13*12)</f>
        <v>-5490.2301243803831</v>
      </c>
      <c r="K5" s="160">
        <f t="shared" si="1"/>
        <v>-16450.172848128554</v>
      </c>
      <c r="L5" s="136"/>
      <c r="M5" s="156">
        <v>3</v>
      </c>
      <c r="N5" s="159">
        <f>(FV(0.0175,M5,,-'Long terme 3'!$B$7))-(FV(0.007,M5,,-('Long terme 3'!$D$22-('Long terme 3'!$D$13*12))))-('Long terme 3'!$D$13*12)</f>
        <v>0</v>
      </c>
      <c r="O5" s="160">
        <f t="shared" si="2"/>
        <v>0</v>
      </c>
      <c r="P5" s="136"/>
      <c r="Q5" s="156">
        <v>3</v>
      </c>
      <c r="R5" s="159">
        <f>(FV(0.0175,Q5,,-'Long terme 4'!$B$7))-(FV(0.007,Q5,,-('Long terme 4'!$D$22-('Long terme 4'!$D$13*12))))-('Long terme 4'!$D$13*12)</f>
        <v>0</v>
      </c>
      <c r="S5" s="160">
        <f t="shared" si="3"/>
        <v>0</v>
      </c>
    </row>
    <row r="6" spans="1:19" x14ac:dyDescent="0.3">
      <c r="A6" t="s">
        <v>67</v>
      </c>
      <c r="B6" s="26">
        <v>0.05</v>
      </c>
      <c r="C6" s="26">
        <v>6.5000000000000002E-2</v>
      </c>
      <c r="E6" s="156">
        <v>4</v>
      </c>
      <c r="F6" s="159">
        <f>(FV(0.0175,E6,,-'Long terme 1'!$B$7))-(FV(0.007,E6,,-('Long terme 1'!$D$22-('Long terme 1'!$D$13*12))))-('Long terme 1'!$D$13*12)</f>
        <v>0</v>
      </c>
      <c r="G6" s="160">
        <f t="shared" si="0"/>
        <v>0</v>
      </c>
      <c r="H6" s="136"/>
      <c r="I6" s="156">
        <v>4</v>
      </c>
      <c r="J6" s="159">
        <f>(FV(0.0175,I6,,-'Long terme 2'!$B$7))-(FV(0.007,I6,,-('Long terme 2'!$D$22-('Long terme 2'!$D$13*12))))-('Long terme 2'!$D$13*12)</f>
        <v>-5497.1281146643587</v>
      </c>
      <c r="K6" s="160">
        <f t="shared" si="1"/>
        <v>-21947.300962792913</v>
      </c>
      <c r="L6" s="136"/>
      <c r="M6" s="156">
        <v>4</v>
      </c>
      <c r="N6" s="159">
        <f>(FV(0.0175,M6,,-'Long terme 3'!$B$7))-(FV(0.007,M6,,-('Long terme 3'!$D$22-('Long terme 3'!$D$13*12))))-('Long terme 3'!$D$13*12)</f>
        <v>0</v>
      </c>
      <c r="O6" s="160">
        <f t="shared" si="2"/>
        <v>0</v>
      </c>
      <c r="P6" s="136"/>
      <c r="Q6" s="156">
        <v>4</v>
      </c>
      <c r="R6" s="159">
        <f>(FV(0.0175,Q6,,-'Long terme 4'!$B$7))-(FV(0.007,Q6,,-('Long terme 4'!$D$22-('Long terme 4'!$D$13*12))))-('Long terme 4'!$D$13*12)</f>
        <v>0</v>
      </c>
      <c r="S6" s="160">
        <f t="shared" si="3"/>
        <v>0</v>
      </c>
    </row>
    <row r="7" spans="1:19" x14ac:dyDescent="0.3">
      <c r="A7" t="s">
        <v>68</v>
      </c>
      <c r="B7" s="29">
        <v>1.2</v>
      </c>
      <c r="C7" s="29">
        <v>1.25</v>
      </c>
      <c r="E7" s="156">
        <v>5</v>
      </c>
      <c r="F7" s="159">
        <f>(FV(0.0175,E7,,-'Long terme 1'!$B$7))-(FV(0.007,E7,,-('Long terme 1'!$D$22-('Long terme 1'!$D$13*12))))-('Long terme 1'!$D$13*12)</f>
        <v>0</v>
      </c>
      <c r="G7" s="160">
        <f t="shared" si="0"/>
        <v>0</v>
      </c>
      <c r="H7" s="136"/>
      <c r="I7" s="156">
        <v>5</v>
      </c>
      <c r="J7" s="159">
        <f>(FV(0.0175,I7,,-'Long terme 2'!$B$7))-(FV(0.007,I7,,-('Long terme 2'!$D$22-('Long terme 2'!$D$13*12))))-('Long terme 2'!$D$13*12)</f>
        <v>-5504.0705195467199</v>
      </c>
      <c r="K7" s="160">
        <f t="shared" si="1"/>
        <v>-27451.371482339633</v>
      </c>
      <c r="L7" s="136"/>
      <c r="M7" s="156">
        <v>5</v>
      </c>
      <c r="N7" s="159">
        <f>(FV(0.0175,M7,,-'Long terme 3'!$B$7))-(FV(0.007,M7,,-('Long terme 3'!$D$22-('Long terme 3'!$D$13*12))))-('Long terme 3'!$D$13*12)</f>
        <v>0</v>
      </c>
      <c r="O7" s="160">
        <f t="shared" si="2"/>
        <v>0</v>
      </c>
      <c r="P7" s="136"/>
      <c r="Q7" s="156">
        <v>5</v>
      </c>
      <c r="R7" s="159">
        <f>(FV(0.0175,Q7,,-'Long terme 4'!$B$7))-(FV(0.007,Q7,,-('Long terme 4'!$D$22-('Long terme 4'!$D$13*12))))-('Long terme 4'!$D$13*12)</f>
        <v>0</v>
      </c>
      <c r="S7" s="160">
        <f t="shared" si="3"/>
        <v>0</v>
      </c>
    </row>
    <row r="8" spans="1:19" x14ac:dyDescent="0.3">
      <c r="E8" s="156">
        <v>6</v>
      </c>
      <c r="F8" s="159">
        <f>(FV(0.0175,E8,,-'Long terme 1'!$B$7))-(FV(0.007,E8,,-('Long terme 1'!$D$22-('Long terme 1'!$D$13*12))))-('Long terme 1'!$D$13*12)</f>
        <v>0</v>
      </c>
      <c r="G8" s="160">
        <f t="shared" si="0"/>
        <v>0</v>
      </c>
      <c r="H8" s="136"/>
      <c r="I8" s="156">
        <v>6</v>
      </c>
      <c r="J8" s="159">
        <f>(FV(0.0175,I8,,-'Long terme 2'!$B$7))-(FV(0.007,I8,,-('Long terme 2'!$D$22-('Long terme 2'!$D$13*12))))-('Long terme 2'!$D$13*12)</f>
        <v>-5511.0575821813172</v>
      </c>
      <c r="K8" s="160">
        <f t="shared" si="1"/>
        <v>-32962.429064520948</v>
      </c>
      <c r="L8" s="136"/>
      <c r="M8" s="156">
        <v>6</v>
      </c>
      <c r="N8" s="159">
        <f>(FV(0.0175,M8,,-'Long terme 3'!$B$7))-(FV(0.007,M8,,-('Long terme 3'!$D$22-('Long terme 3'!$D$13*12))))-('Long terme 3'!$D$13*12)</f>
        <v>0</v>
      </c>
      <c r="O8" s="160">
        <f t="shared" si="2"/>
        <v>0</v>
      </c>
      <c r="P8" s="136"/>
      <c r="Q8" s="156">
        <v>6</v>
      </c>
      <c r="R8" s="159">
        <f>(FV(0.0175,Q8,,-'Long terme 4'!$B$7))-(FV(0.007,Q8,,-('Long terme 4'!$D$22-('Long terme 4'!$D$13*12))))-('Long terme 4'!$D$13*12)</f>
        <v>0</v>
      </c>
      <c r="S8" s="160">
        <f t="shared" si="3"/>
        <v>0</v>
      </c>
    </row>
    <row r="9" spans="1:19" x14ac:dyDescent="0.3">
      <c r="E9" s="156">
        <v>7</v>
      </c>
      <c r="F9" s="159">
        <f>(FV(0.0175,E9,,-'Long terme 1'!$B$7))-(FV(0.007,E9,,-('Long terme 1'!$D$22-('Long terme 1'!$D$13*12))))-('Long terme 1'!$D$13*12)</f>
        <v>0</v>
      </c>
      <c r="G9" s="160">
        <f t="shared" si="0"/>
        <v>0</v>
      </c>
      <c r="H9" s="136"/>
      <c r="I9" s="156">
        <v>7</v>
      </c>
      <c r="J9" s="159">
        <f>(FV(0.0175,I9,,-'Long terme 2'!$B$7))-(FV(0.007,I9,,-('Long terme 2'!$D$22-('Long terme 2'!$D$13*12))))-('Long terme 2'!$D$13*12)</f>
        <v>-5518.0895462384833</v>
      </c>
      <c r="K9" s="160">
        <f t="shared" si="1"/>
        <v>-38480.518610759435</v>
      </c>
      <c r="L9" s="136"/>
      <c r="M9" s="156">
        <v>7</v>
      </c>
      <c r="N9" s="159">
        <f>(FV(0.0175,M9,,-'Long terme 3'!$B$7))-(FV(0.007,M9,,-('Long terme 3'!$D$22-('Long terme 3'!$D$13*12))))-('Long terme 3'!$D$13*12)</f>
        <v>0</v>
      </c>
      <c r="O9" s="160">
        <f t="shared" si="2"/>
        <v>0</v>
      </c>
      <c r="P9" s="136"/>
      <c r="Q9" s="156">
        <v>7</v>
      </c>
      <c r="R9" s="159">
        <f>(FV(0.0175,Q9,,-'Long terme 4'!$B$7))-(FV(0.007,Q9,,-('Long terme 4'!$D$22-('Long terme 4'!$D$13*12))))-('Long terme 4'!$D$13*12)</f>
        <v>0</v>
      </c>
      <c r="S9" s="160">
        <f t="shared" si="3"/>
        <v>0</v>
      </c>
    </row>
    <row r="10" spans="1:19" x14ac:dyDescent="0.3">
      <c r="E10" s="156">
        <v>8</v>
      </c>
      <c r="F10" s="159">
        <f>(FV(0.0175,E10,,-'Long terme 1'!$B$7))-(FV(0.007,E10,,-('Long terme 1'!$D$22-('Long terme 1'!$D$13*12))))-('Long terme 1'!$D$13*12)</f>
        <v>0</v>
      </c>
      <c r="G10" s="160">
        <f t="shared" si="0"/>
        <v>0</v>
      </c>
      <c r="H10" s="136"/>
      <c r="I10" s="156">
        <v>8</v>
      </c>
      <c r="J10" s="159">
        <f>(FV(0.0175,I10,,-'Long terme 2'!$B$7))-(FV(0.007,I10,,-('Long terme 2'!$D$22-('Long terme 2'!$D$13*12))))-('Long terme 2'!$D$13*12)</f>
        <v>-5525.1666558878978</v>
      </c>
      <c r="K10" s="160">
        <f t="shared" si="1"/>
        <v>-44005.685266647335</v>
      </c>
      <c r="L10" s="136"/>
      <c r="M10" s="156">
        <v>8</v>
      </c>
      <c r="N10" s="159">
        <f>(FV(0.0175,M10,,-'Long terme 3'!$B$7))-(FV(0.007,M10,,-('Long terme 3'!$D$22-('Long terme 3'!$D$13*12))))-('Long terme 3'!$D$13*12)</f>
        <v>0</v>
      </c>
      <c r="O10" s="160">
        <f t="shared" si="2"/>
        <v>0</v>
      </c>
      <c r="P10" s="136"/>
      <c r="Q10" s="156">
        <v>8</v>
      </c>
      <c r="R10" s="159">
        <f>(FV(0.0175,Q10,,-'Long terme 4'!$B$7))-(FV(0.007,Q10,,-('Long terme 4'!$D$22-('Long terme 4'!$D$13*12))))-('Long terme 4'!$D$13*12)</f>
        <v>0</v>
      </c>
      <c r="S10" s="160">
        <f t="shared" si="3"/>
        <v>0</v>
      </c>
    </row>
    <row r="11" spans="1:19" x14ac:dyDescent="0.3">
      <c r="E11" s="156">
        <v>9</v>
      </c>
      <c r="F11" s="159">
        <f>(FV(0.0175,E11,,-'Long terme 1'!$B$7))-(FV(0.007,E11,,-('Long terme 1'!$D$22-('Long terme 1'!$D$13*12))))-('Long terme 1'!$D$13*12)</f>
        <v>0</v>
      </c>
      <c r="G11" s="160">
        <f t="shared" si="0"/>
        <v>0</v>
      </c>
      <c r="H11" s="136"/>
      <c r="I11" s="156">
        <v>9</v>
      </c>
      <c r="J11" s="159">
        <f>(FV(0.0175,I11,,-'Long terme 2'!$B$7))-(FV(0.007,I11,,-('Long terme 2'!$D$22-('Long terme 2'!$D$13*12))))-('Long terme 2'!$D$13*12)</f>
        <v>-5532.2891557809735</v>
      </c>
      <c r="K11" s="160">
        <f t="shared" si="1"/>
        <v>-49537.974422428306</v>
      </c>
      <c r="L11" s="136"/>
      <c r="M11" s="156">
        <v>9</v>
      </c>
      <c r="N11" s="159">
        <f>(FV(0.0175,M11,,-'Long terme 3'!$B$7))-(FV(0.007,M11,,-('Long terme 3'!$D$22-('Long terme 3'!$D$13*12))))-('Long terme 3'!$D$13*12)</f>
        <v>0</v>
      </c>
      <c r="O11" s="160">
        <f t="shared" si="2"/>
        <v>0</v>
      </c>
      <c r="P11" s="136"/>
      <c r="Q11" s="156">
        <v>9</v>
      </c>
      <c r="R11" s="159">
        <f>(FV(0.0175,Q11,,-'Long terme 4'!$B$7))-(FV(0.007,Q11,,-('Long terme 4'!$D$22-('Long terme 4'!$D$13*12))))-('Long terme 4'!$D$13*12)</f>
        <v>0</v>
      </c>
      <c r="S11" s="160">
        <f t="shared" si="3"/>
        <v>0</v>
      </c>
    </row>
    <row r="12" spans="1:19" x14ac:dyDescent="0.3">
      <c r="E12" s="156">
        <v>10</v>
      </c>
      <c r="F12" s="159">
        <f>(FV(0.0175,E12,,-'Long terme 1'!$B$7))-(FV(0.007,E12,,-('Long terme 1'!$D$22-('Long terme 1'!$D$13*12))))-('Long terme 1'!$D$13*12)</f>
        <v>0</v>
      </c>
      <c r="G12" s="160">
        <f t="shared" si="0"/>
        <v>0</v>
      </c>
      <c r="H12" s="136"/>
      <c r="I12" s="156">
        <v>10</v>
      </c>
      <c r="J12" s="159">
        <f>(FV(0.0175,I12,,-'Long terme 2'!$B$7))-(FV(0.007,I12,,-('Long terme 2'!$D$22-('Long terme 2'!$D$13*12))))-('Long terme 2'!$D$13*12)</f>
        <v>-5539.4572910327479</v>
      </c>
      <c r="K12" s="160">
        <f t="shared" si="1"/>
        <v>-55077.431713461054</v>
      </c>
      <c r="L12" s="136"/>
      <c r="M12" s="156">
        <v>10</v>
      </c>
      <c r="N12" s="159">
        <f>(FV(0.0175,M12,,-'Long terme 3'!$B$7))-(FV(0.007,M12,,-('Long terme 3'!$D$22-('Long terme 3'!$D$13*12))))-('Long terme 3'!$D$13*12)</f>
        <v>0</v>
      </c>
      <c r="O12" s="160">
        <f t="shared" si="2"/>
        <v>0</v>
      </c>
      <c r="P12" s="136"/>
      <c r="Q12" s="156">
        <v>10</v>
      </c>
      <c r="R12" s="159">
        <f>(FV(0.0175,Q12,,-'Long terme 4'!$B$7))-(FV(0.007,Q12,,-('Long terme 4'!$D$22-('Long terme 4'!$D$13*12))))-('Long terme 4'!$D$13*12)</f>
        <v>0</v>
      </c>
      <c r="S12" s="160">
        <f t="shared" si="3"/>
        <v>0</v>
      </c>
    </row>
    <row r="13" spans="1:19" x14ac:dyDescent="0.3">
      <c r="E13" s="156">
        <v>11</v>
      </c>
      <c r="F13" s="159">
        <f>(FV(0.0175,E13,,-'Long terme 1'!$B$7))-(FV(0.007,E13,,-('Long terme 1'!$D$22-('Long terme 1'!$D$13*12))))-('Long terme 1'!$D$13*12)</f>
        <v>0</v>
      </c>
      <c r="G13" s="160">
        <f t="shared" si="0"/>
        <v>0</v>
      </c>
      <c r="H13" s="136"/>
      <c r="I13" s="156">
        <v>11</v>
      </c>
      <c r="J13" s="159">
        <f>(FV(0.0175,I13,,-'Long terme 2'!$B$7))-(FV(0.007,I13,,-('Long terme 2'!$D$22-('Long terme 2'!$D$13*12))))-('Long terme 2'!$D$13*12)</f>
        <v>-5546.6713072032735</v>
      </c>
      <c r="K13" s="160">
        <f t="shared" si="1"/>
        <v>-60624.103020664326</v>
      </c>
      <c r="L13" s="136"/>
      <c r="M13" s="156">
        <v>11</v>
      </c>
      <c r="N13" s="159">
        <f>(FV(0.0175,M13,,-'Long terme 3'!$B$7))-(FV(0.007,M13,,-('Long terme 3'!$D$22-('Long terme 3'!$D$13*12))))-('Long terme 3'!$D$13*12)</f>
        <v>0</v>
      </c>
      <c r="O13" s="160">
        <f t="shared" si="2"/>
        <v>0</v>
      </c>
      <c r="P13" s="136"/>
      <c r="Q13" s="156">
        <v>11</v>
      </c>
      <c r="R13" s="159">
        <f>(FV(0.0175,Q13,,-'Long terme 4'!$B$7))-(FV(0.007,Q13,,-('Long terme 4'!$D$22-('Long terme 4'!$D$13*12))))-('Long terme 4'!$D$13*12)</f>
        <v>0</v>
      </c>
      <c r="S13" s="160">
        <f t="shared" si="3"/>
        <v>0</v>
      </c>
    </row>
    <row r="14" spans="1:19" x14ac:dyDescent="0.3">
      <c r="E14" s="156">
        <v>12</v>
      </c>
      <c r="F14" s="159">
        <f>(FV(0.0175,E14,,-'Long terme 1'!$B$7))-(FV(0.007,E14,,-('Long terme 1'!$D$22-('Long terme 1'!$D$13*12))))-('Long terme 1'!$D$13*12)</f>
        <v>0</v>
      </c>
      <c r="G14" s="160">
        <f t="shared" si="0"/>
        <v>0</v>
      </c>
      <c r="H14" s="136"/>
      <c r="I14" s="156">
        <v>12</v>
      </c>
      <c r="J14" s="159">
        <f>(FV(0.0175,I14,,-'Long terme 2'!$B$7))-(FV(0.007,I14,,-('Long terme 2'!$D$22-('Long terme 2'!$D$13*12))))-('Long terme 2'!$D$13*12)</f>
        <v>-5553.931450278491</v>
      </c>
      <c r="K14" s="160">
        <f t="shared" si="1"/>
        <v>-66178.034470942817</v>
      </c>
      <c r="L14" s="136"/>
      <c r="M14" s="156">
        <v>12</v>
      </c>
      <c r="N14" s="159">
        <f>(FV(0.0175,M14,,-'Long terme 3'!$B$7))-(FV(0.007,M14,,-('Long terme 3'!$D$22-('Long terme 3'!$D$13*12))))-('Long terme 3'!$D$13*12)</f>
        <v>0</v>
      </c>
      <c r="O14" s="160">
        <f t="shared" si="2"/>
        <v>0</v>
      </c>
      <c r="P14" s="136"/>
      <c r="Q14" s="156">
        <v>12</v>
      </c>
      <c r="R14" s="159">
        <f>(FV(0.0175,Q14,,-'Long terme 4'!$B$7))-(FV(0.007,Q14,,-('Long terme 4'!$D$22-('Long terme 4'!$D$13*12))))-('Long terme 4'!$D$13*12)</f>
        <v>0</v>
      </c>
      <c r="S14" s="160">
        <f t="shared" si="3"/>
        <v>0</v>
      </c>
    </row>
    <row r="15" spans="1:19" x14ac:dyDescent="0.3">
      <c r="E15" s="156">
        <v>13</v>
      </c>
      <c r="F15" s="159">
        <f>(FV(0.0175,E15,,-'Long terme 1'!$B$7))-(FV(0.007,E15,,-('Long terme 1'!$D$22-('Long terme 1'!$D$13*12))))-('Long terme 1'!$D$13*12)</f>
        <v>0</v>
      </c>
      <c r="G15" s="160">
        <f t="shared" si="0"/>
        <v>0</v>
      </c>
      <c r="H15" s="136"/>
      <c r="I15" s="156">
        <v>13</v>
      </c>
      <c r="J15" s="159">
        <f>(FV(0.0175,I15,,-'Long terme 2'!$B$7))-(FV(0.007,I15,,-('Long terme 2'!$D$22-('Long terme 2'!$D$13*12))))-('Long terme 2'!$D$13*12)</f>
        <v>-5561.2379666505831</v>
      </c>
      <c r="K15" s="160">
        <f t="shared" si="1"/>
        <v>-71739.272437593405</v>
      </c>
      <c r="L15" s="136"/>
      <c r="M15" s="156">
        <v>13</v>
      </c>
      <c r="N15" s="159">
        <f>(FV(0.0175,M15,,-'Long terme 3'!$B$7))-(FV(0.007,M15,,-('Long terme 3'!$D$22-('Long terme 3'!$D$13*12))))-('Long terme 3'!$D$13*12)</f>
        <v>0</v>
      </c>
      <c r="O15" s="160">
        <f t="shared" si="2"/>
        <v>0</v>
      </c>
      <c r="P15" s="136"/>
      <c r="Q15" s="156">
        <v>13</v>
      </c>
      <c r="R15" s="159">
        <f>(FV(0.0175,Q15,,-'Long terme 4'!$B$7))-(FV(0.007,Q15,,-('Long terme 4'!$D$22-('Long terme 4'!$D$13*12))))-('Long terme 4'!$D$13*12)</f>
        <v>0</v>
      </c>
      <c r="S15" s="160">
        <f t="shared" si="3"/>
        <v>0</v>
      </c>
    </row>
    <row r="16" spans="1:19" x14ac:dyDescent="0.3">
      <c r="E16" s="156">
        <v>14</v>
      </c>
      <c r="F16" s="159">
        <f>(FV(0.0175,E16,,-'Long terme 1'!$B$7))-(FV(0.007,E16,,-('Long terme 1'!$D$22-('Long terme 1'!$D$13*12))))-('Long terme 1'!$D$13*12)</f>
        <v>0</v>
      </c>
      <c r="G16" s="160">
        <f t="shared" si="0"/>
        <v>0</v>
      </c>
      <c r="H16" s="136"/>
      <c r="I16" s="156">
        <v>14</v>
      </c>
      <c r="J16" s="159">
        <f>(FV(0.0175,I16,,-'Long terme 2'!$B$7))-(FV(0.007,I16,,-('Long terme 2'!$D$22-('Long terme 2'!$D$13*12))))-('Long terme 2'!$D$13*12)</f>
        <v>-5568.5911030977968</v>
      </c>
      <c r="K16" s="160">
        <f t="shared" si="1"/>
        <v>-77307.863540691207</v>
      </c>
      <c r="L16" s="136"/>
      <c r="M16" s="156">
        <v>14</v>
      </c>
      <c r="N16" s="159">
        <f>(FV(0.0175,M16,,-'Long terme 3'!$B$7))-(FV(0.007,M16,,-('Long terme 3'!$D$22-('Long terme 3'!$D$13*12))))-('Long terme 3'!$D$13*12)</f>
        <v>0</v>
      </c>
      <c r="O16" s="160">
        <f t="shared" si="2"/>
        <v>0</v>
      </c>
      <c r="P16" s="136"/>
      <c r="Q16" s="156">
        <v>14</v>
      </c>
      <c r="R16" s="159">
        <f>(FV(0.0175,Q16,,-'Long terme 4'!$B$7))-(FV(0.007,Q16,,-('Long terme 4'!$D$22-('Long terme 4'!$D$13*12))))-('Long terme 4'!$D$13*12)</f>
        <v>0</v>
      </c>
      <c r="S16" s="160">
        <f t="shared" si="3"/>
        <v>0</v>
      </c>
    </row>
    <row r="17" spans="5:19" x14ac:dyDescent="0.3">
      <c r="E17" s="156">
        <v>15</v>
      </c>
      <c r="F17" s="159">
        <f>(FV(0.0175,E17,,-'Long terme 1'!$B$7))-(FV(0.007,E17,,-('Long terme 1'!$D$22-('Long terme 1'!$D$13*12))))-('Long terme 1'!$D$13*12)</f>
        <v>0</v>
      </c>
      <c r="G17" s="160">
        <f t="shared" si="0"/>
        <v>0</v>
      </c>
      <c r="H17" s="136"/>
      <c r="I17" s="156">
        <v>15</v>
      </c>
      <c r="J17" s="159">
        <f>(FV(0.0175,I17,,-'Long terme 2'!$B$7))-(FV(0.007,I17,,-('Long terme 2'!$D$22-('Long terme 2'!$D$13*12))))-('Long terme 2'!$D$13*12)</f>
        <v>-5575.9911067637186</v>
      </c>
      <c r="K17" s="160">
        <f t="shared" si="1"/>
        <v>-82883.854647454922</v>
      </c>
      <c r="L17" s="136"/>
      <c r="M17" s="156">
        <v>15</v>
      </c>
      <c r="N17" s="159">
        <f>(FV(0.0175,M17,,-'Long terme 3'!$B$7))-(FV(0.007,M17,,-('Long terme 3'!$D$22-('Long terme 3'!$D$13*12))))-('Long terme 3'!$D$13*12)</f>
        <v>0</v>
      </c>
      <c r="O17" s="160">
        <f t="shared" si="2"/>
        <v>0</v>
      </c>
      <c r="P17" s="136"/>
      <c r="Q17" s="156">
        <v>15</v>
      </c>
      <c r="R17" s="159">
        <f>(FV(0.0175,Q17,,-'Long terme 4'!$B$7))-(FV(0.007,Q17,,-('Long terme 4'!$D$22-('Long terme 4'!$D$13*12))))-('Long terme 4'!$D$13*12)</f>
        <v>0</v>
      </c>
      <c r="S17" s="160">
        <f t="shared" si="3"/>
        <v>0</v>
      </c>
    </row>
    <row r="18" spans="5:19" x14ac:dyDescent="0.3">
      <c r="E18" s="156">
        <v>16</v>
      </c>
      <c r="F18" s="159">
        <f>(FV(0.0175,E18,,-'Long terme 1'!$B$7))-(FV(0.007,E18,,-('Long terme 1'!$D$22-('Long terme 1'!$D$13*12))))-('Long terme 1'!$D$13*12)</f>
        <v>0</v>
      </c>
      <c r="G18" s="160">
        <f t="shared" si="0"/>
        <v>0</v>
      </c>
      <c r="H18" s="136"/>
      <c r="I18" s="156">
        <v>16</v>
      </c>
      <c r="J18" s="159">
        <f>(FV(0.0175,I18,,-'Long terme 2'!$B$7))-(FV(0.007,I18,,-('Long terme 2'!$D$22-('Long terme 2'!$D$13*12))))-('Long terme 2'!$D$13*12)</f>
        <v>-5583.4382251359912</v>
      </c>
      <c r="K18" s="160">
        <f t="shared" si="1"/>
        <v>-88467.292872590915</v>
      </c>
      <c r="L18" s="136"/>
      <c r="M18" s="156">
        <v>16</v>
      </c>
      <c r="N18" s="159">
        <f>(FV(0.0175,M18,,-'Long terme 3'!$B$7))-(FV(0.007,M18,,-('Long terme 3'!$D$22-('Long terme 3'!$D$13*12))))-('Long terme 3'!$D$13*12)</f>
        <v>0</v>
      </c>
      <c r="O18" s="160">
        <f t="shared" si="2"/>
        <v>0</v>
      </c>
      <c r="P18" s="136"/>
      <c r="Q18" s="156">
        <v>16</v>
      </c>
      <c r="R18" s="159">
        <f>(FV(0.0175,Q18,,-'Long terme 4'!$B$7))-(FV(0.007,Q18,,-('Long terme 4'!$D$22-('Long terme 4'!$D$13*12))))-('Long terme 4'!$D$13*12)</f>
        <v>0</v>
      </c>
      <c r="S18" s="160">
        <f t="shared" si="3"/>
        <v>0</v>
      </c>
    </row>
    <row r="19" spans="5:19" x14ac:dyDescent="0.3">
      <c r="E19" s="156">
        <v>17</v>
      </c>
      <c r="F19" s="159">
        <f>(FV(0.0175,E19,,-'Long terme 1'!$B$7))-(FV(0.007,E19,,-('Long terme 1'!$D$22-('Long terme 1'!$D$13*12))))-('Long terme 1'!$D$13*12)</f>
        <v>0</v>
      </c>
      <c r="G19" s="160">
        <f t="shared" si="0"/>
        <v>0</v>
      </c>
      <c r="H19" s="136"/>
      <c r="I19" s="156">
        <v>17</v>
      </c>
      <c r="J19" s="159">
        <f>(FV(0.0175,I19,,-'Long terme 2'!$B$7))-(FV(0.007,I19,,-('Long terme 2'!$D$22-('Long terme 2'!$D$13*12))))-('Long terme 2'!$D$13*12)</f>
        <v>-5590.9327060244705</v>
      </c>
      <c r="K19" s="160">
        <f t="shared" si="1"/>
        <v>-94058.225578615384</v>
      </c>
      <c r="L19" s="136"/>
      <c r="M19" s="156">
        <v>17</v>
      </c>
      <c r="N19" s="159">
        <f>(FV(0.0175,M19,,-'Long terme 3'!$B$7))-(FV(0.007,M19,,-('Long terme 3'!$D$22-('Long terme 3'!$D$13*12))))-('Long terme 3'!$D$13*12)</f>
        <v>0</v>
      </c>
      <c r="O19" s="160">
        <f t="shared" si="2"/>
        <v>0</v>
      </c>
      <c r="P19" s="136"/>
      <c r="Q19" s="156">
        <v>17</v>
      </c>
      <c r="R19" s="159">
        <f>(FV(0.0175,Q19,,-'Long terme 4'!$B$7))-(FV(0.007,Q19,,-('Long terme 4'!$D$22-('Long terme 4'!$D$13*12))))-('Long terme 4'!$D$13*12)</f>
        <v>0</v>
      </c>
      <c r="S19" s="160">
        <f t="shared" si="3"/>
        <v>0</v>
      </c>
    </row>
    <row r="20" spans="5:19" x14ac:dyDescent="0.3">
      <c r="E20" s="156">
        <v>18</v>
      </c>
      <c r="F20" s="159">
        <f>(FV(0.0175,E20,,-'Long terme 1'!$B$7))-(FV(0.007,E20,,-('Long terme 1'!$D$22-('Long terme 1'!$D$13*12))))-('Long terme 1'!$D$13*12)</f>
        <v>0</v>
      </c>
      <c r="G20" s="160">
        <f t="shared" si="0"/>
        <v>0</v>
      </c>
      <c r="H20" s="136"/>
      <c r="I20" s="156">
        <v>18</v>
      </c>
      <c r="J20" s="159">
        <f>(FV(0.0175,I20,,-'Long terme 2'!$B$7))-(FV(0.007,I20,,-('Long terme 2'!$D$22-('Long terme 2'!$D$13*12))))-('Long terme 2'!$D$13*12)</f>
        <v>-5598.4747975388036</v>
      </c>
      <c r="K20" s="160">
        <f t="shared" si="1"/>
        <v>-99656.700376154186</v>
      </c>
      <c r="L20" s="136"/>
      <c r="M20" s="156">
        <v>18</v>
      </c>
      <c r="N20" s="159">
        <f>(FV(0.0175,M20,,-'Long terme 3'!$B$7))-(FV(0.007,M20,,-('Long terme 3'!$D$22-('Long terme 3'!$D$13*12))))-('Long terme 3'!$D$13*12)</f>
        <v>0</v>
      </c>
      <c r="O20" s="160">
        <f t="shared" si="2"/>
        <v>0</v>
      </c>
      <c r="P20" s="136"/>
      <c r="Q20" s="156">
        <v>18</v>
      </c>
      <c r="R20" s="159">
        <f>(FV(0.0175,Q20,,-'Long terme 4'!$B$7))-(FV(0.007,Q20,,-('Long terme 4'!$D$22-('Long terme 4'!$D$13*12))))-('Long terme 4'!$D$13*12)</f>
        <v>0</v>
      </c>
      <c r="S20" s="160">
        <f t="shared" si="3"/>
        <v>0</v>
      </c>
    </row>
    <row r="21" spans="5:19" x14ac:dyDescent="0.3">
      <c r="E21" s="156">
        <v>19</v>
      </c>
      <c r="F21" s="159">
        <f>(FV(0.0175,E21,,-'Long terme 1'!$B$7))-(FV(0.007,E21,,-('Long terme 1'!$D$22-('Long terme 1'!$D$13*12))))-('Long terme 1'!$D$13*12)</f>
        <v>0</v>
      </c>
      <c r="G21" s="160">
        <f t="shared" si="0"/>
        <v>0</v>
      </c>
      <c r="H21" s="136"/>
      <c r="I21" s="156">
        <v>19</v>
      </c>
      <c r="J21" s="159">
        <f>(FV(0.0175,I21,,-'Long terme 2'!$B$7))-(FV(0.007,I21,,-('Long terme 2'!$D$22-('Long terme 2'!$D$13*12))))-('Long terme 2'!$D$13*12)</f>
        <v>-5606.0647480654152</v>
      </c>
      <c r="K21" s="160">
        <f t="shared" si="1"/>
        <v>-105262.7651242196</v>
      </c>
      <c r="L21" s="136"/>
      <c r="M21" s="156">
        <v>19</v>
      </c>
      <c r="N21" s="159">
        <f>(FV(0.0175,M21,,-'Long terme 3'!$B$7))-(FV(0.007,M21,,-('Long terme 3'!$D$22-('Long terme 3'!$D$13*12))))-('Long terme 3'!$D$13*12)</f>
        <v>0</v>
      </c>
      <c r="O21" s="160">
        <f t="shared" si="2"/>
        <v>0</v>
      </c>
      <c r="P21" s="136"/>
      <c r="Q21" s="156">
        <v>19</v>
      </c>
      <c r="R21" s="159">
        <f>(FV(0.0175,Q21,,-'Long terme 4'!$B$7))-(FV(0.007,Q21,,-('Long terme 4'!$D$22-('Long terme 4'!$D$13*12))))-('Long terme 4'!$D$13*12)</f>
        <v>0</v>
      </c>
      <c r="S21" s="160">
        <f t="shared" si="3"/>
        <v>0</v>
      </c>
    </row>
    <row r="22" spans="5:19" x14ac:dyDescent="0.3">
      <c r="E22" s="156">
        <v>20</v>
      </c>
      <c r="F22" s="159">
        <f>(FV(0.0175,E22,,-'Long terme 1'!$B$7))-(FV(0.007,E22,,-('Long terme 1'!$D$22-('Long terme 1'!$D$13*12))))-('Long terme 1'!$D$13*12)</f>
        <v>0</v>
      </c>
      <c r="G22" s="160">
        <f t="shared" si="0"/>
        <v>0</v>
      </c>
      <c r="H22" s="136"/>
      <c r="I22" s="156">
        <v>20</v>
      </c>
      <c r="J22" s="159">
        <f>(FV(0.0175,I22,,-'Long terme 2'!$B$7))-(FV(0.007,I22,,-('Long terme 2'!$D$22-('Long terme 2'!$D$13*12))))-('Long terme 2'!$D$13*12)</f>
        <v>-5613.7028062438958</v>
      </c>
      <c r="K22" s="160">
        <f t="shared" si="1"/>
        <v>-110876.46793046349</v>
      </c>
      <c r="L22" s="136"/>
      <c r="M22" s="156">
        <v>20</v>
      </c>
      <c r="N22" s="159">
        <f>(FV(0.0175,M22,,-'Long terme 3'!$B$7))-(FV(0.007,M22,,-('Long terme 3'!$D$22-('Long terme 3'!$D$13*12))))-('Long terme 3'!$D$13*12)</f>
        <v>0</v>
      </c>
      <c r="O22" s="160">
        <f t="shared" si="2"/>
        <v>0</v>
      </c>
      <c r="P22" s="136"/>
      <c r="Q22" s="156">
        <v>20</v>
      </c>
      <c r="R22" s="159">
        <f>(FV(0.0175,Q22,,-'Long terme 4'!$B$7))-(FV(0.007,Q22,,-('Long terme 4'!$D$22-('Long terme 4'!$D$13*12))))-('Long terme 4'!$D$13*12)</f>
        <v>0</v>
      </c>
      <c r="S22" s="160">
        <f t="shared" si="3"/>
        <v>0</v>
      </c>
    </row>
    <row r="23" spans="5:19" x14ac:dyDescent="0.3">
      <c r="E23" s="156">
        <v>21</v>
      </c>
      <c r="F23" s="159">
        <f>(FV(0.0175,E23,,-'Long terme 1'!$B$7))-(FV(0.007,E23,,-('Long terme 1'!$D$22-('Long terme 1'!$D$13*12))))-('Long terme 1'!$D$13*12)</f>
        <v>0</v>
      </c>
      <c r="G23" s="160">
        <f t="shared" si="0"/>
        <v>0</v>
      </c>
      <c r="H23" s="136"/>
      <c r="I23" s="156">
        <v>21</v>
      </c>
      <c r="J23" s="159">
        <f>(FV(0.0175,I23,,-'Long terme 2'!$B$7))-(FV(0.007,I23,,-('Long terme 2'!$D$22-('Long terme 2'!$D$13*12))))-('Long terme 2'!$D$13*12)</f>
        <v>-5621.3892209427759</v>
      </c>
      <c r="K23" s="160">
        <f t="shared" si="1"/>
        <v>-116497.85715140626</v>
      </c>
      <c r="L23" s="136"/>
      <c r="M23" s="156">
        <v>21</v>
      </c>
      <c r="N23" s="159">
        <f>(FV(0.0175,M23,,-'Long terme 3'!$B$7))-(FV(0.007,M23,,-('Long terme 3'!$D$22-('Long terme 3'!$D$13*12))))-('Long terme 3'!$D$13*12)</f>
        <v>0</v>
      </c>
      <c r="O23" s="160">
        <f t="shared" si="2"/>
        <v>0</v>
      </c>
      <c r="P23" s="136"/>
      <c r="Q23" s="156">
        <v>21</v>
      </c>
      <c r="R23" s="159">
        <f>(FV(0.0175,Q23,,-'Long terme 4'!$B$7))-(FV(0.007,Q23,,-('Long terme 4'!$D$22-('Long terme 4'!$D$13*12))))-('Long terme 4'!$D$13*12)</f>
        <v>0</v>
      </c>
      <c r="S23" s="160">
        <f t="shared" si="3"/>
        <v>0</v>
      </c>
    </row>
    <row r="24" spans="5:19" x14ac:dyDescent="0.3">
      <c r="E24" s="156">
        <v>22</v>
      </c>
      <c r="F24" s="159">
        <f>(FV(0.0175,E24,,-'Long terme 1'!$B$7))-(FV(0.007,E24,,-('Long terme 1'!$D$22-('Long terme 1'!$D$13*12))))-('Long terme 1'!$D$13*12)</f>
        <v>0</v>
      </c>
      <c r="G24" s="160">
        <f t="shared" si="0"/>
        <v>0</v>
      </c>
      <c r="H24" s="136"/>
      <c r="I24" s="156">
        <v>22</v>
      </c>
      <c r="J24" s="159">
        <f>(FV(0.0175,I24,,-'Long terme 2'!$B$7))-(FV(0.007,I24,,-('Long terme 2'!$D$22-('Long terme 2'!$D$13*12))))-('Long terme 2'!$D$13*12)</f>
        <v>-5629.1242412346783</v>
      </c>
      <c r="K24" s="160">
        <f t="shared" si="1"/>
        <v>-122126.98139264094</v>
      </c>
      <c r="L24" s="136"/>
      <c r="M24" s="156">
        <v>22</v>
      </c>
      <c r="N24" s="159">
        <f>(FV(0.0175,M24,,-'Long terme 3'!$B$7))-(FV(0.007,M24,,-('Long terme 3'!$D$22-('Long terme 3'!$D$13*12))))-('Long terme 3'!$D$13*12)</f>
        <v>0</v>
      </c>
      <c r="O24" s="160">
        <f t="shared" si="2"/>
        <v>0</v>
      </c>
      <c r="P24" s="136"/>
      <c r="Q24" s="156">
        <v>22</v>
      </c>
      <c r="R24" s="159">
        <f>(FV(0.0175,Q24,,-'Long terme 4'!$B$7))-(FV(0.007,Q24,,-('Long terme 4'!$D$22-('Long terme 4'!$D$13*12))))-('Long terme 4'!$D$13*12)</f>
        <v>0</v>
      </c>
      <c r="S24" s="160">
        <f t="shared" si="3"/>
        <v>0</v>
      </c>
    </row>
    <row r="25" spans="5:19" x14ac:dyDescent="0.3">
      <c r="E25" s="156">
        <v>23</v>
      </c>
      <c r="F25" s="159">
        <f>(FV(0.0175,E25,,-'Long terme 1'!$B$7))-(FV(0.007,E25,,-('Long terme 1'!$D$22-('Long terme 1'!$D$13*12))))-('Long terme 1'!$D$13*12)</f>
        <v>0</v>
      </c>
      <c r="G25" s="160">
        <f t="shared" si="0"/>
        <v>0</v>
      </c>
      <c r="H25" s="136"/>
      <c r="I25" s="156">
        <v>23</v>
      </c>
      <c r="J25" s="159">
        <f>(FV(0.0175,I25,,-'Long terme 2'!$B$7))-(FV(0.007,I25,,-('Long terme 2'!$D$22-('Long terme 2'!$D$13*12))))-('Long terme 2'!$D$13*12)</f>
        <v>-5636.9081163708315</v>
      </c>
      <c r="K25" s="160">
        <f t="shared" si="1"/>
        <v>-127763.88950901177</v>
      </c>
      <c r="L25" s="136"/>
      <c r="M25" s="156">
        <v>23</v>
      </c>
      <c r="N25" s="159">
        <f>(FV(0.0175,M25,,-'Long terme 3'!$B$7))-(FV(0.007,M25,,-('Long terme 3'!$D$22-('Long terme 3'!$D$13*12))))-('Long terme 3'!$D$13*12)</f>
        <v>0</v>
      </c>
      <c r="O25" s="160">
        <f t="shared" si="2"/>
        <v>0</v>
      </c>
      <c r="P25" s="136"/>
      <c r="Q25" s="156">
        <v>23</v>
      </c>
      <c r="R25" s="159">
        <f>(FV(0.0175,Q25,,-'Long terme 4'!$B$7))-(FV(0.007,Q25,,-('Long terme 4'!$D$22-('Long terme 4'!$D$13*12))))-('Long terme 4'!$D$13*12)</f>
        <v>0</v>
      </c>
      <c r="S25" s="160">
        <f t="shared" si="3"/>
        <v>0</v>
      </c>
    </row>
    <row r="26" spans="5:19" x14ac:dyDescent="0.3">
      <c r="E26" s="156">
        <v>24</v>
      </c>
      <c r="F26" s="159">
        <f>(FV(0.0175,E26,,-'Long terme 1'!$B$7))-(FV(0.007,E26,,-('Long terme 1'!$D$22-('Long terme 1'!$D$13*12))))-('Long terme 1'!$D$13*12)</f>
        <v>0</v>
      </c>
      <c r="G26" s="160">
        <f t="shared" si="0"/>
        <v>0</v>
      </c>
      <c r="H26" s="136"/>
      <c r="I26" s="156">
        <v>24</v>
      </c>
      <c r="J26" s="159">
        <f>(FV(0.0175,I26,,-'Long terme 2'!$B$7))-(FV(0.007,I26,,-('Long terme 2'!$D$22-('Long terme 2'!$D$13*12))))-('Long terme 2'!$D$13*12)</f>
        <v>-5644.7410957549346</v>
      </c>
      <c r="K26" s="160">
        <f t="shared" si="1"/>
        <v>-133408.63060476672</v>
      </c>
      <c r="L26" s="136"/>
      <c r="M26" s="156">
        <v>24</v>
      </c>
      <c r="N26" s="159">
        <f>(FV(0.0175,M26,,-'Long terme 3'!$B$7))-(FV(0.007,M26,,-('Long terme 3'!$D$22-('Long terme 3'!$D$13*12))))-('Long terme 3'!$D$13*12)</f>
        <v>0</v>
      </c>
      <c r="O26" s="160">
        <f t="shared" si="2"/>
        <v>0</v>
      </c>
      <c r="P26" s="136"/>
      <c r="Q26" s="156">
        <v>24</v>
      </c>
      <c r="R26" s="159">
        <f>(FV(0.0175,Q26,,-'Long terme 4'!$B$7))-(FV(0.007,Q26,,-('Long terme 4'!$D$22-('Long terme 4'!$D$13*12))))-('Long terme 4'!$D$13*12)</f>
        <v>0</v>
      </c>
      <c r="S26" s="160">
        <f t="shared" si="3"/>
        <v>0</v>
      </c>
    </row>
    <row r="27" spans="5:19" ht="15" thickBot="1" x14ac:dyDescent="0.35">
      <c r="E27" s="161">
        <v>25</v>
      </c>
      <c r="F27" s="162">
        <f>(FV(0.0175,E27,,-'Long terme 1'!$B$7))-(FV(0.007,E27,,-('Long terme 1'!$D$22-('Long terme 1'!$D$13*12))))-('Long terme 1'!$D$13*12)</f>
        <v>0</v>
      </c>
      <c r="G27" s="163">
        <f t="shared" si="0"/>
        <v>0</v>
      </c>
      <c r="H27" s="136"/>
      <c r="I27" s="161">
        <v>25</v>
      </c>
      <c r="J27" s="162">
        <f>(FV(0.0175,I27,,-'Long terme 2'!$B$7))-(FV(0.007,I27,,-('Long terme 2'!$D$22-('Long terme 2'!$D$13*12))))-('Long terme 2'!$D$13*12)</f>
        <v>-5652.6234289163585</v>
      </c>
      <c r="K27" s="163">
        <f t="shared" si="1"/>
        <v>-139061.25403368307</v>
      </c>
      <c r="L27" s="136"/>
      <c r="M27" s="161">
        <v>25</v>
      </c>
      <c r="N27" s="162">
        <f>(FV(0.0175,M27,,-'Long terme 3'!$B$7))-(FV(0.007,M27,,-('Long terme 3'!$D$22-('Long terme 3'!$D$13*12))))-('Long terme 3'!$D$13*12)</f>
        <v>0</v>
      </c>
      <c r="O27" s="163">
        <f t="shared" si="2"/>
        <v>0</v>
      </c>
      <c r="P27" s="136"/>
      <c r="Q27" s="161">
        <v>25</v>
      </c>
      <c r="R27" s="162">
        <f>(FV(0.0175,Q27,,-'Long terme 4'!$B$7))-(FV(0.007,Q27,,-('Long terme 4'!$D$22-('Long terme 4'!$D$13*12))))-('Long terme 4'!$D$13*12)</f>
        <v>0</v>
      </c>
      <c r="S27" s="163">
        <f t="shared" si="3"/>
        <v>0</v>
      </c>
    </row>
  </sheetData>
  <mergeCells count="4">
    <mergeCell ref="E1:G1"/>
    <mergeCell ref="I1:K1"/>
    <mergeCell ref="M1:O1"/>
    <mergeCell ref="Q1:S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9"/>
  <sheetViews>
    <sheetView topLeftCell="A4" zoomScale="90" zoomScaleNormal="90" zoomScaleSheetLayoutView="70" workbookViewId="0">
      <selection activeCell="C12" sqref="C12"/>
    </sheetView>
  </sheetViews>
  <sheetFormatPr defaultColWidth="9.109375" defaultRowHeight="17.399999999999999" x14ac:dyDescent="0.3"/>
  <cols>
    <col min="1" max="1" width="26.88671875" style="1" customWidth="1"/>
    <col min="2" max="2" width="21.88671875" style="1" bestFit="1" customWidth="1"/>
    <col min="3" max="3" width="28.44140625" style="1" customWidth="1"/>
    <col min="4" max="4" width="23.88671875" style="1" bestFit="1" customWidth="1"/>
    <col min="5" max="5" width="3.33203125" style="1" customWidth="1"/>
    <col min="6" max="6" width="39.5546875" style="1" customWidth="1"/>
    <col min="7" max="7" width="38.33203125" style="1" customWidth="1"/>
    <col min="8" max="8" width="10.44140625" style="1" customWidth="1"/>
    <col min="9" max="9" width="3.6640625" style="1" customWidth="1"/>
    <col min="10" max="10" width="14.109375" style="1" customWidth="1"/>
    <col min="11" max="11" width="20" style="1" customWidth="1"/>
    <col min="12" max="12" width="11.44140625" style="1" bestFit="1" customWidth="1"/>
    <col min="13" max="13" width="15" style="1" bestFit="1" customWidth="1"/>
    <col min="14" max="14" width="12.6640625" style="1" bestFit="1" customWidth="1"/>
    <col min="15" max="15" width="15" style="1" bestFit="1" customWidth="1"/>
    <col min="16" max="16384" width="9.109375" style="1"/>
  </cols>
  <sheetData>
    <row r="1" spans="1:16" ht="18" thickBot="1" x14ac:dyDescent="0.35">
      <c r="A1" s="25" t="s">
        <v>18</v>
      </c>
      <c r="B1" s="167"/>
      <c r="C1" s="167"/>
      <c r="D1" s="168"/>
    </row>
    <row r="2" spans="1:16" ht="18" thickBot="1" x14ac:dyDescent="0.35">
      <c r="A2" s="25" t="s">
        <v>111</v>
      </c>
      <c r="B2" s="167"/>
      <c r="C2" s="167"/>
      <c r="D2" s="168"/>
    </row>
    <row r="3" spans="1:16" ht="18" thickBot="1" x14ac:dyDescent="0.35">
      <c r="A3" s="169" t="s">
        <v>46</v>
      </c>
      <c r="B3" s="170"/>
      <c r="C3" s="170"/>
      <c r="D3" s="171"/>
      <c r="F3" s="169" t="s">
        <v>60</v>
      </c>
      <c r="G3" s="170"/>
      <c r="H3" s="171"/>
      <c r="J3" s="172" t="s">
        <v>92</v>
      </c>
      <c r="K3" s="173"/>
      <c r="L3" s="173"/>
      <c r="M3" s="173"/>
      <c r="N3" s="173"/>
      <c r="O3" s="174"/>
    </row>
    <row r="4" spans="1:16" x14ac:dyDescent="0.3">
      <c r="A4" s="46" t="s">
        <v>42</v>
      </c>
      <c r="B4" s="45" t="s">
        <v>45</v>
      </c>
      <c r="C4" s="45" t="s">
        <v>44</v>
      </c>
      <c r="D4" s="47" t="s">
        <v>43</v>
      </c>
      <c r="F4" s="30" t="s">
        <v>53</v>
      </c>
      <c r="G4" s="31" t="s">
        <v>62</v>
      </c>
      <c r="H4" s="32"/>
      <c r="J4" s="76" t="s">
        <v>91</v>
      </c>
      <c r="K4" s="77">
        <f>B5</f>
        <v>0</v>
      </c>
      <c r="L4" s="78"/>
      <c r="M4" s="78" t="s">
        <v>76</v>
      </c>
      <c r="N4" s="104">
        <v>1.7999999999999999E-2</v>
      </c>
      <c r="O4" s="79"/>
    </row>
    <row r="5" spans="1:16" x14ac:dyDescent="0.3">
      <c r="A5" s="52" t="s">
        <v>41</v>
      </c>
      <c r="B5" s="59"/>
      <c r="C5" s="44"/>
      <c r="D5" s="57"/>
      <c r="F5" s="30" t="s">
        <v>54</v>
      </c>
      <c r="G5" s="60">
        <v>2</v>
      </c>
      <c r="H5" s="32"/>
      <c r="J5" s="80" t="s">
        <v>51</v>
      </c>
      <c r="K5" s="81">
        <f>C8</f>
        <v>0</v>
      </c>
      <c r="L5" s="82"/>
      <c r="M5" s="82" t="s">
        <v>92</v>
      </c>
      <c r="N5" s="105">
        <v>300</v>
      </c>
      <c r="O5" s="83"/>
    </row>
    <row r="6" spans="1:16" x14ac:dyDescent="0.3">
      <c r="A6" s="52" t="s">
        <v>52</v>
      </c>
      <c r="B6" s="60"/>
      <c r="C6" s="44"/>
      <c r="D6" s="57"/>
      <c r="F6" s="30" t="s">
        <v>69</v>
      </c>
      <c r="G6" s="103">
        <v>0.02</v>
      </c>
      <c r="H6" s="32"/>
      <c r="J6" s="80" t="s">
        <v>90</v>
      </c>
      <c r="K6" s="81">
        <f>C12</f>
        <v>0</v>
      </c>
      <c r="L6" s="82"/>
      <c r="M6" s="82"/>
      <c r="N6" s="82"/>
      <c r="O6" s="83"/>
    </row>
    <row r="7" spans="1:16" x14ac:dyDescent="0.3">
      <c r="A7" s="54" t="s">
        <v>81</v>
      </c>
      <c r="B7" s="59"/>
      <c r="D7" s="57"/>
      <c r="F7" s="131" t="s">
        <v>48</v>
      </c>
      <c r="G7" s="132">
        <f>B7</f>
        <v>0</v>
      </c>
      <c r="H7" s="32"/>
      <c r="J7" s="91" t="s">
        <v>93</v>
      </c>
      <c r="K7" s="92">
        <f>K4-K5+K6</f>
        <v>0</v>
      </c>
      <c r="L7" s="93"/>
      <c r="M7" s="93"/>
      <c r="N7" s="93"/>
      <c r="O7" s="94"/>
    </row>
    <row r="8" spans="1:16" x14ac:dyDescent="0.3">
      <c r="A8" s="52" t="s">
        <v>51</v>
      </c>
      <c r="B8" s="61"/>
      <c r="C8" s="44">
        <f>B5*B8</f>
        <v>0</v>
      </c>
      <c r="D8" s="57"/>
      <c r="F8" s="37"/>
      <c r="H8" s="32"/>
      <c r="J8" s="80"/>
      <c r="K8" s="82"/>
      <c r="L8" s="82"/>
      <c r="M8" s="82"/>
      <c r="N8" s="82"/>
      <c r="O8" s="83"/>
    </row>
    <row r="9" spans="1:16" ht="18" x14ac:dyDescent="0.35">
      <c r="A9" s="52" t="s">
        <v>50</v>
      </c>
      <c r="B9" s="44"/>
      <c r="C9" s="44">
        <v>1250</v>
      </c>
      <c r="D9" s="57"/>
      <c r="F9" s="100" t="s">
        <v>59</v>
      </c>
      <c r="G9" s="101"/>
      <c r="H9" s="102"/>
      <c r="J9" s="95" t="s">
        <v>94</v>
      </c>
      <c r="K9" s="96" t="s">
        <v>95</v>
      </c>
      <c r="L9" s="96" t="s">
        <v>75</v>
      </c>
      <c r="M9" s="96" t="s">
        <v>96</v>
      </c>
      <c r="N9" s="96" t="s">
        <v>97</v>
      </c>
      <c r="O9" s="97" t="s">
        <v>98</v>
      </c>
      <c r="P9" s="98"/>
    </row>
    <row r="10" spans="1:16" x14ac:dyDescent="0.3">
      <c r="A10" s="52" t="s">
        <v>16</v>
      </c>
      <c r="B10" s="44"/>
      <c r="C10" s="44">
        <v>750</v>
      </c>
      <c r="D10" s="57"/>
      <c r="F10" s="30" t="s">
        <v>64</v>
      </c>
      <c r="G10" s="33">
        <f>IF($G$4=DATA!$B$1,'Long terme 1'!G5*DATA!B2,'Long terme 1'!G5*DATA!C2)</f>
        <v>1300</v>
      </c>
      <c r="H10" s="32"/>
      <c r="J10" s="106">
        <v>1</v>
      </c>
      <c r="K10" s="84">
        <f>K7</f>
        <v>0</v>
      </c>
      <c r="L10" s="85">
        <f>PMT(($N$4/12),$N$5,$K$7)*-1</f>
        <v>0</v>
      </c>
      <c r="M10" s="85">
        <f>L10-N10</f>
        <v>0</v>
      </c>
      <c r="N10" s="81">
        <f>K10*($N$4/12)</f>
        <v>0</v>
      </c>
      <c r="O10" s="86">
        <f>K10-M10</f>
        <v>0</v>
      </c>
    </row>
    <row r="11" spans="1:16" x14ac:dyDescent="0.3">
      <c r="A11" s="53" t="s">
        <v>14</v>
      </c>
      <c r="B11" s="55"/>
      <c r="C11" s="59"/>
      <c r="D11" s="57"/>
      <c r="F11" s="30" t="s">
        <v>63</v>
      </c>
      <c r="G11" s="33">
        <f>IF($G$4=DATA!$B$1,'Long terme 1'!G$7*DATA!B3,'Long terme 1'!G$7*DATA!C3)</f>
        <v>0</v>
      </c>
      <c r="H11" s="32"/>
      <c r="J11" s="106">
        <v>2</v>
      </c>
      <c r="K11" s="84">
        <f>O10</f>
        <v>0</v>
      </c>
      <c r="L11" s="85">
        <f t="shared" ref="L11:L74" si="0">PMT(($N$4/12),$N$5,$K$7)*-1</f>
        <v>0</v>
      </c>
      <c r="M11" s="85">
        <f t="shared" ref="M11:M74" si="1">L11-N11</f>
        <v>0</v>
      </c>
      <c r="N11" s="81">
        <f t="shared" ref="N11:N74" si="2">K11*$N$4/12</f>
        <v>0</v>
      </c>
      <c r="O11" s="86">
        <f>K11-M11</f>
        <v>0</v>
      </c>
    </row>
    <row r="12" spans="1:16" x14ac:dyDescent="0.3">
      <c r="A12" s="53" t="s">
        <v>90</v>
      </c>
      <c r="B12" s="55"/>
      <c r="C12" s="59"/>
      <c r="D12" s="57"/>
      <c r="F12" s="34" t="s">
        <v>65</v>
      </c>
      <c r="G12" s="33">
        <f>IF($G$4=DATA!$B$1,'Long terme 1'!G$7*DATA!B4,'Long terme 1'!G$7*DATA!C4)</f>
        <v>0</v>
      </c>
      <c r="H12" s="32"/>
      <c r="J12" s="106">
        <v>3</v>
      </c>
      <c r="K12" s="84">
        <f t="shared" ref="K12:K75" si="3">O11</f>
        <v>0</v>
      </c>
      <c r="L12" s="85">
        <f t="shared" si="0"/>
        <v>0</v>
      </c>
      <c r="M12" s="85">
        <f t="shared" si="1"/>
        <v>0</v>
      </c>
      <c r="N12" s="81">
        <f t="shared" si="2"/>
        <v>0</v>
      </c>
      <c r="O12" s="86">
        <f t="shared" ref="O12:O75" si="4">K12-M12</f>
        <v>0</v>
      </c>
    </row>
    <row r="13" spans="1:16" x14ac:dyDescent="0.3">
      <c r="A13" s="54" t="s">
        <v>17</v>
      </c>
      <c r="B13" s="56"/>
      <c r="C13" s="44"/>
      <c r="D13" s="64">
        <f>L10</f>
        <v>0</v>
      </c>
      <c r="F13" s="34" t="s">
        <v>58</v>
      </c>
      <c r="G13" s="33">
        <f>IF($G$4=DATA!$B$1,'Long terme 1'!G$7*DATA!B5,'Long terme 1'!G$7*DATA!C5)</f>
        <v>0</v>
      </c>
      <c r="H13" s="32"/>
      <c r="J13" s="106">
        <v>4</v>
      </c>
      <c r="K13" s="84">
        <f t="shared" si="3"/>
        <v>0</v>
      </c>
      <c r="L13" s="85">
        <f t="shared" si="0"/>
        <v>0</v>
      </c>
      <c r="M13" s="85">
        <f t="shared" si="1"/>
        <v>0</v>
      </c>
      <c r="N13" s="81">
        <f t="shared" si="2"/>
        <v>0</v>
      </c>
      <c r="O13" s="86">
        <f t="shared" si="4"/>
        <v>0</v>
      </c>
    </row>
    <row r="14" spans="1:16" x14ac:dyDescent="0.3">
      <c r="A14" s="54" t="s">
        <v>4</v>
      </c>
      <c r="B14" s="56"/>
      <c r="C14" s="56"/>
      <c r="D14" s="62"/>
      <c r="F14" s="35" t="s">
        <v>23</v>
      </c>
      <c r="G14" s="36">
        <f>SUM(G10:G13)</f>
        <v>1300</v>
      </c>
      <c r="H14" s="32"/>
      <c r="J14" s="106">
        <v>5</v>
      </c>
      <c r="K14" s="84">
        <f t="shared" si="3"/>
        <v>0</v>
      </c>
      <c r="L14" s="85">
        <f t="shared" si="0"/>
        <v>0</v>
      </c>
      <c r="M14" s="85">
        <f t="shared" si="1"/>
        <v>0</v>
      </c>
      <c r="N14" s="81">
        <f t="shared" si="2"/>
        <v>0</v>
      </c>
      <c r="O14" s="86">
        <f t="shared" si="4"/>
        <v>0</v>
      </c>
    </row>
    <row r="15" spans="1:16" ht="19.2" x14ac:dyDescent="0.45">
      <c r="A15" s="54" t="s">
        <v>5</v>
      </c>
      <c r="B15" s="56"/>
      <c r="C15" s="56"/>
      <c r="D15" s="62"/>
      <c r="F15" s="129" t="s">
        <v>47</v>
      </c>
      <c r="G15" s="130">
        <f>G7-G14-((D14+D15)*12)</f>
        <v>-1300</v>
      </c>
      <c r="H15" s="32"/>
      <c r="J15" s="106">
        <v>6</v>
      </c>
      <c r="K15" s="84">
        <f t="shared" si="3"/>
        <v>0</v>
      </c>
      <c r="L15" s="85">
        <f t="shared" si="0"/>
        <v>0</v>
      </c>
      <c r="M15" s="85">
        <f t="shared" si="1"/>
        <v>0</v>
      </c>
      <c r="N15" s="81">
        <f t="shared" si="2"/>
        <v>0</v>
      </c>
      <c r="O15" s="86">
        <f t="shared" si="4"/>
        <v>0</v>
      </c>
    </row>
    <row r="16" spans="1:16" ht="18" x14ac:dyDescent="0.35">
      <c r="A16" s="54" t="s">
        <v>6</v>
      </c>
      <c r="B16" s="56"/>
      <c r="C16" s="56"/>
      <c r="D16" s="62"/>
      <c r="F16" s="37"/>
      <c r="G16" s="38"/>
      <c r="H16" s="39"/>
      <c r="J16" s="106">
        <v>7</v>
      </c>
      <c r="K16" s="84">
        <f t="shared" si="3"/>
        <v>0</v>
      </c>
      <c r="L16" s="85">
        <f t="shared" si="0"/>
        <v>0</v>
      </c>
      <c r="M16" s="85">
        <f t="shared" si="1"/>
        <v>0</v>
      </c>
      <c r="N16" s="81">
        <f t="shared" si="2"/>
        <v>0</v>
      </c>
      <c r="O16" s="86">
        <f t="shared" si="4"/>
        <v>0</v>
      </c>
    </row>
    <row r="17" spans="1:15" ht="18" x14ac:dyDescent="0.35">
      <c r="A17" s="54" t="s">
        <v>8</v>
      </c>
      <c r="B17" s="56"/>
      <c r="C17" s="56"/>
      <c r="D17" s="64">
        <f>(166*B6)/12</f>
        <v>0</v>
      </c>
      <c r="F17" s="181" t="s">
        <v>66</v>
      </c>
      <c r="G17" s="182"/>
      <c r="H17" s="183"/>
      <c r="J17" s="106">
        <v>8</v>
      </c>
      <c r="K17" s="84">
        <f t="shared" si="3"/>
        <v>0</v>
      </c>
      <c r="L17" s="85">
        <f t="shared" si="0"/>
        <v>0</v>
      </c>
      <c r="M17" s="85">
        <f t="shared" si="1"/>
        <v>0</v>
      </c>
      <c r="N17" s="81">
        <f t="shared" si="2"/>
        <v>0</v>
      </c>
      <c r="O17" s="86">
        <f t="shared" si="4"/>
        <v>0</v>
      </c>
    </row>
    <row r="18" spans="1:15" x14ac:dyDescent="0.3">
      <c r="A18" s="54" t="s">
        <v>7</v>
      </c>
      <c r="B18" s="56"/>
      <c r="C18" s="56"/>
      <c r="D18" s="65">
        <f>0.004*B5/12</f>
        <v>0</v>
      </c>
      <c r="F18" s="37" t="s">
        <v>102</v>
      </c>
      <c r="G18" s="40">
        <f>G15/H18*0.8</f>
        <v>-20800</v>
      </c>
      <c r="H18" s="41">
        <f>IF(G4=DATA!B1,DATA!B6,DATA!C6)</f>
        <v>0.05</v>
      </c>
      <c r="J18" s="106">
        <v>9</v>
      </c>
      <c r="K18" s="84">
        <f t="shared" si="3"/>
        <v>0</v>
      </c>
      <c r="L18" s="85">
        <f t="shared" si="0"/>
        <v>0</v>
      </c>
      <c r="M18" s="85">
        <f t="shared" si="1"/>
        <v>0</v>
      </c>
      <c r="N18" s="81">
        <f t="shared" si="2"/>
        <v>0</v>
      </c>
      <c r="O18" s="86">
        <f t="shared" si="4"/>
        <v>0</v>
      </c>
    </row>
    <row r="19" spans="1:15" x14ac:dyDescent="0.3">
      <c r="A19" s="54" t="s">
        <v>10</v>
      </c>
      <c r="B19" s="56"/>
      <c r="C19" s="56"/>
      <c r="D19" s="58">
        <f>(B6*450)/12</f>
        <v>0</v>
      </c>
      <c r="F19" s="37" t="s">
        <v>103</v>
      </c>
      <c r="G19" s="40">
        <f>G15/H19/0.0767</f>
        <v>-14124.293785310736</v>
      </c>
      <c r="H19" s="133">
        <f>IF(G4=DATA!B1,DATA!B7,DATA!C7)</f>
        <v>1.2</v>
      </c>
      <c r="J19" s="106">
        <v>10</v>
      </c>
      <c r="K19" s="84">
        <f t="shared" si="3"/>
        <v>0</v>
      </c>
      <c r="L19" s="85">
        <f t="shared" si="0"/>
        <v>0</v>
      </c>
      <c r="M19" s="85">
        <f t="shared" si="1"/>
        <v>0</v>
      </c>
      <c r="N19" s="81">
        <f t="shared" si="2"/>
        <v>0</v>
      </c>
      <c r="O19" s="86">
        <f t="shared" si="4"/>
        <v>0</v>
      </c>
    </row>
    <row r="20" spans="1:15" ht="18" thickBot="1" x14ac:dyDescent="0.35">
      <c r="A20" s="54" t="s">
        <v>9</v>
      </c>
      <c r="B20" s="56"/>
      <c r="C20" s="56"/>
      <c r="D20" s="58">
        <f>(IF(B6=2,(B7*0.03)/2,B7*0.03))/12</f>
        <v>0</v>
      </c>
      <c r="F20" s="42" t="s">
        <v>104</v>
      </c>
      <c r="G20" s="43">
        <f>B5*H20</f>
        <v>0</v>
      </c>
      <c r="H20" s="134">
        <v>0.95</v>
      </c>
      <c r="J20" s="106">
        <v>11</v>
      </c>
      <c r="K20" s="84">
        <f t="shared" si="3"/>
        <v>0</v>
      </c>
      <c r="L20" s="85">
        <f t="shared" si="0"/>
        <v>0</v>
      </c>
      <c r="M20" s="85">
        <f t="shared" si="1"/>
        <v>0</v>
      </c>
      <c r="N20" s="81">
        <f t="shared" si="2"/>
        <v>0</v>
      </c>
      <c r="O20" s="86">
        <f t="shared" si="4"/>
        <v>0</v>
      </c>
    </row>
    <row r="21" spans="1:15" x14ac:dyDescent="0.3">
      <c r="A21" s="149" t="s">
        <v>109</v>
      </c>
      <c r="B21" s="146"/>
      <c r="C21" s="147"/>
      <c r="D21" s="150">
        <f>SUM(D5:D20)</f>
        <v>0</v>
      </c>
      <c r="J21" s="106">
        <v>12</v>
      </c>
      <c r="K21" s="84">
        <f t="shared" si="3"/>
        <v>0</v>
      </c>
      <c r="L21" s="85">
        <f t="shared" si="0"/>
        <v>0</v>
      </c>
      <c r="M21" s="85">
        <f t="shared" si="1"/>
        <v>0</v>
      </c>
      <c r="N21" s="81">
        <f t="shared" si="2"/>
        <v>0</v>
      </c>
      <c r="O21" s="86">
        <f t="shared" si="4"/>
        <v>0</v>
      </c>
    </row>
    <row r="22" spans="1:15" x14ac:dyDescent="0.3">
      <c r="A22" s="135" t="s">
        <v>105</v>
      </c>
      <c r="B22" s="56"/>
      <c r="C22" s="56"/>
      <c r="D22" s="64">
        <f>D21*12</f>
        <v>0</v>
      </c>
      <c r="J22" s="106">
        <v>13</v>
      </c>
      <c r="K22" s="84">
        <f t="shared" si="3"/>
        <v>0</v>
      </c>
      <c r="L22" s="85">
        <f t="shared" si="0"/>
        <v>0</v>
      </c>
      <c r="M22" s="85">
        <f t="shared" si="1"/>
        <v>0</v>
      </c>
      <c r="N22" s="81">
        <f t="shared" si="2"/>
        <v>0</v>
      </c>
      <c r="O22" s="86">
        <f t="shared" si="4"/>
        <v>0</v>
      </c>
    </row>
    <row r="23" spans="1:15" x14ac:dyDescent="0.3">
      <c r="A23" s="151" t="s">
        <v>82</v>
      </c>
      <c r="B23" s="148"/>
      <c r="C23" s="148"/>
      <c r="D23" s="152">
        <f>B7-D22</f>
        <v>0</v>
      </c>
      <c r="J23" s="106">
        <v>14</v>
      </c>
      <c r="K23" s="84">
        <f>O22</f>
        <v>0</v>
      </c>
      <c r="L23" s="85">
        <f t="shared" si="0"/>
        <v>0</v>
      </c>
      <c r="M23" s="85">
        <f t="shared" si="1"/>
        <v>0</v>
      </c>
      <c r="N23" s="81">
        <f t="shared" si="2"/>
        <v>0</v>
      </c>
      <c r="O23" s="86">
        <f t="shared" si="4"/>
        <v>0</v>
      </c>
    </row>
    <row r="24" spans="1:15" x14ac:dyDescent="0.3">
      <c r="A24" s="135" t="s">
        <v>51</v>
      </c>
      <c r="B24" s="73"/>
      <c r="C24" s="74">
        <f>SUM(C5:C11)</f>
        <v>2000</v>
      </c>
      <c r="D24" s="142"/>
      <c r="J24" s="106">
        <v>15</v>
      </c>
      <c r="K24" s="84">
        <f t="shared" si="3"/>
        <v>0</v>
      </c>
      <c r="L24" s="85">
        <f t="shared" si="0"/>
        <v>0</v>
      </c>
      <c r="M24" s="85">
        <f t="shared" si="1"/>
        <v>0</v>
      </c>
      <c r="N24" s="81">
        <f t="shared" si="2"/>
        <v>0</v>
      </c>
      <c r="O24" s="86">
        <f t="shared" si="4"/>
        <v>0</v>
      </c>
    </row>
    <row r="25" spans="1:15" ht="18" thickBot="1" x14ac:dyDescent="0.35">
      <c r="A25" s="63" t="s">
        <v>110</v>
      </c>
      <c r="B25" s="143"/>
      <c r="C25" s="144">
        <f>C24+IF(MIN(DATA!G3:G27)&lt;0,-MIN(DATA!G3:G27),0)</f>
        <v>2000</v>
      </c>
      <c r="D25" s="145"/>
      <c r="J25" s="106">
        <v>16</v>
      </c>
      <c r="K25" s="84">
        <f t="shared" si="3"/>
        <v>0</v>
      </c>
      <c r="L25" s="85">
        <f t="shared" si="0"/>
        <v>0</v>
      </c>
      <c r="M25" s="85">
        <f t="shared" si="1"/>
        <v>0</v>
      </c>
      <c r="N25" s="81">
        <f t="shared" si="2"/>
        <v>0</v>
      </c>
      <c r="O25" s="86">
        <f t="shared" si="4"/>
        <v>0</v>
      </c>
    </row>
    <row r="26" spans="1:15" ht="18" thickBot="1" x14ac:dyDescent="0.35">
      <c r="J26" s="106">
        <v>17</v>
      </c>
      <c r="K26" s="84">
        <f t="shared" si="3"/>
        <v>0</v>
      </c>
      <c r="L26" s="85">
        <f t="shared" si="0"/>
        <v>0</v>
      </c>
      <c r="M26" s="85">
        <f t="shared" si="1"/>
        <v>0</v>
      </c>
      <c r="N26" s="81">
        <f t="shared" si="2"/>
        <v>0</v>
      </c>
      <c r="O26" s="86">
        <f t="shared" si="4"/>
        <v>0</v>
      </c>
    </row>
    <row r="27" spans="1:15" x14ac:dyDescent="0.3">
      <c r="A27" s="184" t="s">
        <v>70</v>
      </c>
      <c r="B27" s="185"/>
      <c r="C27" s="185"/>
      <c r="D27" s="186"/>
      <c r="J27" s="106">
        <v>18</v>
      </c>
      <c r="K27" s="84">
        <f t="shared" si="3"/>
        <v>0</v>
      </c>
      <c r="L27" s="85">
        <f t="shared" si="0"/>
        <v>0</v>
      </c>
      <c r="M27" s="85">
        <f t="shared" si="1"/>
        <v>0</v>
      </c>
      <c r="N27" s="81">
        <f t="shared" si="2"/>
        <v>0</v>
      </c>
      <c r="O27" s="86">
        <f t="shared" si="4"/>
        <v>0</v>
      </c>
    </row>
    <row r="28" spans="1:15" x14ac:dyDescent="0.3">
      <c r="A28" s="49" t="s">
        <v>71</v>
      </c>
      <c r="B28" s="50" t="s">
        <v>72</v>
      </c>
      <c r="C28" s="50" t="s">
        <v>73</v>
      </c>
      <c r="D28" s="51" t="s">
        <v>99</v>
      </c>
      <c r="J28" s="106">
        <v>19</v>
      </c>
      <c r="K28" s="84">
        <f t="shared" si="3"/>
        <v>0</v>
      </c>
      <c r="L28" s="85">
        <f t="shared" si="0"/>
        <v>0</v>
      </c>
      <c r="M28" s="85">
        <f t="shared" si="1"/>
        <v>0</v>
      </c>
      <c r="N28" s="81">
        <f t="shared" si="2"/>
        <v>0</v>
      </c>
      <c r="O28" s="86">
        <f t="shared" si="4"/>
        <v>0</v>
      </c>
    </row>
    <row r="29" spans="1:15" x14ac:dyDescent="0.3">
      <c r="A29" s="178" t="s">
        <v>74</v>
      </c>
      <c r="B29" s="179"/>
      <c r="C29" s="179"/>
      <c r="D29" s="180"/>
      <c r="J29" s="106">
        <v>20</v>
      </c>
      <c r="K29" s="84">
        <f t="shared" si="3"/>
        <v>0</v>
      </c>
      <c r="L29" s="85">
        <f t="shared" si="0"/>
        <v>0</v>
      </c>
      <c r="M29" s="85">
        <f t="shared" si="1"/>
        <v>0</v>
      </c>
      <c r="N29" s="81">
        <f t="shared" si="2"/>
        <v>0</v>
      </c>
      <c r="O29" s="86">
        <f t="shared" si="4"/>
        <v>0</v>
      </c>
    </row>
    <row r="30" spans="1:15" x14ac:dyDescent="0.3">
      <c r="A30" s="137">
        <f>FV(0.03,5,,-B5)</f>
        <v>0</v>
      </c>
      <c r="B30" s="138">
        <f>SUM(M10:M69)</f>
        <v>0</v>
      </c>
      <c r="C30" s="138">
        <f>DATA!G7</f>
        <v>0</v>
      </c>
      <c r="D30" s="139">
        <f>(((A30-B$5+B30+C30))/C$25)</f>
        <v>0</v>
      </c>
      <c r="F30" s="23">
        <f>$C$25*D30</f>
        <v>0</v>
      </c>
      <c r="J30" s="106">
        <v>21</v>
      </c>
      <c r="K30" s="84">
        <f>O29</f>
        <v>0</v>
      </c>
      <c r="L30" s="85">
        <f t="shared" si="0"/>
        <v>0</v>
      </c>
      <c r="M30" s="85">
        <f t="shared" si="1"/>
        <v>0</v>
      </c>
      <c r="N30" s="81">
        <f t="shared" si="2"/>
        <v>0</v>
      </c>
      <c r="O30" s="86">
        <f t="shared" si="4"/>
        <v>0</v>
      </c>
    </row>
    <row r="31" spans="1:15" x14ac:dyDescent="0.3">
      <c r="A31" s="178" t="s">
        <v>77</v>
      </c>
      <c r="B31" s="179"/>
      <c r="C31" s="179"/>
      <c r="D31" s="180"/>
      <c r="F31" s="23"/>
      <c r="J31" s="106">
        <v>22</v>
      </c>
      <c r="K31" s="84">
        <f t="shared" si="3"/>
        <v>0</v>
      </c>
      <c r="L31" s="85">
        <f t="shared" si="0"/>
        <v>0</v>
      </c>
      <c r="M31" s="85">
        <f t="shared" si="1"/>
        <v>0</v>
      </c>
      <c r="N31" s="81">
        <f t="shared" si="2"/>
        <v>0</v>
      </c>
      <c r="O31" s="86">
        <f t="shared" si="4"/>
        <v>0</v>
      </c>
    </row>
    <row r="32" spans="1:15" x14ac:dyDescent="0.3">
      <c r="A32" s="137">
        <f>FV(0.03,10,,-B$5)</f>
        <v>0</v>
      </c>
      <c r="B32" s="138">
        <f>SUM(M10:M129)</f>
        <v>0</v>
      </c>
      <c r="C32" s="138">
        <f>DATA!G12</f>
        <v>0</v>
      </c>
      <c r="D32" s="139">
        <f>(((A32-B$5+B32+C32))/C$25)</f>
        <v>0</v>
      </c>
      <c r="F32" s="23">
        <f>$C$25*D32</f>
        <v>0</v>
      </c>
      <c r="J32" s="106">
        <v>23</v>
      </c>
      <c r="K32" s="84">
        <f t="shared" si="3"/>
        <v>0</v>
      </c>
      <c r="L32" s="85">
        <f t="shared" si="0"/>
        <v>0</v>
      </c>
      <c r="M32" s="85">
        <f t="shared" si="1"/>
        <v>0</v>
      </c>
      <c r="N32" s="81">
        <f t="shared" si="2"/>
        <v>0</v>
      </c>
      <c r="O32" s="86">
        <f t="shared" si="4"/>
        <v>0</v>
      </c>
    </row>
    <row r="33" spans="1:15" x14ac:dyDescent="0.3">
      <c r="A33" s="175" t="s">
        <v>78</v>
      </c>
      <c r="B33" s="176"/>
      <c r="C33" s="176"/>
      <c r="D33" s="177"/>
      <c r="F33" s="23"/>
      <c r="J33" s="106">
        <v>24</v>
      </c>
      <c r="K33" s="84">
        <f t="shared" si="3"/>
        <v>0</v>
      </c>
      <c r="L33" s="85">
        <f t="shared" si="0"/>
        <v>0</v>
      </c>
      <c r="M33" s="85">
        <f t="shared" si="1"/>
        <v>0</v>
      </c>
      <c r="N33" s="81">
        <f t="shared" si="2"/>
        <v>0</v>
      </c>
      <c r="O33" s="86">
        <f t="shared" si="4"/>
        <v>0</v>
      </c>
    </row>
    <row r="34" spans="1:15" x14ac:dyDescent="0.3">
      <c r="A34" s="137">
        <f>FV(0.03,15,,-B$5)</f>
        <v>0</v>
      </c>
      <c r="B34" s="138">
        <f>SUM(M10:M189)</f>
        <v>0</v>
      </c>
      <c r="C34" s="138">
        <f>DATA!G17</f>
        <v>0</v>
      </c>
      <c r="D34" s="139">
        <f>(((A34-B$5+B34+C34))/C$25)</f>
        <v>0</v>
      </c>
      <c r="F34" s="23">
        <f>$C$25*D34</f>
        <v>0</v>
      </c>
      <c r="J34" s="106">
        <v>25</v>
      </c>
      <c r="K34" s="84">
        <f t="shared" si="3"/>
        <v>0</v>
      </c>
      <c r="L34" s="85">
        <f t="shared" si="0"/>
        <v>0</v>
      </c>
      <c r="M34" s="85">
        <f t="shared" si="1"/>
        <v>0</v>
      </c>
      <c r="N34" s="81">
        <f t="shared" si="2"/>
        <v>0</v>
      </c>
      <c r="O34" s="86">
        <f t="shared" si="4"/>
        <v>0</v>
      </c>
    </row>
    <row r="35" spans="1:15" x14ac:dyDescent="0.3">
      <c r="A35" s="175" t="s">
        <v>79</v>
      </c>
      <c r="B35" s="176"/>
      <c r="C35" s="176"/>
      <c r="D35" s="177"/>
      <c r="F35" s="23"/>
      <c r="J35" s="106">
        <v>26</v>
      </c>
      <c r="K35" s="84">
        <f t="shared" si="3"/>
        <v>0</v>
      </c>
      <c r="L35" s="85">
        <f t="shared" si="0"/>
        <v>0</v>
      </c>
      <c r="M35" s="85">
        <f t="shared" si="1"/>
        <v>0</v>
      </c>
      <c r="N35" s="81">
        <f t="shared" si="2"/>
        <v>0</v>
      </c>
      <c r="O35" s="86">
        <f t="shared" si="4"/>
        <v>0</v>
      </c>
    </row>
    <row r="36" spans="1:15" x14ac:dyDescent="0.3">
      <c r="A36" s="137">
        <f>FV(0.03,20,,-B$5)</f>
        <v>0</v>
      </c>
      <c r="B36" s="138">
        <f>SUM(M10:M249)</f>
        <v>0</v>
      </c>
      <c r="C36" s="138">
        <f>DATA!G22</f>
        <v>0</v>
      </c>
      <c r="D36" s="139">
        <f>(((A36-B$5+B36+C36))/C$25)</f>
        <v>0</v>
      </c>
      <c r="F36" s="23">
        <f>$C$25*D36</f>
        <v>0</v>
      </c>
      <c r="J36" s="106">
        <v>27</v>
      </c>
      <c r="K36" s="84">
        <f t="shared" si="3"/>
        <v>0</v>
      </c>
      <c r="L36" s="85">
        <f t="shared" si="0"/>
        <v>0</v>
      </c>
      <c r="M36" s="85">
        <f t="shared" si="1"/>
        <v>0</v>
      </c>
      <c r="N36" s="81">
        <f t="shared" si="2"/>
        <v>0</v>
      </c>
      <c r="O36" s="86">
        <f t="shared" si="4"/>
        <v>0</v>
      </c>
    </row>
    <row r="37" spans="1:15" x14ac:dyDescent="0.3">
      <c r="A37" s="175" t="s">
        <v>80</v>
      </c>
      <c r="B37" s="176"/>
      <c r="C37" s="176"/>
      <c r="D37" s="177"/>
      <c r="F37" s="23"/>
      <c r="J37" s="106">
        <v>28</v>
      </c>
      <c r="K37" s="84">
        <f t="shared" si="3"/>
        <v>0</v>
      </c>
      <c r="L37" s="85">
        <f t="shared" si="0"/>
        <v>0</v>
      </c>
      <c r="M37" s="85">
        <f t="shared" si="1"/>
        <v>0</v>
      </c>
      <c r="N37" s="81">
        <f t="shared" si="2"/>
        <v>0</v>
      </c>
      <c r="O37" s="86">
        <f t="shared" si="4"/>
        <v>0</v>
      </c>
    </row>
    <row r="38" spans="1:15" ht="18" thickBot="1" x14ac:dyDescent="0.35">
      <c r="A38" s="140">
        <f>FV(0.03,25,,-B$5)</f>
        <v>0</v>
      </c>
      <c r="B38" s="141">
        <f>SUM(M10:M309)</f>
        <v>0</v>
      </c>
      <c r="C38" s="141">
        <f>DATA!G27</f>
        <v>0</v>
      </c>
      <c r="D38" s="139">
        <f>(((A38-B$5+B38+C38))/C$25)</f>
        <v>0</v>
      </c>
      <c r="F38" s="23">
        <f>$C$25*D38</f>
        <v>0</v>
      </c>
      <c r="J38" s="106">
        <v>29</v>
      </c>
      <c r="K38" s="84">
        <f t="shared" si="3"/>
        <v>0</v>
      </c>
      <c r="L38" s="85">
        <f t="shared" si="0"/>
        <v>0</v>
      </c>
      <c r="M38" s="85">
        <f t="shared" si="1"/>
        <v>0</v>
      </c>
      <c r="N38" s="81">
        <f t="shared" si="2"/>
        <v>0</v>
      </c>
      <c r="O38" s="86">
        <f t="shared" si="4"/>
        <v>0</v>
      </c>
    </row>
    <row r="39" spans="1:15" x14ac:dyDescent="0.3">
      <c r="F39" s="23"/>
      <c r="J39" s="106">
        <v>30</v>
      </c>
      <c r="K39" s="84">
        <f t="shared" si="3"/>
        <v>0</v>
      </c>
      <c r="L39" s="85">
        <f t="shared" si="0"/>
        <v>0</v>
      </c>
      <c r="M39" s="85">
        <f t="shared" si="1"/>
        <v>0</v>
      </c>
      <c r="N39" s="81">
        <f t="shared" si="2"/>
        <v>0</v>
      </c>
      <c r="O39" s="86">
        <f t="shared" si="4"/>
        <v>0</v>
      </c>
    </row>
    <row r="40" spans="1:15" x14ac:dyDescent="0.3">
      <c r="J40" s="106">
        <v>31</v>
      </c>
      <c r="K40" s="84">
        <f t="shared" si="3"/>
        <v>0</v>
      </c>
      <c r="L40" s="85">
        <f t="shared" si="0"/>
        <v>0</v>
      </c>
      <c r="M40" s="85">
        <f t="shared" si="1"/>
        <v>0</v>
      </c>
      <c r="N40" s="81">
        <f t="shared" si="2"/>
        <v>0</v>
      </c>
      <c r="O40" s="86">
        <f t="shared" si="4"/>
        <v>0</v>
      </c>
    </row>
    <row r="41" spans="1:15" x14ac:dyDescent="0.3">
      <c r="J41" s="106">
        <v>32</v>
      </c>
      <c r="K41" s="84">
        <f t="shared" si="3"/>
        <v>0</v>
      </c>
      <c r="L41" s="85">
        <f t="shared" si="0"/>
        <v>0</v>
      </c>
      <c r="M41" s="85">
        <f t="shared" si="1"/>
        <v>0</v>
      </c>
      <c r="N41" s="81">
        <f t="shared" si="2"/>
        <v>0</v>
      </c>
      <c r="O41" s="86">
        <f t="shared" si="4"/>
        <v>0</v>
      </c>
    </row>
    <row r="42" spans="1:15" x14ac:dyDescent="0.3">
      <c r="J42" s="106">
        <v>33</v>
      </c>
      <c r="K42" s="84">
        <f t="shared" si="3"/>
        <v>0</v>
      </c>
      <c r="L42" s="85">
        <f t="shared" si="0"/>
        <v>0</v>
      </c>
      <c r="M42" s="85">
        <f t="shared" si="1"/>
        <v>0</v>
      </c>
      <c r="N42" s="81">
        <f t="shared" si="2"/>
        <v>0</v>
      </c>
      <c r="O42" s="86">
        <f t="shared" si="4"/>
        <v>0</v>
      </c>
    </row>
    <row r="43" spans="1:15" x14ac:dyDescent="0.3">
      <c r="J43" s="106">
        <v>34</v>
      </c>
      <c r="K43" s="84">
        <f t="shared" si="3"/>
        <v>0</v>
      </c>
      <c r="L43" s="85">
        <f t="shared" si="0"/>
        <v>0</v>
      </c>
      <c r="M43" s="85">
        <f t="shared" si="1"/>
        <v>0</v>
      </c>
      <c r="N43" s="81">
        <f t="shared" si="2"/>
        <v>0</v>
      </c>
      <c r="O43" s="86">
        <f t="shared" si="4"/>
        <v>0</v>
      </c>
    </row>
    <row r="44" spans="1:15" x14ac:dyDescent="0.3">
      <c r="J44" s="106">
        <v>35</v>
      </c>
      <c r="K44" s="84">
        <f t="shared" si="3"/>
        <v>0</v>
      </c>
      <c r="L44" s="85">
        <f t="shared" si="0"/>
        <v>0</v>
      </c>
      <c r="M44" s="85">
        <f t="shared" si="1"/>
        <v>0</v>
      </c>
      <c r="N44" s="81">
        <f t="shared" si="2"/>
        <v>0</v>
      </c>
      <c r="O44" s="86">
        <f t="shared" si="4"/>
        <v>0</v>
      </c>
    </row>
    <row r="45" spans="1:15" x14ac:dyDescent="0.3">
      <c r="J45" s="106">
        <v>36</v>
      </c>
      <c r="K45" s="84">
        <f t="shared" si="3"/>
        <v>0</v>
      </c>
      <c r="L45" s="85">
        <f t="shared" si="0"/>
        <v>0</v>
      </c>
      <c r="M45" s="85">
        <f t="shared" si="1"/>
        <v>0</v>
      </c>
      <c r="N45" s="81">
        <f t="shared" si="2"/>
        <v>0</v>
      </c>
      <c r="O45" s="86">
        <f t="shared" si="4"/>
        <v>0</v>
      </c>
    </row>
    <row r="46" spans="1:15" x14ac:dyDescent="0.3">
      <c r="J46" s="106">
        <v>37</v>
      </c>
      <c r="K46" s="84">
        <f t="shared" si="3"/>
        <v>0</v>
      </c>
      <c r="L46" s="85">
        <f t="shared" si="0"/>
        <v>0</v>
      </c>
      <c r="M46" s="85">
        <f t="shared" si="1"/>
        <v>0</v>
      </c>
      <c r="N46" s="81">
        <f t="shared" si="2"/>
        <v>0</v>
      </c>
      <c r="O46" s="86">
        <f t="shared" si="4"/>
        <v>0</v>
      </c>
    </row>
    <row r="47" spans="1:15" x14ac:dyDescent="0.3">
      <c r="J47" s="106">
        <v>38</v>
      </c>
      <c r="K47" s="84">
        <f t="shared" si="3"/>
        <v>0</v>
      </c>
      <c r="L47" s="85">
        <f t="shared" si="0"/>
        <v>0</v>
      </c>
      <c r="M47" s="85">
        <f t="shared" si="1"/>
        <v>0</v>
      </c>
      <c r="N47" s="81">
        <f t="shared" si="2"/>
        <v>0</v>
      </c>
      <c r="O47" s="86">
        <f t="shared" si="4"/>
        <v>0</v>
      </c>
    </row>
    <row r="48" spans="1:15" x14ac:dyDescent="0.3">
      <c r="J48" s="106">
        <v>39</v>
      </c>
      <c r="K48" s="84">
        <f t="shared" si="3"/>
        <v>0</v>
      </c>
      <c r="L48" s="85">
        <f t="shared" si="0"/>
        <v>0</v>
      </c>
      <c r="M48" s="85">
        <f t="shared" si="1"/>
        <v>0</v>
      </c>
      <c r="N48" s="81">
        <f t="shared" si="2"/>
        <v>0</v>
      </c>
      <c r="O48" s="86">
        <f t="shared" si="4"/>
        <v>0</v>
      </c>
    </row>
    <row r="49" spans="10:15" x14ac:dyDescent="0.3">
      <c r="J49" s="106">
        <v>40</v>
      </c>
      <c r="K49" s="84">
        <f t="shared" si="3"/>
        <v>0</v>
      </c>
      <c r="L49" s="85">
        <f t="shared" si="0"/>
        <v>0</v>
      </c>
      <c r="M49" s="85">
        <f t="shared" si="1"/>
        <v>0</v>
      </c>
      <c r="N49" s="81">
        <f t="shared" si="2"/>
        <v>0</v>
      </c>
      <c r="O49" s="86">
        <f t="shared" si="4"/>
        <v>0</v>
      </c>
    </row>
    <row r="50" spans="10:15" x14ac:dyDescent="0.3">
      <c r="J50" s="106">
        <v>41</v>
      </c>
      <c r="K50" s="84">
        <f t="shared" si="3"/>
        <v>0</v>
      </c>
      <c r="L50" s="85">
        <f t="shared" si="0"/>
        <v>0</v>
      </c>
      <c r="M50" s="85">
        <f t="shared" si="1"/>
        <v>0</v>
      </c>
      <c r="N50" s="81">
        <f t="shared" si="2"/>
        <v>0</v>
      </c>
      <c r="O50" s="86">
        <f t="shared" si="4"/>
        <v>0</v>
      </c>
    </row>
    <row r="51" spans="10:15" x14ac:dyDescent="0.3">
      <c r="J51" s="106">
        <v>42</v>
      </c>
      <c r="K51" s="84">
        <f t="shared" si="3"/>
        <v>0</v>
      </c>
      <c r="L51" s="85">
        <f t="shared" si="0"/>
        <v>0</v>
      </c>
      <c r="M51" s="85">
        <f t="shared" si="1"/>
        <v>0</v>
      </c>
      <c r="N51" s="81">
        <f t="shared" si="2"/>
        <v>0</v>
      </c>
      <c r="O51" s="86">
        <f t="shared" si="4"/>
        <v>0</v>
      </c>
    </row>
    <row r="52" spans="10:15" x14ac:dyDescent="0.3">
      <c r="J52" s="106">
        <v>43</v>
      </c>
      <c r="K52" s="84">
        <f t="shared" si="3"/>
        <v>0</v>
      </c>
      <c r="L52" s="85">
        <f t="shared" si="0"/>
        <v>0</v>
      </c>
      <c r="M52" s="85">
        <f t="shared" si="1"/>
        <v>0</v>
      </c>
      <c r="N52" s="81">
        <f t="shared" si="2"/>
        <v>0</v>
      </c>
      <c r="O52" s="86">
        <f t="shared" si="4"/>
        <v>0</v>
      </c>
    </row>
    <row r="53" spans="10:15" x14ac:dyDescent="0.3">
      <c r="J53" s="106">
        <v>44</v>
      </c>
      <c r="K53" s="84">
        <f t="shared" si="3"/>
        <v>0</v>
      </c>
      <c r="L53" s="85">
        <f t="shared" si="0"/>
        <v>0</v>
      </c>
      <c r="M53" s="85">
        <f t="shared" si="1"/>
        <v>0</v>
      </c>
      <c r="N53" s="81">
        <f t="shared" si="2"/>
        <v>0</v>
      </c>
      <c r="O53" s="86">
        <f t="shared" si="4"/>
        <v>0</v>
      </c>
    </row>
    <row r="54" spans="10:15" x14ac:dyDescent="0.3">
      <c r="J54" s="106">
        <v>45</v>
      </c>
      <c r="K54" s="84">
        <f t="shared" si="3"/>
        <v>0</v>
      </c>
      <c r="L54" s="85">
        <f t="shared" si="0"/>
        <v>0</v>
      </c>
      <c r="M54" s="85">
        <f t="shared" si="1"/>
        <v>0</v>
      </c>
      <c r="N54" s="81">
        <f t="shared" si="2"/>
        <v>0</v>
      </c>
      <c r="O54" s="86">
        <f t="shared" si="4"/>
        <v>0</v>
      </c>
    </row>
    <row r="55" spans="10:15" x14ac:dyDescent="0.3">
      <c r="J55" s="106">
        <v>46</v>
      </c>
      <c r="K55" s="84">
        <f t="shared" si="3"/>
        <v>0</v>
      </c>
      <c r="L55" s="85">
        <f t="shared" si="0"/>
        <v>0</v>
      </c>
      <c r="M55" s="85">
        <f t="shared" si="1"/>
        <v>0</v>
      </c>
      <c r="N55" s="81">
        <f t="shared" si="2"/>
        <v>0</v>
      </c>
      <c r="O55" s="86">
        <f t="shared" si="4"/>
        <v>0</v>
      </c>
    </row>
    <row r="56" spans="10:15" x14ac:dyDescent="0.3">
      <c r="J56" s="106">
        <v>47</v>
      </c>
      <c r="K56" s="84">
        <f t="shared" si="3"/>
        <v>0</v>
      </c>
      <c r="L56" s="85">
        <f t="shared" si="0"/>
        <v>0</v>
      </c>
      <c r="M56" s="85">
        <f t="shared" si="1"/>
        <v>0</v>
      </c>
      <c r="N56" s="81">
        <f t="shared" si="2"/>
        <v>0</v>
      </c>
      <c r="O56" s="86">
        <f t="shared" si="4"/>
        <v>0</v>
      </c>
    </row>
    <row r="57" spans="10:15" x14ac:dyDescent="0.3">
      <c r="J57" s="106">
        <v>48</v>
      </c>
      <c r="K57" s="84">
        <f t="shared" si="3"/>
        <v>0</v>
      </c>
      <c r="L57" s="85">
        <f t="shared" si="0"/>
        <v>0</v>
      </c>
      <c r="M57" s="85">
        <f t="shared" si="1"/>
        <v>0</v>
      </c>
      <c r="N57" s="81">
        <f t="shared" si="2"/>
        <v>0</v>
      </c>
      <c r="O57" s="86">
        <f t="shared" si="4"/>
        <v>0</v>
      </c>
    </row>
    <row r="58" spans="10:15" x14ac:dyDescent="0.3">
      <c r="J58" s="106">
        <v>49</v>
      </c>
      <c r="K58" s="84">
        <f t="shared" si="3"/>
        <v>0</v>
      </c>
      <c r="L58" s="85">
        <f t="shared" si="0"/>
        <v>0</v>
      </c>
      <c r="M58" s="85">
        <f t="shared" si="1"/>
        <v>0</v>
      </c>
      <c r="N58" s="81">
        <f t="shared" si="2"/>
        <v>0</v>
      </c>
      <c r="O58" s="86">
        <f t="shared" si="4"/>
        <v>0</v>
      </c>
    </row>
    <row r="59" spans="10:15" x14ac:dyDescent="0.3">
      <c r="J59" s="106">
        <v>50</v>
      </c>
      <c r="K59" s="84">
        <f t="shared" si="3"/>
        <v>0</v>
      </c>
      <c r="L59" s="85">
        <f t="shared" si="0"/>
        <v>0</v>
      </c>
      <c r="M59" s="85">
        <f t="shared" si="1"/>
        <v>0</v>
      </c>
      <c r="N59" s="81">
        <f t="shared" si="2"/>
        <v>0</v>
      </c>
      <c r="O59" s="86">
        <f t="shared" si="4"/>
        <v>0</v>
      </c>
    </row>
    <row r="60" spans="10:15" x14ac:dyDescent="0.3">
      <c r="J60" s="106">
        <v>51</v>
      </c>
      <c r="K60" s="84">
        <f t="shared" si="3"/>
        <v>0</v>
      </c>
      <c r="L60" s="85">
        <f t="shared" si="0"/>
        <v>0</v>
      </c>
      <c r="M60" s="85">
        <f t="shared" si="1"/>
        <v>0</v>
      </c>
      <c r="N60" s="81">
        <f t="shared" si="2"/>
        <v>0</v>
      </c>
      <c r="O60" s="86">
        <f t="shared" si="4"/>
        <v>0</v>
      </c>
    </row>
    <row r="61" spans="10:15" x14ac:dyDescent="0.3">
      <c r="J61" s="106">
        <v>52</v>
      </c>
      <c r="K61" s="84">
        <f t="shared" si="3"/>
        <v>0</v>
      </c>
      <c r="L61" s="85">
        <f t="shared" si="0"/>
        <v>0</v>
      </c>
      <c r="M61" s="85">
        <f t="shared" si="1"/>
        <v>0</v>
      </c>
      <c r="N61" s="81">
        <f t="shared" si="2"/>
        <v>0</v>
      </c>
      <c r="O61" s="86">
        <f t="shared" si="4"/>
        <v>0</v>
      </c>
    </row>
    <row r="62" spans="10:15" x14ac:dyDescent="0.3">
      <c r="J62" s="106">
        <v>53</v>
      </c>
      <c r="K62" s="84">
        <f t="shared" si="3"/>
        <v>0</v>
      </c>
      <c r="L62" s="85">
        <f t="shared" si="0"/>
        <v>0</v>
      </c>
      <c r="M62" s="85">
        <f t="shared" si="1"/>
        <v>0</v>
      </c>
      <c r="N62" s="81">
        <f t="shared" si="2"/>
        <v>0</v>
      </c>
      <c r="O62" s="86">
        <f t="shared" si="4"/>
        <v>0</v>
      </c>
    </row>
    <row r="63" spans="10:15" x14ac:dyDescent="0.3">
      <c r="J63" s="106">
        <v>54</v>
      </c>
      <c r="K63" s="84">
        <f t="shared" si="3"/>
        <v>0</v>
      </c>
      <c r="L63" s="85">
        <f t="shared" si="0"/>
        <v>0</v>
      </c>
      <c r="M63" s="85">
        <f t="shared" si="1"/>
        <v>0</v>
      </c>
      <c r="N63" s="81">
        <f t="shared" si="2"/>
        <v>0</v>
      </c>
      <c r="O63" s="86">
        <f t="shared" si="4"/>
        <v>0</v>
      </c>
    </row>
    <row r="64" spans="10:15" x14ac:dyDescent="0.3">
      <c r="J64" s="106">
        <v>55</v>
      </c>
      <c r="K64" s="84">
        <f t="shared" si="3"/>
        <v>0</v>
      </c>
      <c r="L64" s="85">
        <f t="shared" si="0"/>
        <v>0</v>
      </c>
      <c r="M64" s="85">
        <f t="shared" si="1"/>
        <v>0</v>
      </c>
      <c r="N64" s="81">
        <f t="shared" si="2"/>
        <v>0</v>
      </c>
      <c r="O64" s="86">
        <f t="shared" si="4"/>
        <v>0</v>
      </c>
    </row>
    <row r="65" spans="10:15" x14ac:dyDescent="0.3">
      <c r="J65" s="106">
        <v>56</v>
      </c>
      <c r="K65" s="84">
        <f t="shared" si="3"/>
        <v>0</v>
      </c>
      <c r="L65" s="85">
        <f t="shared" si="0"/>
        <v>0</v>
      </c>
      <c r="M65" s="85">
        <f t="shared" si="1"/>
        <v>0</v>
      </c>
      <c r="N65" s="81">
        <f t="shared" si="2"/>
        <v>0</v>
      </c>
      <c r="O65" s="86">
        <f t="shared" si="4"/>
        <v>0</v>
      </c>
    </row>
    <row r="66" spans="10:15" x14ac:dyDescent="0.3">
      <c r="J66" s="106">
        <v>57</v>
      </c>
      <c r="K66" s="84">
        <f t="shared" si="3"/>
        <v>0</v>
      </c>
      <c r="L66" s="85">
        <f t="shared" si="0"/>
        <v>0</v>
      </c>
      <c r="M66" s="85">
        <f t="shared" si="1"/>
        <v>0</v>
      </c>
      <c r="N66" s="81">
        <f t="shared" si="2"/>
        <v>0</v>
      </c>
      <c r="O66" s="86">
        <f t="shared" si="4"/>
        <v>0</v>
      </c>
    </row>
    <row r="67" spans="10:15" x14ac:dyDescent="0.3">
      <c r="J67" s="106">
        <v>58</v>
      </c>
      <c r="K67" s="84">
        <f t="shared" si="3"/>
        <v>0</v>
      </c>
      <c r="L67" s="85">
        <f t="shared" si="0"/>
        <v>0</v>
      </c>
      <c r="M67" s="85">
        <f t="shared" si="1"/>
        <v>0</v>
      </c>
      <c r="N67" s="81">
        <f t="shared" si="2"/>
        <v>0</v>
      </c>
      <c r="O67" s="86">
        <f t="shared" si="4"/>
        <v>0</v>
      </c>
    </row>
    <row r="68" spans="10:15" x14ac:dyDescent="0.3">
      <c r="J68" s="106">
        <v>59</v>
      </c>
      <c r="K68" s="84">
        <f t="shared" si="3"/>
        <v>0</v>
      </c>
      <c r="L68" s="85">
        <f t="shared" si="0"/>
        <v>0</v>
      </c>
      <c r="M68" s="85">
        <f t="shared" si="1"/>
        <v>0</v>
      </c>
      <c r="N68" s="81">
        <f t="shared" si="2"/>
        <v>0</v>
      </c>
      <c r="O68" s="86">
        <f t="shared" si="4"/>
        <v>0</v>
      </c>
    </row>
    <row r="69" spans="10:15" x14ac:dyDescent="0.3">
      <c r="J69" s="106">
        <v>60</v>
      </c>
      <c r="K69" s="84">
        <f t="shared" si="3"/>
        <v>0</v>
      </c>
      <c r="L69" s="85">
        <f t="shared" si="0"/>
        <v>0</v>
      </c>
      <c r="M69" s="85">
        <f t="shared" si="1"/>
        <v>0</v>
      </c>
      <c r="N69" s="81">
        <f t="shared" si="2"/>
        <v>0</v>
      </c>
      <c r="O69" s="86">
        <f t="shared" si="4"/>
        <v>0</v>
      </c>
    </row>
    <row r="70" spans="10:15" x14ac:dyDescent="0.3">
      <c r="J70" s="106">
        <v>61</v>
      </c>
      <c r="K70" s="84">
        <f t="shared" si="3"/>
        <v>0</v>
      </c>
      <c r="L70" s="85">
        <f t="shared" si="0"/>
        <v>0</v>
      </c>
      <c r="M70" s="85">
        <f t="shared" si="1"/>
        <v>0</v>
      </c>
      <c r="N70" s="81">
        <f t="shared" si="2"/>
        <v>0</v>
      </c>
      <c r="O70" s="86">
        <f t="shared" si="4"/>
        <v>0</v>
      </c>
    </row>
    <row r="71" spans="10:15" x14ac:dyDescent="0.3">
      <c r="J71" s="106">
        <v>62</v>
      </c>
      <c r="K71" s="84">
        <f t="shared" si="3"/>
        <v>0</v>
      </c>
      <c r="L71" s="85">
        <f t="shared" si="0"/>
        <v>0</v>
      </c>
      <c r="M71" s="85">
        <f t="shared" si="1"/>
        <v>0</v>
      </c>
      <c r="N71" s="81">
        <f t="shared" si="2"/>
        <v>0</v>
      </c>
      <c r="O71" s="86">
        <f t="shared" si="4"/>
        <v>0</v>
      </c>
    </row>
    <row r="72" spans="10:15" x14ac:dyDescent="0.3">
      <c r="J72" s="106">
        <v>63</v>
      </c>
      <c r="K72" s="84">
        <f t="shared" si="3"/>
        <v>0</v>
      </c>
      <c r="L72" s="85">
        <f t="shared" si="0"/>
        <v>0</v>
      </c>
      <c r="M72" s="85">
        <f t="shared" si="1"/>
        <v>0</v>
      </c>
      <c r="N72" s="81">
        <f t="shared" si="2"/>
        <v>0</v>
      </c>
      <c r="O72" s="86">
        <f t="shared" si="4"/>
        <v>0</v>
      </c>
    </row>
    <row r="73" spans="10:15" x14ac:dyDescent="0.3">
      <c r="J73" s="106">
        <v>64</v>
      </c>
      <c r="K73" s="84">
        <f t="shared" si="3"/>
        <v>0</v>
      </c>
      <c r="L73" s="85">
        <f t="shared" si="0"/>
        <v>0</v>
      </c>
      <c r="M73" s="85">
        <f t="shared" si="1"/>
        <v>0</v>
      </c>
      <c r="N73" s="81">
        <f t="shared" si="2"/>
        <v>0</v>
      </c>
      <c r="O73" s="86">
        <f t="shared" si="4"/>
        <v>0</v>
      </c>
    </row>
    <row r="74" spans="10:15" x14ac:dyDescent="0.3">
      <c r="J74" s="106">
        <v>65</v>
      </c>
      <c r="K74" s="84">
        <f t="shared" si="3"/>
        <v>0</v>
      </c>
      <c r="L74" s="85">
        <f t="shared" si="0"/>
        <v>0</v>
      </c>
      <c r="M74" s="85">
        <f t="shared" si="1"/>
        <v>0</v>
      </c>
      <c r="N74" s="81">
        <f t="shared" si="2"/>
        <v>0</v>
      </c>
      <c r="O74" s="86">
        <f t="shared" si="4"/>
        <v>0</v>
      </c>
    </row>
    <row r="75" spans="10:15" x14ac:dyDescent="0.3">
      <c r="J75" s="106">
        <v>66</v>
      </c>
      <c r="K75" s="84">
        <f t="shared" si="3"/>
        <v>0</v>
      </c>
      <c r="L75" s="85">
        <f t="shared" ref="L75:L138" si="5">PMT(($N$4/12),$N$5,$K$7)*-1</f>
        <v>0</v>
      </c>
      <c r="M75" s="85">
        <f t="shared" ref="M75:M138" si="6">L75-N75</f>
        <v>0</v>
      </c>
      <c r="N75" s="81">
        <f t="shared" ref="N75:N138" si="7">K75*$N$4/12</f>
        <v>0</v>
      </c>
      <c r="O75" s="86">
        <f t="shared" si="4"/>
        <v>0</v>
      </c>
    </row>
    <row r="76" spans="10:15" x14ac:dyDescent="0.3">
      <c r="J76" s="106">
        <v>67</v>
      </c>
      <c r="K76" s="84">
        <f t="shared" ref="K76:K139" si="8">O75</f>
        <v>0</v>
      </c>
      <c r="L76" s="85">
        <f t="shared" si="5"/>
        <v>0</v>
      </c>
      <c r="M76" s="85">
        <f t="shared" si="6"/>
        <v>0</v>
      </c>
      <c r="N76" s="81">
        <f t="shared" si="7"/>
        <v>0</v>
      </c>
      <c r="O76" s="86">
        <f t="shared" ref="O76:O139" si="9">K76-M76</f>
        <v>0</v>
      </c>
    </row>
    <row r="77" spans="10:15" x14ac:dyDescent="0.3">
      <c r="J77" s="106">
        <v>68</v>
      </c>
      <c r="K77" s="84">
        <f t="shared" si="8"/>
        <v>0</v>
      </c>
      <c r="L77" s="85">
        <f t="shared" si="5"/>
        <v>0</v>
      </c>
      <c r="M77" s="85">
        <f t="shared" si="6"/>
        <v>0</v>
      </c>
      <c r="N77" s="81">
        <f t="shared" si="7"/>
        <v>0</v>
      </c>
      <c r="O77" s="86">
        <f t="shared" si="9"/>
        <v>0</v>
      </c>
    </row>
    <row r="78" spans="10:15" x14ac:dyDescent="0.3">
      <c r="J78" s="106">
        <v>69</v>
      </c>
      <c r="K78" s="84">
        <f t="shared" si="8"/>
        <v>0</v>
      </c>
      <c r="L78" s="85">
        <f t="shared" si="5"/>
        <v>0</v>
      </c>
      <c r="M78" s="85">
        <f t="shared" si="6"/>
        <v>0</v>
      </c>
      <c r="N78" s="81">
        <f t="shared" si="7"/>
        <v>0</v>
      </c>
      <c r="O78" s="86">
        <f t="shared" si="9"/>
        <v>0</v>
      </c>
    </row>
    <row r="79" spans="10:15" x14ac:dyDescent="0.3">
      <c r="J79" s="106">
        <v>70</v>
      </c>
      <c r="K79" s="84">
        <f t="shared" si="8"/>
        <v>0</v>
      </c>
      <c r="L79" s="85">
        <f t="shared" si="5"/>
        <v>0</v>
      </c>
      <c r="M79" s="85">
        <f t="shared" si="6"/>
        <v>0</v>
      </c>
      <c r="N79" s="81">
        <f t="shared" si="7"/>
        <v>0</v>
      </c>
      <c r="O79" s="86">
        <f t="shared" si="9"/>
        <v>0</v>
      </c>
    </row>
    <row r="80" spans="10:15" x14ac:dyDescent="0.3">
      <c r="J80" s="106">
        <v>71</v>
      </c>
      <c r="K80" s="84">
        <f t="shared" si="8"/>
        <v>0</v>
      </c>
      <c r="L80" s="85">
        <f t="shared" si="5"/>
        <v>0</v>
      </c>
      <c r="M80" s="85">
        <f t="shared" si="6"/>
        <v>0</v>
      </c>
      <c r="N80" s="81">
        <f t="shared" si="7"/>
        <v>0</v>
      </c>
      <c r="O80" s="86">
        <f t="shared" si="9"/>
        <v>0</v>
      </c>
    </row>
    <row r="81" spans="10:15" x14ac:dyDescent="0.3">
      <c r="J81" s="106">
        <v>72</v>
      </c>
      <c r="K81" s="84">
        <f t="shared" si="8"/>
        <v>0</v>
      </c>
      <c r="L81" s="85">
        <f t="shared" si="5"/>
        <v>0</v>
      </c>
      <c r="M81" s="85">
        <f t="shared" si="6"/>
        <v>0</v>
      </c>
      <c r="N81" s="81">
        <f t="shared" si="7"/>
        <v>0</v>
      </c>
      <c r="O81" s="86">
        <f t="shared" si="9"/>
        <v>0</v>
      </c>
    </row>
    <row r="82" spans="10:15" x14ac:dyDescent="0.3">
      <c r="J82" s="106">
        <v>73</v>
      </c>
      <c r="K82" s="84">
        <f t="shared" si="8"/>
        <v>0</v>
      </c>
      <c r="L82" s="85">
        <f t="shared" si="5"/>
        <v>0</v>
      </c>
      <c r="M82" s="85">
        <f t="shared" si="6"/>
        <v>0</v>
      </c>
      <c r="N82" s="81">
        <f t="shared" si="7"/>
        <v>0</v>
      </c>
      <c r="O82" s="86">
        <f t="shared" si="9"/>
        <v>0</v>
      </c>
    </row>
    <row r="83" spans="10:15" x14ac:dyDescent="0.3">
      <c r="J83" s="106">
        <v>74</v>
      </c>
      <c r="K83" s="84">
        <f t="shared" si="8"/>
        <v>0</v>
      </c>
      <c r="L83" s="85">
        <f t="shared" si="5"/>
        <v>0</v>
      </c>
      <c r="M83" s="85">
        <f t="shared" si="6"/>
        <v>0</v>
      </c>
      <c r="N83" s="81">
        <f t="shared" si="7"/>
        <v>0</v>
      </c>
      <c r="O83" s="86">
        <f t="shared" si="9"/>
        <v>0</v>
      </c>
    </row>
    <row r="84" spans="10:15" x14ac:dyDescent="0.3">
      <c r="J84" s="106">
        <v>75</v>
      </c>
      <c r="K84" s="84">
        <f t="shared" si="8"/>
        <v>0</v>
      </c>
      <c r="L84" s="85">
        <f t="shared" si="5"/>
        <v>0</v>
      </c>
      <c r="M84" s="85">
        <f t="shared" si="6"/>
        <v>0</v>
      </c>
      <c r="N84" s="81">
        <f t="shared" si="7"/>
        <v>0</v>
      </c>
      <c r="O84" s="86">
        <f t="shared" si="9"/>
        <v>0</v>
      </c>
    </row>
    <row r="85" spans="10:15" x14ac:dyDescent="0.3">
      <c r="J85" s="106">
        <v>76</v>
      </c>
      <c r="K85" s="84">
        <f t="shared" si="8"/>
        <v>0</v>
      </c>
      <c r="L85" s="85">
        <f t="shared" si="5"/>
        <v>0</v>
      </c>
      <c r="M85" s="85">
        <f t="shared" si="6"/>
        <v>0</v>
      </c>
      <c r="N85" s="81">
        <f t="shared" si="7"/>
        <v>0</v>
      </c>
      <c r="O85" s="86">
        <f t="shared" si="9"/>
        <v>0</v>
      </c>
    </row>
    <row r="86" spans="10:15" x14ac:dyDescent="0.3">
      <c r="J86" s="106">
        <v>77</v>
      </c>
      <c r="K86" s="84">
        <f t="shared" si="8"/>
        <v>0</v>
      </c>
      <c r="L86" s="85">
        <f t="shared" si="5"/>
        <v>0</v>
      </c>
      <c r="M86" s="85">
        <f t="shared" si="6"/>
        <v>0</v>
      </c>
      <c r="N86" s="81">
        <f t="shared" si="7"/>
        <v>0</v>
      </c>
      <c r="O86" s="86">
        <f t="shared" si="9"/>
        <v>0</v>
      </c>
    </row>
    <row r="87" spans="10:15" x14ac:dyDescent="0.3">
      <c r="J87" s="106">
        <v>78</v>
      </c>
      <c r="K87" s="84">
        <f t="shared" si="8"/>
        <v>0</v>
      </c>
      <c r="L87" s="85">
        <f t="shared" si="5"/>
        <v>0</v>
      </c>
      <c r="M87" s="85">
        <f t="shared" si="6"/>
        <v>0</v>
      </c>
      <c r="N87" s="81">
        <f t="shared" si="7"/>
        <v>0</v>
      </c>
      <c r="O87" s="86">
        <f t="shared" si="9"/>
        <v>0</v>
      </c>
    </row>
    <row r="88" spans="10:15" x14ac:dyDescent="0.3">
      <c r="J88" s="106">
        <v>79</v>
      </c>
      <c r="K88" s="84">
        <f t="shared" si="8"/>
        <v>0</v>
      </c>
      <c r="L88" s="85">
        <f t="shared" si="5"/>
        <v>0</v>
      </c>
      <c r="M88" s="85">
        <f t="shared" si="6"/>
        <v>0</v>
      </c>
      <c r="N88" s="81">
        <f t="shared" si="7"/>
        <v>0</v>
      </c>
      <c r="O88" s="86">
        <f t="shared" si="9"/>
        <v>0</v>
      </c>
    </row>
    <row r="89" spans="10:15" x14ac:dyDescent="0.3">
      <c r="J89" s="106">
        <v>80</v>
      </c>
      <c r="K89" s="84">
        <f t="shared" si="8"/>
        <v>0</v>
      </c>
      <c r="L89" s="85">
        <f t="shared" si="5"/>
        <v>0</v>
      </c>
      <c r="M89" s="85">
        <f t="shared" si="6"/>
        <v>0</v>
      </c>
      <c r="N89" s="81">
        <f t="shared" si="7"/>
        <v>0</v>
      </c>
      <c r="O89" s="86">
        <f t="shared" si="9"/>
        <v>0</v>
      </c>
    </row>
    <row r="90" spans="10:15" x14ac:dyDescent="0.3">
      <c r="J90" s="106">
        <v>81</v>
      </c>
      <c r="K90" s="84">
        <f t="shared" si="8"/>
        <v>0</v>
      </c>
      <c r="L90" s="85">
        <f t="shared" si="5"/>
        <v>0</v>
      </c>
      <c r="M90" s="85">
        <f t="shared" si="6"/>
        <v>0</v>
      </c>
      <c r="N90" s="81">
        <f t="shared" si="7"/>
        <v>0</v>
      </c>
      <c r="O90" s="86">
        <f t="shared" si="9"/>
        <v>0</v>
      </c>
    </row>
    <row r="91" spans="10:15" x14ac:dyDescent="0.3">
      <c r="J91" s="106">
        <v>82</v>
      </c>
      <c r="K91" s="84">
        <f t="shared" si="8"/>
        <v>0</v>
      </c>
      <c r="L91" s="85">
        <f t="shared" si="5"/>
        <v>0</v>
      </c>
      <c r="M91" s="85">
        <f t="shared" si="6"/>
        <v>0</v>
      </c>
      <c r="N91" s="81">
        <f t="shared" si="7"/>
        <v>0</v>
      </c>
      <c r="O91" s="86">
        <f t="shared" si="9"/>
        <v>0</v>
      </c>
    </row>
    <row r="92" spans="10:15" x14ac:dyDescent="0.3">
      <c r="J92" s="106">
        <v>83</v>
      </c>
      <c r="K92" s="84">
        <f t="shared" si="8"/>
        <v>0</v>
      </c>
      <c r="L92" s="85">
        <f t="shared" si="5"/>
        <v>0</v>
      </c>
      <c r="M92" s="85">
        <f t="shared" si="6"/>
        <v>0</v>
      </c>
      <c r="N92" s="81">
        <f t="shared" si="7"/>
        <v>0</v>
      </c>
      <c r="O92" s="86">
        <f t="shared" si="9"/>
        <v>0</v>
      </c>
    </row>
    <row r="93" spans="10:15" x14ac:dyDescent="0.3">
      <c r="J93" s="106">
        <v>84</v>
      </c>
      <c r="K93" s="84">
        <f t="shared" si="8"/>
        <v>0</v>
      </c>
      <c r="L93" s="85">
        <f t="shared" si="5"/>
        <v>0</v>
      </c>
      <c r="M93" s="85">
        <f t="shared" si="6"/>
        <v>0</v>
      </c>
      <c r="N93" s="81">
        <f t="shared" si="7"/>
        <v>0</v>
      </c>
      <c r="O93" s="86">
        <f t="shared" si="9"/>
        <v>0</v>
      </c>
    </row>
    <row r="94" spans="10:15" x14ac:dyDescent="0.3">
      <c r="J94" s="106">
        <v>85</v>
      </c>
      <c r="K94" s="84">
        <f t="shared" si="8"/>
        <v>0</v>
      </c>
      <c r="L94" s="85">
        <f t="shared" si="5"/>
        <v>0</v>
      </c>
      <c r="M94" s="85">
        <f t="shared" si="6"/>
        <v>0</v>
      </c>
      <c r="N94" s="81">
        <f t="shared" si="7"/>
        <v>0</v>
      </c>
      <c r="O94" s="86">
        <f t="shared" si="9"/>
        <v>0</v>
      </c>
    </row>
    <row r="95" spans="10:15" x14ac:dyDescent="0.3">
      <c r="J95" s="106">
        <v>86</v>
      </c>
      <c r="K95" s="84">
        <f t="shared" si="8"/>
        <v>0</v>
      </c>
      <c r="L95" s="85">
        <f t="shared" si="5"/>
        <v>0</v>
      </c>
      <c r="M95" s="85">
        <f t="shared" si="6"/>
        <v>0</v>
      </c>
      <c r="N95" s="81">
        <f t="shared" si="7"/>
        <v>0</v>
      </c>
      <c r="O95" s="86">
        <f t="shared" si="9"/>
        <v>0</v>
      </c>
    </row>
    <row r="96" spans="10:15" x14ac:dyDescent="0.3">
      <c r="J96" s="106">
        <v>87</v>
      </c>
      <c r="K96" s="84">
        <f t="shared" si="8"/>
        <v>0</v>
      </c>
      <c r="L96" s="85">
        <f t="shared" si="5"/>
        <v>0</v>
      </c>
      <c r="M96" s="85">
        <f t="shared" si="6"/>
        <v>0</v>
      </c>
      <c r="N96" s="81">
        <f t="shared" si="7"/>
        <v>0</v>
      </c>
      <c r="O96" s="86">
        <f t="shared" si="9"/>
        <v>0</v>
      </c>
    </row>
    <row r="97" spans="10:15" x14ac:dyDescent="0.3">
      <c r="J97" s="106">
        <v>88</v>
      </c>
      <c r="K97" s="84">
        <f t="shared" si="8"/>
        <v>0</v>
      </c>
      <c r="L97" s="85">
        <f t="shared" si="5"/>
        <v>0</v>
      </c>
      <c r="M97" s="85">
        <f t="shared" si="6"/>
        <v>0</v>
      </c>
      <c r="N97" s="81">
        <f t="shared" si="7"/>
        <v>0</v>
      </c>
      <c r="O97" s="86">
        <f t="shared" si="9"/>
        <v>0</v>
      </c>
    </row>
    <row r="98" spans="10:15" x14ac:dyDescent="0.3">
      <c r="J98" s="106">
        <v>89</v>
      </c>
      <c r="K98" s="84">
        <f t="shared" si="8"/>
        <v>0</v>
      </c>
      <c r="L98" s="85">
        <f t="shared" si="5"/>
        <v>0</v>
      </c>
      <c r="M98" s="85">
        <f t="shared" si="6"/>
        <v>0</v>
      </c>
      <c r="N98" s="81">
        <f t="shared" si="7"/>
        <v>0</v>
      </c>
      <c r="O98" s="86">
        <f t="shared" si="9"/>
        <v>0</v>
      </c>
    </row>
    <row r="99" spans="10:15" x14ac:dyDescent="0.3">
      <c r="J99" s="106">
        <v>90</v>
      </c>
      <c r="K99" s="84">
        <f t="shared" si="8"/>
        <v>0</v>
      </c>
      <c r="L99" s="85">
        <f t="shared" si="5"/>
        <v>0</v>
      </c>
      <c r="M99" s="85">
        <f t="shared" si="6"/>
        <v>0</v>
      </c>
      <c r="N99" s="81">
        <f t="shared" si="7"/>
        <v>0</v>
      </c>
      <c r="O99" s="86">
        <f t="shared" si="9"/>
        <v>0</v>
      </c>
    </row>
    <row r="100" spans="10:15" x14ac:dyDescent="0.3">
      <c r="J100" s="106">
        <v>91</v>
      </c>
      <c r="K100" s="84">
        <f t="shared" si="8"/>
        <v>0</v>
      </c>
      <c r="L100" s="85">
        <f t="shared" si="5"/>
        <v>0</v>
      </c>
      <c r="M100" s="85">
        <f t="shared" si="6"/>
        <v>0</v>
      </c>
      <c r="N100" s="81">
        <f t="shared" si="7"/>
        <v>0</v>
      </c>
      <c r="O100" s="86">
        <f t="shared" si="9"/>
        <v>0</v>
      </c>
    </row>
    <row r="101" spans="10:15" x14ac:dyDescent="0.3">
      <c r="J101" s="106">
        <v>92</v>
      </c>
      <c r="K101" s="84">
        <f t="shared" si="8"/>
        <v>0</v>
      </c>
      <c r="L101" s="85">
        <f t="shared" si="5"/>
        <v>0</v>
      </c>
      <c r="M101" s="85">
        <f t="shared" si="6"/>
        <v>0</v>
      </c>
      <c r="N101" s="81">
        <f t="shared" si="7"/>
        <v>0</v>
      </c>
      <c r="O101" s="86">
        <f t="shared" si="9"/>
        <v>0</v>
      </c>
    </row>
    <row r="102" spans="10:15" x14ac:dyDescent="0.3">
      <c r="J102" s="106">
        <v>93</v>
      </c>
      <c r="K102" s="84">
        <f t="shared" si="8"/>
        <v>0</v>
      </c>
      <c r="L102" s="85">
        <f t="shared" si="5"/>
        <v>0</v>
      </c>
      <c r="M102" s="85">
        <f t="shared" si="6"/>
        <v>0</v>
      </c>
      <c r="N102" s="81">
        <f t="shared" si="7"/>
        <v>0</v>
      </c>
      <c r="O102" s="86">
        <f t="shared" si="9"/>
        <v>0</v>
      </c>
    </row>
    <row r="103" spans="10:15" x14ac:dyDescent="0.3">
      <c r="J103" s="106">
        <v>94</v>
      </c>
      <c r="K103" s="84">
        <f t="shared" si="8"/>
        <v>0</v>
      </c>
      <c r="L103" s="85">
        <f t="shared" si="5"/>
        <v>0</v>
      </c>
      <c r="M103" s="85">
        <f t="shared" si="6"/>
        <v>0</v>
      </c>
      <c r="N103" s="81">
        <f t="shared" si="7"/>
        <v>0</v>
      </c>
      <c r="O103" s="86">
        <f t="shared" si="9"/>
        <v>0</v>
      </c>
    </row>
    <row r="104" spans="10:15" x14ac:dyDescent="0.3">
      <c r="J104" s="106">
        <v>95</v>
      </c>
      <c r="K104" s="84">
        <f t="shared" si="8"/>
        <v>0</v>
      </c>
      <c r="L104" s="85">
        <f t="shared" si="5"/>
        <v>0</v>
      </c>
      <c r="M104" s="85">
        <f t="shared" si="6"/>
        <v>0</v>
      </c>
      <c r="N104" s="81">
        <f t="shared" si="7"/>
        <v>0</v>
      </c>
      <c r="O104" s="86">
        <f t="shared" si="9"/>
        <v>0</v>
      </c>
    </row>
    <row r="105" spans="10:15" x14ac:dyDescent="0.3">
      <c r="J105" s="106">
        <v>96</v>
      </c>
      <c r="K105" s="84">
        <f t="shared" si="8"/>
        <v>0</v>
      </c>
      <c r="L105" s="85">
        <f t="shared" si="5"/>
        <v>0</v>
      </c>
      <c r="M105" s="85">
        <f t="shared" si="6"/>
        <v>0</v>
      </c>
      <c r="N105" s="81">
        <f t="shared" si="7"/>
        <v>0</v>
      </c>
      <c r="O105" s="86">
        <f t="shared" si="9"/>
        <v>0</v>
      </c>
    </row>
    <row r="106" spans="10:15" x14ac:dyDescent="0.3">
      <c r="J106" s="106">
        <v>97</v>
      </c>
      <c r="K106" s="84">
        <f t="shared" si="8"/>
        <v>0</v>
      </c>
      <c r="L106" s="85">
        <f t="shared" si="5"/>
        <v>0</v>
      </c>
      <c r="M106" s="85">
        <f t="shared" si="6"/>
        <v>0</v>
      </c>
      <c r="N106" s="81">
        <f t="shared" si="7"/>
        <v>0</v>
      </c>
      <c r="O106" s="86">
        <f t="shared" si="9"/>
        <v>0</v>
      </c>
    </row>
    <row r="107" spans="10:15" x14ac:dyDescent="0.3">
      <c r="J107" s="106">
        <v>98</v>
      </c>
      <c r="K107" s="84">
        <f t="shared" si="8"/>
        <v>0</v>
      </c>
      <c r="L107" s="85">
        <f t="shared" si="5"/>
        <v>0</v>
      </c>
      <c r="M107" s="85">
        <f t="shared" si="6"/>
        <v>0</v>
      </c>
      <c r="N107" s="81">
        <f t="shared" si="7"/>
        <v>0</v>
      </c>
      <c r="O107" s="86">
        <f t="shared" si="9"/>
        <v>0</v>
      </c>
    </row>
    <row r="108" spans="10:15" x14ac:dyDescent="0.3">
      <c r="J108" s="106">
        <v>99</v>
      </c>
      <c r="K108" s="84">
        <f t="shared" si="8"/>
        <v>0</v>
      </c>
      <c r="L108" s="85">
        <f t="shared" si="5"/>
        <v>0</v>
      </c>
      <c r="M108" s="85">
        <f t="shared" si="6"/>
        <v>0</v>
      </c>
      <c r="N108" s="81">
        <f t="shared" si="7"/>
        <v>0</v>
      </c>
      <c r="O108" s="86">
        <f t="shared" si="9"/>
        <v>0</v>
      </c>
    </row>
    <row r="109" spans="10:15" x14ac:dyDescent="0.3">
      <c r="J109" s="106">
        <v>100</v>
      </c>
      <c r="K109" s="84">
        <f t="shared" si="8"/>
        <v>0</v>
      </c>
      <c r="L109" s="85">
        <f t="shared" si="5"/>
        <v>0</v>
      </c>
      <c r="M109" s="85">
        <f t="shared" si="6"/>
        <v>0</v>
      </c>
      <c r="N109" s="81">
        <f t="shared" si="7"/>
        <v>0</v>
      </c>
      <c r="O109" s="86">
        <f t="shared" si="9"/>
        <v>0</v>
      </c>
    </row>
    <row r="110" spans="10:15" x14ac:dyDescent="0.3">
      <c r="J110" s="106">
        <v>101</v>
      </c>
      <c r="K110" s="84">
        <f t="shared" si="8"/>
        <v>0</v>
      </c>
      <c r="L110" s="85">
        <f t="shared" si="5"/>
        <v>0</v>
      </c>
      <c r="M110" s="85">
        <f t="shared" si="6"/>
        <v>0</v>
      </c>
      <c r="N110" s="81">
        <f t="shared" si="7"/>
        <v>0</v>
      </c>
      <c r="O110" s="86">
        <f t="shared" si="9"/>
        <v>0</v>
      </c>
    </row>
    <row r="111" spans="10:15" x14ac:dyDescent="0.3">
      <c r="J111" s="106">
        <v>102</v>
      </c>
      <c r="K111" s="84">
        <f t="shared" si="8"/>
        <v>0</v>
      </c>
      <c r="L111" s="85">
        <f t="shared" si="5"/>
        <v>0</v>
      </c>
      <c r="M111" s="85">
        <f t="shared" si="6"/>
        <v>0</v>
      </c>
      <c r="N111" s="81">
        <f t="shared" si="7"/>
        <v>0</v>
      </c>
      <c r="O111" s="86">
        <f t="shared" si="9"/>
        <v>0</v>
      </c>
    </row>
    <row r="112" spans="10:15" x14ac:dyDescent="0.3">
      <c r="J112" s="106">
        <v>103</v>
      </c>
      <c r="K112" s="84">
        <f t="shared" si="8"/>
        <v>0</v>
      </c>
      <c r="L112" s="85">
        <f t="shared" si="5"/>
        <v>0</v>
      </c>
      <c r="M112" s="85">
        <f t="shared" si="6"/>
        <v>0</v>
      </c>
      <c r="N112" s="81">
        <f t="shared" si="7"/>
        <v>0</v>
      </c>
      <c r="O112" s="86">
        <f t="shared" si="9"/>
        <v>0</v>
      </c>
    </row>
    <row r="113" spans="10:15" x14ac:dyDescent="0.3">
      <c r="J113" s="106">
        <v>104</v>
      </c>
      <c r="K113" s="84">
        <f t="shared" si="8"/>
        <v>0</v>
      </c>
      <c r="L113" s="85">
        <f t="shared" si="5"/>
        <v>0</v>
      </c>
      <c r="M113" s="85">
        <f t="shared" si="6"/>
        <v>0</v>
      </c>
      <c r="N113" s="81">
        <f t="shared" si="7"/>
        <v>0</v>
      </c>
      <c r="O113" s="86">
        <f t="shared" si="9"/>
        <v>0</v>
      </c>
    </row>
    <row r="114" spans="10:15" x14ac:dyDescent="0.3">
      <c r="J114" s="106">
        <v>105</v>
      </c>
      <c r="K114" s="84">
        <f t="shared" si="8"/>
        <v>0</v>
      </c>
      <c r="L114" s="85">
        <f t="shared" si="5"/>
        <v>0</v>
      </c>
      <c r="M114" s="85">
        <f t="shared" si="6"/>
        <v>0</v>
      </c>
      <c r="N114" s="81">
        <f t="shared" si="7"/>
        <v>0</v>
      </c>
      <c r="O114" s="86">
        <f t="shared" si="9"/>
        <v>0</v>
      </c>
    </row>
    <row r="115" spans="10:15" x14ac:dyDescent="0.3">
      <c r="J115" s="106">
        <v>106</v>
      </c>
      <c r="K115" s="84">
        <f t="shared" si="8"/>
        <v>0</v>
      </c>
      <c r="L115" s="85">
        <f t="shared" si="5"/>
        <v>0</v>
      </c>
      <c r="M115" s="85">
        <f t="shared" si="6"/>
        <v>0</v>
      </c>
      <c r="N115" s="81">
        <f t="shared" si="7"/>
        <v>0</v>
      </c>
      <c r="O115" s="86">
        <f t="shared" si="9"/>
        <v>0</v>
      </c>
    </row>
    <row r="116" spans="10:15" x14ac:dyDescent="0.3">
      <c r="J116" s="106">
        <v>107</v>
      </c>
      <c r="K116" s="84">
        <f t="shared" si="8"/>
        <v>0</v>
      </c>
      <c r="L116" s="85">
        <f t="shared" si="5"/>
        <v>0</v>
      </c>
      <c r="M116" s="85">
        <f t="shared" si="6"/>
        <v>0</v>
      </c>
      <c r="N116" s="81">
        <f t="shared" si="7"/>
        <v>0</v>
      </c>
      <c r="O116" s="86">
        <f t="shared" si="9"/>
        <v>0</v>
      </c>
    </row>
    <row r="117" spans="10:15" x14ac:dyDescent="0.3">
      <c r="J117" s="106">
        <v>108</v>
      </c>
      <c r="K117" s="84">
        <f t="shared" si="8"/>
        <v>0</v>
      </c>
      <c r="L117" s="85">
        <f t="shared" si="5"/>
        <v>0</v>
      </c>
      <c r="M117" s="85">
        <f t="shared" si="6"/>
        <v>0</v>
      </c>
      <c r="N117" s="81">
        <f t="shared" si="7"/>
        <v>0</v>
      </c>
      <c r="O117" s="86">
        <f t="shared" si="9"/>
        <v>0</v>
      </c>
    </row>
    <row r="118" spans="10:15" x14ac:dyDescent="0.3">
      <c r="J118" s="106">
        <v>109</v>
      </c>
      <c r="K118" s="84">
        <f t="shared" si="8"/>
        <v>0</v>
      </c>
      <c r="L118" s="85">
        <f t="shared" si="5"/>
        <v>0</v>
      </c>
      <c r="M118" s="85">
        <f t="shared" si="6"/>
        <v>0</v>
      </c>
      <c r="N118" s="81">
        <f t="shared" si="7"/>
        <v>0</v>
      </c>
      <c r="O118" s="86">
        <f t="shared" si="9"/>
        <v>0</v>
      </c>
    </row>
    <row r="119" spans="10:15" x14ac:dyDescent="0.3">
      <c r="J119" s="106">
        <v>110</v>
      </c>
      <c r="K119" s="84">
        <f t="shared" si="8"/>
        <v>0</v>
      </c>
      <c r="L119" s="85">
        <f t="shared" si="5"/>
        <v>0</v>
      </c>
      <c r="M119" s="85">
        <f t="shared" si="6"/>
        <v>0</v>
      </c>
      <c r="N119" s="81">
        <f t="shared" si="7"/>
        <v>0</v>
      </c>
      <c r="O119" s="86">
        <f t="shared" si="9"/>
        <v>0</v>
      </c>
    </row>
    <row r="120" spans="10:15" x14ac:dyDescent="0.3">
      <c r="J120" s="106">
        <v>111</v>
      </c>
      <c r="K120" s="84">
        <f t="shared" si="8"/>
        <v>0</v>
      </c>
      <c r="L120" s="85">
        <f t="shared" si="5"/>
        <v>0</v>
      </c>
      <c r="M120" s="85">
        <f t="shared" si="6"/>
        <v>0</v>
      </c>
      <c r="N120" s="81">
        <f t="shared" si="7"/>
        <v>0</v>
      </c>
      <c r="O120" s="86">
        <f t="shared" si="9"/>
        <v>0</v>
      </c>
    </row>
    <row r="121" spans="10:15" x14ac:dyDescent="0.3">
      <c r="J121" s="106">
        <v>112</v>
      </c>
      <c r="K121" s="84">
        <f t="shared" si="8"/>
        <v>0</v>
      </c>
      <c r="L121" s="85">
        <f t="shared" si="5"/>
        <v>0</v>
      </c>
      <c r="M121" s="85">
        <f t="shared" si="6"/>
        <v>0</v>
      </c>
      <c r="N121" s="81">
        <f t="shared" si="7"/>
        <v>0</v>
      </c>
      <c r="O121" s="86">
        <f t="shared" si="9"/>
        <v>0</v>
      </c>
    </row>
    <row r="122" spans="10:15" x14ac:dyDescent="0.3">
      <c r="J122" s="106">
        <v>113</v>
      </c>
      <c r="K122" s="84">
        <f t="shared" si="8"/>
        <v>0</v>
      </c>
      <c r="L122" s="85">
        <f t="shared" si="5"/>
        <v>0</v>
      </c>
      <c r="M122" s="85">
        <f t="shared" si="6"/>
        <v>0</v>
      </c>
      <c r="N122" s="81">
        <f t="shared" si="7"/>
        <v>0</v>
      </c>
      <c r="O122" s="86">
        <f t="shared" si="9"/>
        <v>0</v>
      </c>
    </row>
    <row r="123" spans="10:15" x14ac:dyDescent="0.3">
      <c r="J123" s="106">
        <v>114</v>
      </c>
      <c r="K123" s="84">
        <f t="shared" si="8"/>
        <v>0</v>
      </c>
      <c r="L123" s="85">
        <f t="shared" si="5"/>
        <v>0</v>
      </c>
      <c r="M123" s="85">
        <f t="shared" si="6"/>
        <v>0</v>
      </c>
      <c r="N123" s="81">
        <f t="shared" si="7"/>
        <v>0</v>
      </c>
      <c r="O123" s="86">
        <f t="shared" si="9"/>
        <v>0</v>
      </c>
    </row>
    <row r="124" spans="10:15" x14ac:dyDescent="0.3">
      <c r="J124" s="106">
        <v>115</v>
      </c>
      <c r="K124" s="84">
        <f t="shared" si="8"/>
        <v>0</v>
      </c>
      <c r="L124" s="85">
        <f t="shared" si="5"/>
        <v>0</v>
      </c>
      <c r="M124" s="85">
        <f t="shared" si="6"/>
        <v>0</v>
      </c>
      <c r="N124" s="81">
        <f t="shared" si="7"/>
        <v>0</v>
      </c>
      <c r="O124" s="86">
        <f t="shared" si="9"/>
        <v>0</v>
      </c>
    </row>
    <row r="125" spans="10:15" x14ac:dyDescent="0.3">
      <c r="J125" s="106">
        <v>116</v>
      </c>
      <c r="K125" s="84">
        <f t="shared" si="8"/>
        <v>0</v>
      </c>
      <c r="L125" s="85">
        <f t="shared" si="5"/>
        <v>0</v>
      </c>
      <c r="M125" s="85">
        <f t="shared" si="6"/>
        <v>0</v>
      </c>
      <c r="N125" s="81">
        <f t="shared" si="7"/>
        <v>0</v>
      </c>
      <c r="O125" s="86">
        <f t="shared" si="9"/>
        <v>0</v>
      </c>
    </row>
    <row r="126" spans="10:15" x14ac:dyDescent="0.3">
      <c r="J126" s="106">
        <v>117</v>
      </c>
      <c r="K126" s="84">
        <f t="shared" si="8"/>
        <v>0</v>
      </c>
      <c r="L126" s="85">
        <f t="shared" si="5"/>
        <v>0</v>
      </c>
      <c r="M126" s="85">
        <f t="shared" si="6"/>
        <v>0</v>
      </c>
      <c r="N126" s="81">
        <f t="shared" si="7"/>
        <v>0</v>
      </c>
      <c r="O126" s="86">
        <f t="shared" si="9"/>
        <v>0</v>
      </c>
    </row>
    <row r="127" spans="10:15" x14ac:dyDescent="0.3">
      <c r="J127" s="106">
        <v>118</v>
      </c>
      <c r="K127" s="84">
        <f t="shared" si="8"/>
        <v>0</v>
      </c>
      <c r="L127" s="85">
        <f t="shared" si="5"/>
        <v>0</v>
      </c>
      <c r="M127" s="85">
        <f t="shared" si="6"/>
        <v>0</v>
      </c>
      <c r="N127" s="81">
        <f t="shared" si="7"/>
        <v>0</v>
      </c>
      <c r="O127" s="86">
        <f t="shared" si="9"/>
        <v>0</v>
      </c>
    </row>
    <row r="128" spans="10:15" x14ac:dyDescent="0.3">
      <c r="J128" s="106">
        <v>119</v>
      </c>
      <c r="K128" s="84">
        <f t="shared" si="8"/>
        <v>0</v>
      </c>
      <c r="L128" s="85">
        <f t="shared" si="5"/>
        <v>0</v>
      </c>
      <c r="M128" s="85">
        <f t="shared" si="6"/>
        <v>0</v>
      </c>
      <c r="N128" s="81">
        <f t="shared" si="7"/>
        <v>0</v>
      </c>
      <c r="O128" s="86">
        <f t="shared" si="9"/>
        <v>0</v>
      </c>
    </row>
    <row r="129" spans="10:15" x14ac:dyDescent="0.3">
      <c r="J129" s="106">
        <v>120</v>
      </c>
      <c r="K129" s="84">
        <f t="shared" si="8"/>
        <v>0</v>
      </c>
      <c r="L129" s="85">
        <f t="shared" si="5"/>
        <v>0</v>
      </c>
      <c r="M129" s="85">
        <f t="shared" si="6"/>
        <v>0</v>
      </c>
      <c r="N129" s="81">
        <f t="shared" si="7"/>
        <v>0</v>
      </c>
      <c r="O129" s="86">
        <f t="shared" si="9"/>
        <v>0</v>
      </c>
    </row>
    <row r="130" spans="10:15" x14ac:dyDescent="0.3">
      <c r="J130" s="106">
        <v>121</v>
      </c>
      <c r="K130" s="84">
        <f t="shared" si="8"/>
        <v>0</v>
      </c>
      <c r="L130" s="85">
        <f t="shared" si="5"/>
        <v>0</v>
      </c>
      <c r="M130" s="85">
        <f t="shared" si="6"/>
        <v>0</v>
      </c>
      <c r="N130" s="81">
        <f t="shared" si="7"/>
        <v>0</v>
      </c>
      <c r="O130" s="86">
        <f t="shared" si="9"/>
        <v>0</v>
      </c>
    </row>
    <row r="131" spans="10:15" x14ac:dyDescent="0.3">
      <c r="J131" s="106">
        <v>122</v>
      </c>
      <c r="K131" s="84">
        <f t="shared" si="8"/>
        <v>0</v>
      </c>
      <c r="L131" s="85">
        <f t="shared" si="5"/>
        <v>0</v>
      </c>
      <c r="M131" s="85">
        <f t="shared" si="6"/>
        <v>0</v>
      </c>
      <c r="N131" s="81">
        <f t="shared" si="7"/>
        <v>0</v>
      </c>
      <c r="O131" s="86">
        <f t="shared" si="9"/>
        <v>0</v>
      </c>
    </row>
    <row r="132" spans="10:15" x14ac:dyDescent="0.3">
      <c r="J132" s="106">
        <v>123</v>
      </c>
      <c r="K132" s="84">
        <f t="shared" si="8"/>
        <v>0</v>
      </c>
      <c r="L132" s="85">
        <f t="shared" si="5"/>
        <v>0</v>
      </c>
      <c r="M132" s="85">
        <f t="shared" si="6"/>
        <v>0</v>
      </c>
      <c r="N132" s="81">
        <f t="shared" si="7"/>
        <v>0</v>
      </c>
      <c r="O132" s="86">
        <f t="shared" si="9"/>
        <v>0</v>
      </c>
    </row>
    <row r="133" spans="10:15" x14ac:dyDescent="0.3">
      <c r="J133" s="106">
        <v>124</v>
      </c>
      <c r="K133" s="84">
        <f t="shared" si="8"/>
        <v>0</v>
      </c>
      <c r="L133" s="85">
        <f t="shared" si="5"/>
        <v>0</v>
      </c>
      <c r="M133" s="85">
        <f t="shared" si="6"/>
        <v>0</v>
      </c>
      <c r="N133" s="81">
        <f t="shared" si="7"/>
        <v>0</v>
      </c>
      <c r="O133" s="86">
        <f t="shared" si="9"/>
        <v>0</v>
      </c>
    </row>
    <row r="134" spans="10:15" x14ac:dyDescent="0.3">
      <c r="J134" s="106">
        <v>125</v>
      </c>
      <c r="K134" s="84">
        <f t="shared" si="8"/>
        <v>0</v>
      </c>
      <c r="L134" s="85">
        <f t="shared" si="5"/>
        <v>0</v>
      </c>
      <c r="M134" s="85">
        <f t="shared" si="6"/>
        <v>0</v>
      </c>
      <c r="N134" s="81">
        <f t="shared" si="7"/>
        <v>0</v>
      </c>
      <c r="O134" s="86">
        <f t="shared" si="9"/>
        <v>0</v>
      </c>
    </row>
    <row r="135" spans="10:15" x14ac:dyDescent="0.3">
      <c r="J135" s="106">
        <v>126</v>
      </c>
      <c r="K135" s="84">
        <f t="shared" si="8"/>
        <v>0</v>
      </c>
      <c r="L135" s="85">
        <f t="shared" si="5"/>
        <v>0</v>
      </c>
      <c r="M135" s="85">
        <f t="shared" si="6"/>
        <v>0</v>
      </c>
      <c r="N135" s="81">
        <f t="shared" si="7"/>
        <v>0</v>
      </c>
      <c r="O135" s="86">
        <f t="shared" si="9"/>
        <v>0</v>
      </c>
    </row>
    <row r="136" spans="10:15" x14ac:dyDescent="0.3">
      <c r="J136" s="106">
        <v>127</v>
      </c>
      <c r="K136" s="84">
        <f t="shared" si="8"/>
        <v>0</v>
      </c>
      <c r="L136" s="85">
        <f t="shared" si="5"/>
        <v>0</v>
      </c>
      <c r="M136" s="85">
        <f t="shared" si="6"/>
        <v>0</v>
      </c>
      <c r="N136" s="81">
        <f t="shared" si="7"/>
        <v>0</v>
      </c>
      <c r="O136" s="86">
        <f t="shared" si="9"/>
        <v>0</v>
      </c>
    </row>
    <row r="137" spans="10:15" x14ac:dyDescent="0.3">
      <c r="J137" s="106">
        <v>128</v>
      </c>
      <c r="K137" s="84">
        <f t="shared" si="8"/>
        <v>0</v>
      </c>
      <c r="L137" s="85">
        <f t="shared" si="5"/>
        <v>0</v>
      </c>
      <c r="M137" s="85">
        <f t="shared" si="6"/>
        <v>0</v>
      </c>
      <c r="N137" s="81">
        <f t="shared" si="7"/>
        <v>0</v>
      </c>
      <c r="O137" s="86">
        <f t="shared" si="9"/>
        <v>0</v>
      </c>
    </row>
    <row r="138" spans="10:15" x14ac:dyDescent="0.3">
      <c r="J138" s="106">
        <v>129</v>
      </c>
      <c r="K138" s="84">
        <f t="shared" si="8"/>
        <v>0</v>
      </c>
      <c r="L138" s="85">
        <f t="shared" si="5"/>
        <v>0</v>
      </c>
      <c r="M138" s="85">
        <f t="shared" si="6"/>
        <v>0</v>
      </c>
      <c r="N138" s="81">
        <f t="shared" si="7"/>
        <v>0</v>
      </c>
      <c r="O138" s="86">
        <f t="shared" si="9"/>
        <v>0</v>
      </c>
    </row>
    <row r="139" spans="10:15" x14ac:dyDescent="0.3">
      <c r="J139" s="106">
        <v>130</v>
      </c>
      <c r="K139" s="84">
        <f t="shared" si="8"/>
        <v>0</v>
      </c>
      <c r="L139" s="85">
        <f t="shared" ref="L139:L202" si="10">PMT(($N$4/12),$N$5,$K$7)*-1</f>
        <v>0</v>
      </c>
      <c r="M139" s="85">
        <f t="shared" ref="M139:M202" si="11">L139-N139</f>
        <v>0</v>
      </c>
      <c r="N139" s="81">
        <f t="shared" ref="N139:N202" si="12">K139*$N$4/12</f>
        <v>0</v>
      </c>
      <c r="O139" s="86">
        <f t="shared" si="9"/>
        <v>0</v>
      </c>
    </row>
    <row r="140" spans="10:15" x14ac:dyDescent="0.3">
      <c r="J140" s="106">
        <v>131</v>
      </c>
      <c r="K140" s="84">
        <f t="shared" ref="K140:K203" si="13">O139</f>
        <v>0</v>
      </c>
      <c r="L140" s="85">
        <f t="shared" si="10"/>
        <v>0</v>
      </c>
      <c r="M140" s="85">
        <f t="shared" si="11"/>
        <v>0</v>
      </c>
      <c r="N140" s="81">
        <f t="shared" si="12"/>
        <v>0</v>
      </c>
      <c r="O140" s="86">
        <f t="shared" ref="O140:O203" si="14">K140-M140</f>
        <v>0</v>
      </c>
    </row>
    <row r="141" spans="10:15" x14ac:dyDescent="0.3">
      <c r="J141" s="106">
        <v>132</v>
      </c>
      <c r="K141" s="84">
        <f t="shared" si="13"/>
        <v>0</v>
      </c>
      <c r="L141" s="85">
        <f t="shared" si="10"/>
        <v>0</v>
      </c>
      <c r="M141" s="85">
        <f t="shared" si="11"/>
        <v>0</v>
      </c>
      <c r="N141" s="81">
        <f t="shared" si="12"/>
        <v>0</v>
      </c>
      <c r="O141" s="86">
        <f t="shared" si="14"/>
        <v>0</v>
      </c>
    </row>
    <row r="142" spans="10:15" x14ac:dyDescent="0.3">
      <c r="J142" s="106">
        <v>133</v>
      </c>
      <c r="K142" s="84">
        <f t="shared" si="13"/>
        <v>0</v>
      </c>
      <c r="L142" s="85">
        <f t="shared" si="10"/>
        <v>0</v>
      </c>
      <c r="M142" s="85">
        <f t="shared" si="11"/>
        <v>0</v>
      </c>
      <c r="N142" s="81">
        <f t="shared" si="12"/>
        <v>0</v>
      </c>
      <c r="O142" s="86">
        <f t="shared" si="14"/>
        <v>0</v>
      </c>
    </row>
    <row r="143" spans="10:15" x14ac:dyDescent="0.3">
      <c r="J143" s="106">
        <v>134</v>
      </c>
      <c r="K143" s="84">
        <f t="shared" si="13"/>
        <v>0</v>
      </c>
      <c r="L143" s="85">
        <f t="shared" si="10"/>
        <v>0</v>
      </c>
      <c r="M143" s="85">
        <f t="shared" si="11"/>
        <v>0</v>
      </c>
      <c r="N143" s="81">
        <f t="shared" si="12"/>
        <v>0</v>
      </c>
      <c r="O143" s="86">
        <f t="shared" si="14"/>
        <v>0</v>
      </c>
    </row>
    <row r="144" spans="10:15" x14ac:dyDescent="0.3">
      <c r="J144" s="106">
        <v>135</v>
      </c>
      <c r="K144" s="84">
        <f t="shared" si="13"/>
        <v>0</v>
      </c>
      <c r="L144" s="85">
        <f t="shared" si="10"/>
        <v>0</v>
      </c>
      <c r="M144" s="85">
        <f t="shared" si="11"/>
        <v>0</v>
      </c>
      <c r="N144" s="81">
        <f t="shared" si="12"/>
        <v>0</v>
      </c>
      <c r="O144" s="86">
        <f t="shared" si="14"/>
        <v>0</v>
      </c>
    </row>
    <row r="145" spans="10:15" x14ac:dyDescent="0.3">
      <c r="J145" s="106">
        <v>136</v>
      </c>
      <c r="K145" s="84">
        <f t="shared" si="13"/>
        <v>0</v>
      </c>
      <c r="L145" s="85">
        <f t="shared" si="10"/>
        <v>0</v>
      </c>
      <c r="M145" s="85">
        <f t="shared" si="11"/>
        <v>0</v>
      </c>
      <c r="N145" s="81">
        <f t="shared" si="12"/>
        <v>0</v>
      </c>
      <c r="O145" s="86">
        <f t="shared" si="14"/>
        <v>0</v>
      </c>
    </row>
    <row r="146" spans="10:15" x14ac:dyDescent="0.3">
      <c r="J146" s="106">
        <v>137</v>
      </c>
      <c r="K146" s="84">
        <f t="shared" si="13"/>
        <v>0</v>
      </c>
      <c r="L146" s="85">
        <f t="shared" si="10"/>
        <v>0</v>
      </c>
      <c r="M146" s="85">
        <f t="shared" si="11"/>
        <v>0</v>
      </c>
      <c r="N146" s="81">
        <f t="shared" si="12"/>
        <v>0</v>
      </c>
      <c r="O146" s="86">
        <f t="shared" si="14"/>
        <v>0</v>
      </c>
    </row>
    <row r="147" spans="10:15" x14ac:dyDescent="0.3">
      <c r="J147" s="106">
        <v>138</v>
      </c>
      <c r="K147" s="84">
        <f t="shared" si="13"/>
        <v>0</v>
      </c>
      <c r="L147" s="85">
        <f t="shared" si="10"/>
        <v>0</v>
      </c>
      <c r="M147" s="85">
        <f t="shared" si="11"/>
        <v>0</v>
      </c>
      <c r="N147" s="81">
        <f t="shared" si="12"/>
        <v>0</v>
      </c>
      <c r="O147" s="86">
        <f t="shared" si="14"/>
        <v>0</v>
      </c>
    </row>
    <row r="148" spans="10:15" x14ac:dyDescent="0.3">
      <c r="J148" s="106">
        <v>139</v>
      </c>
      <c r="K148" s="84">
        <f t="shared" si="13"/>
        <v>0</v>
      </c>
      <c r="L148" s="85">
        <f t="shared" si="10"/>
        <v>0</v>
      </c>
      <c r="M148" s="85">
        <f t="shared" si="11"/>
        <v>0</v>
      </c>
      <c r="N148" s="81">
        <f t="shared" si="12"/>
        <v>0</v>
      </c>
      <c r="O148" s="86">
        <f t="shared" si="14"/>
        <v>0</v>
      </c>
    </row>
    <row r="149" spans="10:15" x14ac:dyDescent="0.3">
      <c r="J149" s="106">
        <v>140</v>
      </c>
      <c r="K149" s="84">
        <f t="shared" si="13"/>
        <v>0</v>
      </c>
      <c r="L149" s="85">
        <f t="shared" si="10"/>
        <v>0</v>
      </c>
      <c r="M149" s="85">
        <f t="shared" si="11"/>
        <v>0</v>
      </c>
      <c r="N149" s="81">
        <f t="shared" si="12"/>
        <v>0</v>
      </c>
      <c r="O149" s="86">
        <f t="shared" si="14"/>
        <v>0</v>
      </c>
    </row>
    <row r="150" spans="10:15" x14ac:dyDescent="0.3">
      <c r="J150" s="106">
        <v>141</v>
      </c>
      <c r="K150" s="84">
        <f t="shared" si="13"/>
        <v>0</v>
      </c>
      <c r="L150" s="85">
        <f t="shared" si="10"/>
        <v>0</v>
      </c>
      <c r="M150" s="85">
        <f t="shared" si="11"/>
        <v>0</v>
      </c>
      <c r="N150" s="81">
        <f t="shared" si="12"/>
        <v>0</v>
      </c>
      <c r="O150" s="86">
        <f t="shared" si="14"/>
        <v>0</v>
      </c>
    </row>
    <row r="151" spans="10:15" x14ac:dyDescent="0.3">
      <c r="J151" s="106">
        <v>142</v>
      </c>
      <c r="K151" s="84">
        <f t="shared" si="13"/>
        <v>0</v>
      </c>
      <c r="L151" s="85">
        <f t="shared" si="10"/>
        <v>0</v>
      </c>
      <c r="M151" s="85">
        <f t="shared" si="11"/>
        <v>0</v>
      </c>
      <c r="N151" s="81">
        <f t="shared" si="12"/>
        <v>0</v>
      </c>
      <c r="O151" s="86">
        <f t="shared" si="14"/>
        <v>0</v>
      </c>
    </row>
    <row r="152" spans="10:15" x14ac:dyDescent="0.3">
      <c r="J152" s="106">
        <v>143</v>
      </c>
      <c r="K152" s="84">
        <f t="shared" si="13"/>
        <v>0</v>
      </c>
      <c r="L152" s="85">
        <f t="shared" si="10"/>
        <v>0</v>
      </c>
      <c r="M152" s="85">
        <f t="shared" si="11"/>
        <v>0</v>
      </c>
      <c r="N152" s="81">
        <f t="shared" si="12"/>
        <v>0</v>
      </c>
      <c r="O152" s="86">
        <f t="shared" si="14"/>
        <v>0</v>
      </c>
    </row>
    <row r="153" spans="10:15" x14ac:dyDescent="0.3">
      <c r="J153" s="106">
        <v>144</v>
      </c>
      <c r="K153" s="84">
        <f t="shared" si="13"/>
        <v>0</v>
      </c>
      <c r="L153" s="85">
        <f t="shared" si="10"/>
        <v>0</v>
      </c>
      <c r="M153" s="85">
        <f t="shared" si="11"/>
        <v>0</v>
      </c>
      <c r="N153" s="81">
        <f t="shared" si="12"/>
        <v>0</v>
      </c>
      <c r="O153" s="86">
        <f t="shared" si="14"/>
        <v>0</v>
      </c>
    </row>
    <row r="154" spans="10:15" x14ac:dyDescent="0.3">
      <c r="J154" s="106">
        <v>145</v>
      </c>
      <c r="K154" s="84">
        <f t="shared" si="13"/>
        <v>0</v>
      </c>
      <c r="L154" s="85">
        <f t="shared" si="10"/>
        <v>0</v>
      </c>
      <c r="M154" s="85">
        <f t="shared" si="11"/>
        <v>0</v>
      </c>
      <c r="N154" s="81">
        <f t="shared" si="12"/>
        <v>0</v>
      </c>
      <c r="O154" s="86">
        <f t="shared" si="14"/>
        <v>0</v>
      </c>
    </row>
    <row r="155" spans="10:15" x14ac:dyDescent="0.3">
      <c r="J155" s="106">
        <v>146</v>
      </c>
      <c r="K155" s="84">
        <f t="shared" si="13"/>
        <v>0</v>
      </c>
      <c r="L155" s="85">
        <f t="shared" si="10"/>
        <v>0</v>
      </c>
      <c r="M155" s="85">
        <f t="shared" si="11"/>
        <v>0</v>
      </c>
      <c r="N155" s="81">
        <f t="shared" si="12"/>
        <v>0</v>
      </c>
      <c r="O155" s="86">
        <f t="shared" si="14"/>
        <v>0</v>
      </c>
    </row>
    <row r="156" spans="10:15" x14ac:dyDescent="0.3">
      <c r="J156" s="106">
        <v>147</v>
      </c>
      <c r="K156" s="84">
        <f t="shared" si="13"/>
        <v>0</v>
      </c>
      <c r="L156" s="85">
        <f t="shared" si="10"/>
        <v>0</v>
      </c>
      <c r="M156" s="85">
        <f t="shared" si="11"/>
        <v>0</v>
      </c>
      <c r="N156" s="81">
        <f t="shared" si="12"/>
        <v>0</v>
      </c>
      <c r="O156" s="86">
        <f t="shared" si="14"/>
        <v>0</v>
      </c>
    </row>
    <row r="157" spans="10:15" x14ac:dyDescent="0.3">
      <c r="J157" s="106">
        <v>148</v>
      </c>
      <c r="K157" s="84">
        <f t="shared" si="13"/>
        <v>0</v>
      </c>
      <c r="L157" s="85">
        <f t="shared" si="10"/>
        <v>0</v>
      </c>
      <c r="M157" s="85">
        <f t="shared" si="11"/>
        <v>0</v>
      </c>
      <c r="N157" s="81">
        <f t="shared" si="12"/>
        <v>0</v>
      </c>
      <c r="O157" s="86">
        <f t="shared" si="14"/>
        <v>0</v>
      </c>
    </row>
    <row r="158" spans="10:15" x14ac:dyDescent="0.3">
      <c r="J158" s="106">
        <v>149</v>
      </c>
      <c r="K158" s="84">
        <f t="shared" si="13"/>
        <v>0</v>
      </c>
      <c r="L158" s="85">
        <f t="shared" si="10"/>
        <v>0</v>
      </c>
      <c r="M158" s="85">
        <f t="shared" si="11"/>
        <v>0</v>
      </c>
      <c r="N158" s="81">
        <f t="shared" si="12"/>
        <v>0</v>
      </c>
      <c r="O158" s="86">
        <f t="shared" si="14"/>
        <v>0</v>
      </c>
    </row>
    <row r="159" spans="10:15" x14ac:dyDescent="0.3">
      <c r="J159" s="106">
        <v>150</v>
      </c>
      <c r="K159" s="84">
        <f t="shared" si="13"/>
        <v>0</v>
      </c>
      <c r="L159" s="85">
        <f t="shared" si="10"/>
        <v>0</v>
      </c>
      <c r="M159" s="85">
        <f t="shared" si="11"/>
        <v>0</v>
      </c>
      <c r="N159" s="81">
        <f t="shared" si="12"/>
        <v>0</v>
      </c>
      <c r="O159" s="86">
        <f t="shared" si="14"/>
        <v>0</v>
      </c>
    </row>
    <row r="160" spans="10:15" x14ac:dyDescent="0.3">
      <c r="J160" s="106">
        <v>151</v>
      </c>
      <c r="K160" s="84">
        <f t="shared" si="13"/>
        <v>0</v>
      </c>
      <c r="L160" s="85">
        <f t="shared" si="10"/>
        <v>0</v>
      </c>
      <c r="M160" s="85">
        <f t="shared" si="11"/>
        <v>0</v>
      </c>
      <c r="N160" s="81">
        <f t="shared" si="12"/>
        <v>0</v>
      </c>
      <c r="O160" s="86">
        <f t="shared" si="14"/>
        <v>0</v>
      </c>
    </row>
    <row r="161" spans="10:15" x14ac:dyDescent="0.3">
      <c r="J161" s="106">
        <v>152</v>
      </c>
      <c r="K161" s="84">
        <f t="shared" si="13"/>
        <v>0</v>
      </c>
      <c r="L161" s="85">
        <f t="shared" si="10"/>
        <v>0</v>
      </c>
      <c r="M161" s="85">
        <f t="shared" si="11"/>
        <v>0</v>
      </c>
      <c r="N161" s="81">
        <f t="shared" si="12"/>
        <v>0</v>
      </c>
      <c r="O161" s="86">
        <f t="shared" si="14"/>
        <v>0</v>
      </c>
    </row>
    <row r="162" spans="10:15" x14ac:dyDescent="0.3">
      <c r="J162" s="106">
        <v>153</v>
      </c>
      <c r="K162" s="84">
        <f t="shared" si="13"/>
        <v>0</v>
      </c>
      <c r="L162" s="85">
        <f t="shared" si="10"/>
        <v>0</v>
      </c>
      <c r="M162" s="85">
        <f t="shared" si="11"/>
        <v>0</v>
      </c>
      <c r="N162" s="81">
        <f t="shared" si="12"/>
        <v>0</v>
      </c>
      <c r="O162" s="86">
        <f t="shared" si="14"/>
        <v>0</v>
      </c>
    </row>
    <row r="163" spans="10:15" x14ac:dyDescent="0.3">
      <c r="J163" s="106">
        <v>154</v>
      </c>
      <c r="K163" s="84">
        <f t="shared" si="13"/>
        <v>0</v>
      </c>
      <c r="L163" s="85">
        <f t="shared" si="10"/>
        <v>0</v>
      </c>
      <c r="M163" s="85">
        <f t="shared" si="11"/>
        <v>0</v>
      </c>
      <c r="N163" s="81">
        <f t="shared" si="12"/>
        <v>0</v>
      </c>
      <c r="O163" s="86">
        <f t="shared" si="14"/>
        <v>0</v>
      </c>
    </row>
    <row r="164" spans="10:15" x14ac:dyDescent="0.3">
      <c r="J164" s="106">
        <v>155</v>
      </c>
      <c r="K164" s="84">
        <f t="shared" si="13"/>
        <v>0</v>
      </c>
      <c r="L164" s="85">
        <f t="shared" si="10"/>
        <v>0</v>
      </c>
      <c r="M164" s="85">
        <f t="shared" si="11"/>
        <v>0</v>
      </c>
      <c r="N164" s="81">
        <f t="shared" si="12"/>
        <v>0</v>
      </c>
      <c r="O164" s="86">
        <f t="shared" si="14"/>
        <v>0</v>
      </c>
    </row>
    <row r="165" spans="10:15" x14ac:dyDescent="0.3">
      <c r="J165" s="106">
        <v>156</v>
      </c>
      <c r="K165" s="84">
        <f t="shared" si="13"/>
        <v>0</v>
      </c>
      <c r="L165" s="85">
        <f t="shared" si="10"/>
        <v>0</v>
      </c>
      <c r="M165" s="85">
        <f t="shared" si="11"/>
        <v>0</v>
      </c>
      <c r="N165" s="81">
        <f t="shared" si="12"/>
        <v>0</v>
      </c>
      <c r="O165" s="86">
        <f t="shared" si="14"/>
        <v>0</v>
      </c>
    </row>
    <row r="166" spans="10:15" x14ac:dyDescent="0.3">
      <c r="J166" s="106">
        <v>157</v>
      </c>
      <c r="K166" s="84">
        <f t="shared" si="13"/>
        <v>0</v>
      </c>
      <c r="L166" s="85">
        <f t="shared" si="10"/>
        <v>0</v>
      </c>
      <c r="M166" s="85">
        <f t="shared" si="11"/>
        <v>0</v>
      </c>
      <c r="N166" s="81">
        <f t="shared" si="12"/>
        <v>0</v>
      </c>
      <c r="O166" s="86">
        <f t="shared" si="14"/>
        <v>0</v>
      </c>
    </row>
    <row r="167" spans="10:15" x14ac:dyDescent="0.3">
      <c r="J167" s="106">
        <v>158</v>
      </c>
      <c r="K167" s="84">
        <f t="shared" si="13"/>
        <v>0</v>
      </c>
      <c r="L167" s="85">
        <f t="shared" si="10"/>
        <v>0</v>
      </c>
      <c r="M167" s="85">
        <f t="shared" si="11"/>
        <v>0</v>
      </c>
      <c r="N167" s="81">
        <f t="shared" si="12"/>
        <v>0</v>
      </c>
      <c r="O167" s="86">
        <f t="shared" si="14"/>
        <v>0</v>
      </c>
    </row>
    <row r="168" spans="10:15" x14ac:dyDescent="0.3">
      <c r="J168" s="106">
        <v>159</v>
      </c>
      <c r="K168" s="84">
        <f t="shared" si="13"/>
        <v>0</v>
      </c>
      <c r="L168" s="85">
        <f t="shared" si="10"/>
        <v>0</v>
      </c>
      <c r="M168" s="85">
        <f t="shared" si="11"/>
        <v>0</v>
      </c>
      <c r="N168" s="81">
        <f t="shared" si="12"/>
        <v>0</v>
      </c>
      <c r="O168" s="86">
        <f t="shared" si="14"/>
        <v>0</v>
      </c>
    </row>
    <row r="169" spans="10:15" x14ac:dyDescent="0.3">
      <c r="J169" s="106">
        <v>160</v>
      </c>
      <c r="K169" s="84">
        <f t="shared" si="13"/>
        <v>0</v>
      </c>
      <c r="L169" s="85">
        <f t="shared" si="10"/>
        <v>0</v>
      </c>
      <c r="M169" s="85">
        <f t="shared" si="11"/>
        <v>0</v>
      </c>
      <c r="N169" s="81">
        <f t="shared" si="12"/>
        <v>0</v>
      </c>
      <c r="O169" s="86">
        <f t="shared" si="14"/>
        <v>0</v>
      </c>
    </row>
    <row r="170" spans="10:15" x14ac:dyDescent="0.3">
      <c r="J170" s="106">
        <v>161</v>
      </c>
      <c r="K170" s="84">
        <f t="shared" si="13"/>
        <v>0</v>
      </c>
      <c r="L170" s="85">
        <f t="shared" si="10"/>
        <v>0</v>
      </c>
      <c r="M170" s="85">
        <f t="shared" si="11"/>
        <v>0</v>
      </c>
      <c r="N170" s="81">
        <f t="shared" si="12"/>
        <v>0</v>
      </c>
      <c r="O170" s="86">
        <f t="shared" si="14"/>
        <v>0</v>
      </c>
    </row>
    <row r="171" spans="10:15" x14ac:dyDescent="0.3">
      <c r="J171" s="106">
        <v>162</v>
      </c>
      <c r="K171" s="84">
        <f t="shared" si="13"/>
        <v>0</v>
      </c>
      <c r="L171" s="85">
        <f t="shared" si="10"/>
        <v>0</v>
      </c>
      <c r="M171" s="85">
        <f t="shared" si="11"/>
        <v>0</v>
      </c>
      <c r="N171" s="81">
        <f t="shared" si="12"/>
        <v>0</v>
      </c>
      <c r="O171" s="86">
        <f t="shared" si="14"/>
        <v>0</v>
      </c>
    </row>
    <row r="172" spans="10:15" x14ac:dyDescent="0.3">
      <c r="J172" s="106">
        <v>163</v>
      </c>
      <c r="K172" s="84">
        <f t="shared" si="13"/>
        <v>0</v>
      </c>
      <c r="L172" s="85">
        <f t="shared" si="10"/>
        <v>0</v>
      </c>
      <c r="M172" s="85">
        <f t="shared" si="11"/>
        <v>0</v>
      </c>
      <c r="N172" s="81">
        <f t="shared" si="12"/>
        <v>0</v>
      </c>
      <c r="O172" s="86">
        <f t="shared" si="14"/>
        <v>0</v>
      </c>
    </row>
    <row r="173" spans="10:15" x14ac:dyDescent="0.3">
      <c r="J173" s="106">
        <v>164</v>
      </c>
      <c r="K173" s="84">
        <f t="shared" si="13"/>
        <v>0</v>
      </c>
      <c r="L173" s="85">
        <f t="shared" si="10"/>
        <v>0</v>
      </c>
      <c r="M173" s="85">
        <f t="shared" si="11"/>
        <v>0</v>
      </c>
      <c r="N173" s="81">
        <f t="shared" si="12"/>
        <v>0</v>
      </c>
      <c r="O173" s="86">
        <f t="shared" si="14"/>
        <v>0</v>
      </c>
    </row>
    <row r="174" spans="10:15" x14ac:dyDescent="0.3">
      <c r="J174" s="106">
        <v>165</v>
      </c>
      <c r="K174" s="84">
        <f t="shared" si="13"/>
        <v>0</v>
      </c>
      <c r="L174" s="85">
        <f t="shared" si="10"/>
        <v>0</v>
      </c>
      <c r="M174" s="85">
        <f t="shared" si="11"/>
        <v>0</v>
      </c>
      <c r="N174" s="81">
        <f t="shared" si="12"/>
        <v>0</v>
      </c>
      <c r="O174" s="86">
        <f t="shared" si="14"/>
        <v>0</v>
      </c>
    </row>
    <row r="175" spans="10:15" x14ac:dyDescent="0.3">
      <c r="J175" s="106">
        <v>166</v>
      </c>
      <c r="K175" s="84">
        <f t="shared" si="13"/>
        <v>0</v>
      </c>
      <c r="L175" s="85">
        <f t="shared" si="10"/>
        <v>0</v>
      </c>
      <c r="M175" s="85">
        <f t="shared" si="11"/>
        <v>0</v>
      </c>
      <c r="N175" s="81">
        <f t="shared" si="12"/>
        <v>0</v>
      </c>
      <c r="O175" s="86">
        <f t="shared" si="14"/>
        <v>0</v>
      </c>
    </row>
    <row r="176" spans="10:15" x14ac:dyDescent="0.3">
      <c r="J176" s="106">
        <v>167</v>
      </c>
      <c r="K176" s="84">
        <f t="shared" si="13"/>
        <v>0</v>
      </c>
      <c r="L176" s="85">
        <f t="shared" si="10"/>
        <v>0</v>
      </c>
      <c r="M176" s="85">
        <f t="shared" si="11"/>
        <v>0</v>
      </c>
      <c r="N176" s="81">
        <f t="shared" si="12"/>
        <v>0</v>
      </c>
      <c r="O176" s="86">
        <f t="shared" si="14"/>
        <v>0</v>
      </c>
    </row>
    <row r="177" spans="10:15" x14ac:dyDescent="0.3">
      <c r="J177" s="106">
        <v>168</v>
      </c>
      <c r="K177" s="84">
        <f t="shared" si="13"/>
        <v>0</v>
      </c>
      <c r="L177" s="85">
        <f t="shared" si="10"/>
        <v>0</v>
      </c>
      <c r="M177" s="85">
        <f t="shared" si="11"/>
        <v>0</v>
      </c>
      <c r="N177" s="81">
        <f t="shared" si="12"/>
        <v>0</v>
      </c>
      <c r="O177" s="86">
        <f t="shared" si="14"/>
        <v>0</v>
      </c>
    </row>
    <row r="178" spans="10:15" x14ac:dyDescent="0.3">
      <c r="J178" s="106">
        <v>169</v>
      </c>
      <c r="K178" s="84">
        <f t="shared" si="13"/>
        <v>0</v>
      </c>
      <c r="L178" s="85">
        <f t="shared" si="10"/>
        <v>0</v>
      </c>
      <c r="M178" s="85">
        <f t="shared" si="11"/>
        <v>0</v>
      </c>
      <c r="N178" s="81">
        <f t="shared" si="12"/>
        <v>0</v>
      </c>
      <c r="O178" s="86">
        <f t="shared" si="14"/>
        <v>0</v>
      </c>
    </row>
    <row r="179" spans="10:15" x14ac:dyDescent="0.3">
      <c r="J179" s="106">
        <v>170</v>
      </c>
      <c r="K179" s="84">
        <f t="shared" si="13"/>
        <v>0</v>
      </c>
      <c r="L179" s="85">
        <f t="shared" si="10"/>
        <v>0</v>
      </c>
      <c r="M179" s="85">
        <f t="shared" si="11"/>
        <v>0</v>
      </c>
      <c r="N179" s="81">
        <f t="shared" si="12"/>
        <v>0</v>
      </c>
      <c r="O179" s="86">
        <f t="shared" si="14"/>
        <v>0</v>
      </c>
    </row>
    <row r="180" spans="10:15" x14ac:dyDescent="0.3">
      <c r="J180" s="106">
        <v>171</v>
      </c>
      <c r="K180" s="84">
        <f t="shared" si="13"/>
        <v>0</v>
      </c>
      <c r="L180" s="85">
        <f t="shared" si="10"/>
        <v>0</v>
      </c>
      <c r="M180" s="85">
        <f t="shared" si="11"/>
        <v>0</v>
      </c>
      <c r="N180" s="81">
        <f t="shared" si="12"/>
        <v>0</v>
      </c>
      <c r="O180" s="86">
        <f t="shared" si="14"/>
        <v>0</v>
      </c>
    </row>
    <row r="181" spans="10:15" x14ac:dyDescent="0.3">
      <c r="J181" s="106">
        <v>172</v>
      </c>
      <c r="K181" s="84">
        <f t="shared" si="13"/>
        <v>0</v>
      </c>
      <c r="L181" s="85">
        <f t="shared" si="10"/>
        <v>0</v>
      </c>
      <c r="M181" s="85">
        <f t="shared" si="11"/>
        <v>0</v>
      </c>
      <c r="N181" s="81">
        <f t="shared" si="12"/>
        <v>0</v>
      </c>
      <c r="O181" s="86">
        <f t="shared" si="14"/>
        <v>0</v>
      </c>
    </row>
    <row r="182" spans="10:15" x14ac:dyDescent="0.3">
      <c r="J182" s="106">
        <v>173</v>
      </c>
      <c r="K182" s="84">
        <f t="shared" si="13"/>
        <v>0</v>
      </c>
      <c r="L182" s="85">
        <f t="shared" si="10"/>
        <v>0</v>
      </c>
      <c r="M182" s="85">
        <f t="shared" si="11"/>
        <v>0</v>
      </c>
      <c r="N182" s="81">
        <f t="shared" si="12"/>
        <v>0</v>
      </c>
      <c r="O182" s="86">
        <f t="shared" si="14"/>
        <v>0</v>
      </c>
    </row>
    <row r="183" spans="10:15" x14ac:dyDescent="0.3">
      <c r="J183" s="106">
        <v>174</v>
      </c>
      <c r="K183" s="84">
        <f t="shared" si="13"/>
        <v>0</v>
      </c>
      <c r="L183" s="85">
        <f t="shared" si="10"/>
        <v>0</v>
      </c>
      <c r="M183" s="85">
        <f t="shared" si="11"/>
        <v>0</v>
      </c>
      <c r="N183" s="81">
        <f t="shared" si="12"/>
        <v>0</v>
      </c>
      <c r="O183" s="86">
        <f t="shared" si="14"/>
        <v>0</v>
      </c>
    </row>
    <row r="184" spans="10:15" x14ac:dyDescent="0.3">
      <c r="J184" s="106">
        <v>175</v>
      </c>
      <c r="K184" s="84">
        <f t="shared" si="13"/>
        <v>0</v>
      </c>
      <c r="L184" s="85">
        <f t="shared" si="10"/>
        <v>0</v>
      </c>
      <c r="M184" s="85">
        <f t="shared" si="11"/>
        <v>0</v>
      </c>
      <c r="N184" s="81">
        <f t="shared" si="12"/>
        <v>0</v>
      </c>
      <c r="O184" s="86">
        <f t="shared" si="14"/>
        <v>0</v>
      </c>
    </row>
    <row r="185" spans="10:15" x14ac:dyDescent="0.3">
      <c r="J185" s="106">
        <v>176</v>
      </c>
      <c r="K185" s="84">
        <f t="shared" si="13"/>
        <v>0</v>
      </c>
      <c r="L185" s="85">
        <f t="shared" si="10"/>
        <v>0</v>
      </c>
      <c r="M185" s="85">
        <f t="shared" si="11"/>
        <v>0</v>
      </c>
      <c r="N185" s="81">
        <f t="shared" si="12"/>
        <v>0</v>
      </c>
      <c r="O185" s="86">
        <f t="shared" si="14"/>
        <v>0</v>
      </c>
    </row>
    <row r="186" spans="10:15" x14ac:dyDescent="0.3">
      <c r="J186" s="106">
        <v>177</v>
      </c>
      <c r="K186" s="84">
        <f t="shared" si="13"/>
        <v>0</v>
      </c>
      <c r="L186" s="85">
        <f t="shared" si="10"/>
        <v>0</v>
      </c>
      <c r="M186" s="85">
        <f t="shared" si="11"/>
        <v>0</v>
      </c>
      <c r="N186" s="81">
        <f t="shared" si="12"/>
        <v>0</v>
      </c>
      <c r="O186" s="86">
        <f t="shared" si="14"/>
        <v>0</v>
      </c>
    </row>
    <row r="187" spans="10:15" x14ac:dyDescent="0.3">
      <c r="J187" s="106">
        <v>178</v>
      </c>
      <c r="K187" s="84">
        <f t="shared" si="13"/>
        <v>0</v>
      </c>
      <c r="L187" s="85">
        <f t="shared" si="10"/>
        <v>0</v>
      </c>
      <c r="M187" s="85">
        <f t="shared" si="11"/>
        <v>0</v>
      </c>
      <c r="N187" s="81">
        <f t="shared" si="12"/>
        <v>0</v>
      </c>
      <c r="O187" s="86">
        <f t="shared" si="14"/>
        <v>0</v>
      </c>
    </row>
    <row r="188" spans="10:15" x14ac:dyDescent="0.3">
      <c r="J188" s="106">
        <v>179</v>
      </c>
      <c r="K188" s="84">
        <f t="shared" si="13"/>
        <v>0</v>
      </c>
      <c r="L188" s="85">
        <f t="shared" si="10"/>
        <v>0</v>
      </c>
      <c r="M188" s="85">
        <f t="shared" si="11"/>
        <v>0</v>
      </c>
      <c r="N188" s="81">
        <f t="shared" si="12"/>
        <v>0</v>
      </c>
      <c r="O188" s="86">
        <f t="shared" si="14"/>
        <v>0</v>
      </c>
    </row>
    <row r="189" spans="10:15" x14ac:dyDescent="0.3">
      <c r="J189" s="106">
        <v>180</v>
      </c>
      <c r="K189" s="84">
        <f t="shared" si="13"/>
        <v>0</v>
      </c>
      <c r="L189" s="85">
        <f t="shared" si="10"/>
        <v>0</v>
      </c>
      <c r="M189" s="85">
        <f t="shared" si="11"/>
        <v>0</v>
      </c>
      <c r="N189" s="81">
        <f t="shared" si="12"/>
        <v>0</v>
      </c>
      <c r="O189" s="86">
        <f t="shared" si="14"/>
        <v>0</v>
      </c>
    </row>
    <row r="190" spans="10:15" x14ac:dyDescent="0.3">
      <c r="J190" s="106">
        <v>181</v>
      </c>
      <c r="K190" s="84">
        <f t="shared" si="13"/>
        <v>0</v>
      </c>
      <c r="L190" s="85">
        <f t="shared" si="10"/>
        <v>0</v>
      </c>
      <c r="M190" s="85">
        <f t="shared" si="11"/>
        <v>0</v>
      </c>
      <c r="N190" s="81">
        <f t="shared" si="12"/>
        <v>0</v>
      </c>
      <c r="O190" s="86">
        <f t="shared" si="14"/>
        <v>0</v>
      </c>
    </row>
    <row r="191" spans="10:15" x14ac:dyDescent="0.3">
      <c r="J191" s="106">
        <v>182</v>
      </c>
      <c r="K191" s="84">
        <f t="shared" si="13"/>
        <v>0</v>
      </c>
      <c r="L191" s="85">
        <f t="shared" si="10"/>
        <v>0</v>
      </c>
      <c r="M191" s="85">
        <f t="shared" si="11"/>
        <v>0</v>
      </c>
      <c r="N191" s="81">
        <f t="shared" si="12"/>
        <v>0</v>
      </c>
      <c r="O191" s="86">
        <f t="shared" si="14"/>
        <v>0</v>
      </c>
    </row>
    <row r="192" spans="10:15" x14ac:dyDescent="0.3">
      <c r="J192" s="106">
        <v>183</v>
      </c>
      <c r="K192" s="84">
        <f t="shared" si="13"/>
        <v>0</v>
      </c>
      <c r="L192" s="85">
        <f t="shared" si="10"/>
        <v>0</v>
      </c>
      <c r="M192" s="85">
        <f t="shared" si="11"/>
        <v>0</v>
      </c>
      <c r="N192" s="81">
        <f t="shared" si="12"/>
        <v>0</v>
      </c>
      <c r="O192" s="86">
        <f t="shared" si="14"/>
        <v>0</v>
      </c>
    </row>
    <row r="193" spans="10:15" x14ac:dyDescent="0.3">
      <c r="J193" s="106">
        <v>184</v>
      </c>
      <c r="K193" s="84">
        <f t="shared" si="13"/>
        <v>0</v>
      </c>
      <c r="L193" s="85">
        <f t="shared" si="10"/>
        <v>0</v>
      </c>
      <c r="M193" s="85">
        <f t="shared" si="11"/>
        <v>0</v>
      </c>
      <c r="N193" s="81">
        <f t="shared" si="12"/>
        <v>0</v>
      </c>
      <c r="O193" s="86">
        <f t="shared" si="14"/>
        <v>0</v>
      </c>
    </row>
    <row r="194" spans="10:15" x14ac:dyDescent="0.3">
      <c r="J194" s="106">
        <v>185</v>
      </c>
      <c r="K194" s="84">
        <f t="shared" si="13"/>
        <v>0</v>
      </c>
      <c r="L194" s="85">
        <f t="shared" si="10"/>
        <v>0</v>
      </c>
      <c r="M194" s="85">
        <f t="shared" si="11"/>
        <v>0</v>
      </c>
      <c r="N194" s="81">
        <f t="shared" si="12"/>
        <v>0</v>
      </c>
      <c r="O194" s="86">
        <f t="shared" si="14"/>
        <v>0</v>
      </c>
    </row>
    <row r="195" spans="10:15" x14ac:dyDescent="0.3">
      <c r="J195" s="106">
        <v>186</v>
      </c>
      <c r="K195" s="84">
        <f t="shared" si="13"/>
        <v>0</v>
      </c>
      <c r="L195" s="85">
        <f t="shared" si="10"/>
        <v>0</v>
      </c>
      <c r="M195" s="85">
        <f t="shared" si="11"/>
        <v>0</v>
      </c>
      <c r="N195" s="81">
        <f t="shared" si="12"/>
        <v>0</v>
      </c>
      <c r="O195" s="86">
        <f t="shared" si="14"/>
        <v>0</v>
      </c>
    </row>
    <row r="196" spans="10:15" x14ac:dyDescent="0.3">
      <c r="J196" s="106">
        <v>187</v>
      </c>
      <c r="K196" s="84">
        <f t="shared" si="13"/>
        <v>0</v>
      </c>
      <c r="L196" s="85">
        <f t="shared" si="10"/>
        <v>0</v>
      </c>
      <c r="M196" s="85">
        <f t="shared" si="11"/>
        <v>0</v>
      </c>
      <c r="N196" s="81">
        <f t="shared" si="12"/>
        <v>0</v>
      </c>
      <c r="O196" s="86">
        <f t="shared" si="14"/>
        <v>0</v>
      </c>
    </row>
    <row r="197" spans="10:15" x14ac:dyDescent="0.3">
      <c r="J197" s="106">
        <v>188</v>
      </c>
      <c r="K197" s="84">
        <f t="shared" si="13"/>
        <v>0</v>
      </c>
      <c r="L197" s="85">
        <f t="shared" si="10"/>
        <v>0</v>
      </c>
      <c r="M197" s="85">
        <f t="shared" si="11"/>
        <v>0</v>
      </c>
      <c r="N197" s="81">
        <f t="shared" si="12"/>
        <v>0</v>
      </c>
      <c r="O197" s="86">
        <f t="shared" si="14"/>
        <v>0</v>
      </c>
    </row>
    <row r="198" spans="10:15" x14ac:dyDescent="0.3">
      <c r="J198" s="106">
        <v>189</v>
      </c>
      <c r="K198" s="84">
        <f t="shared" si="13"/>
        <v>0</v>
      </c>
      <c r="L198" s="85">
        <f t="shared" si="10"/>
        <v>0</v>
      </c>
      <c r="M198" s="85">
        <f t="shared" si="11"/>
        <v>0</v>
      </c>
      <c r="N198" s="81">
        <f t="shared" si="12"/>
        <v>0</v>
      </c>
      <c r="O198" s="86">
        <f t="shared" si="14"/>
        <v>0</v>
      </c>
    </row>
    <row r="199" spans="10:15" x14ac:dyDescent="0.3">
      <c r="J199" s="106">
        <v>190</v>
      </c>
      <c r="K199" s="84">
        <f t="shared" si="13"/>
        <v>0</v>
      </c>
      <c r="L199" s="85">
        <f t="shared" si="10"/>
        <v>0</v>
      </c>
      <c r="M199" s="85">
        <f t="shared" si="11"/>
        <v>0</v>
      </c>
      <c r="N199" s="81">
        <f t="shared" si="12"/>
        <v>0</v>
      </c>
      <c r="O199" s="86">
        <f t="shared" si="14"/>
        <v>0</v>
      </c>
    </row>
    <row r="200" spans="10:15" x14ac:dyDescent="0.3">
      <c r="J200" s="106">
        <v>191</v>
      </c>
      <c r="K200" s="84">
        <f t="shared" si="13"/>
        <v>0</v>
      </c>
      <c r="L200" s="85">
        <f t="shared" si="10"/>
        <v>0</v>
      </c>
      <c r="M200" s="85">
        <f t="shared" si="11"/>
        <v>0</v>
      </c>
      <c r="N200" s="81">
        <f t="shared" si="12"/>
        <v>0</v>
      </c>
      <c r="O200" s="86">
        <f t="shared" si="14"/>
        <v>0</v>
      </c>
    </row>
    <row r="201" spans="10:15" x14ac:dyDescent="0.3">
      <c r="J201" s="106">
        <v>192</v>
      </c>
      <c r="K201" s="84">
        <f t="shared" si="13"/>
        <v>0</v>
      </c>
      <c r="L201" s="85">
        <f t="shared" si="10"/>
        <v>0</v>
      </c>
      <c r="M201" s="85">
        <f t="shared" si="11"/>
        <v>0</v>
      </c>
      <c r="N201" s="81">
        <f t="shared" si="12"/>
        <v>0</v>
      </c>
      <c r="O201" s="86">
        <f t="shared" si="14"/>
        <v>0</v>
      </c>
    </row>
    <row r="202" spans="10:15" x14ac:dyDescent="0.3">
      <c r="J202" s="106">
        <v>193</v>
      </c>
      <c r="K202" s="84">
        <f t="shared" si="13"/>
        <v>0</v>
      </c>
      <c r="L202" s="85">
        <f t="shared" si="10"/>
        <v>0</v>
      </c>
      <c r="M202" s="85">
        <f t="shared" si="11"/>
        <v>0</v>
      </c>
      <c r="N202" s="81">
        <f t="shared" si="12"/>
        <v>0</v>
      </c>
      <c r="O202" s="86">
        <f t="shared" si="14"/>
        <v>0</v>
      </c>
    </row>
    <row r="203" spans="10:15" x14ac:dyDescent="0.3">
      <c r="J203" s="106">
        <v>194</v>
      </c>
      <c r="K203" s="84">
        <f t="shared" si="13"/>
        <v>0</v>
      </c>
      <c r="L203" s="85">
        <f t="shared" ref="L203:L266" si="15">PMT(($N$4/12),$N$5,$K$7)*-1</f>
        <v>0</v>
      </c>
      <c r="M203" s="85">
        <f t="shared" ref="M203:M266" si="16">L203-N203</f>
        <v>0</v>
      </c>
      <c r="N203" s="81">
        <f t="shared" ref="N203:N266" si="17">K203*$N$4/12</f>
        <v>0</v>
      </c>
      <c r="O203" s="86">
        <f t="shared" si="14"/>
        <v>0</v>
      </c>
    </row>
    <row r="204" spans="10:15" x14ac:dyDescent="0.3">
      <c r="J204" s="106">
        <v>195</v>
      </c>
      <c r="K204" s="84">
        <f t="shared" ref="K204:K267" si="18">O203</f>
        <v>0</v>
      </c>
      <c r="L204" s="85">
        <f t="shared" si="15"/>
        <v>0</v>
      </c>
      <c r="M204" s="85">
        <f t="shared" si="16"/>
        <v>0</v>
      </c>
      <c r="N204" s="81">
        <f t="shared" si="17"/>
        <v>0</v>
      </c>
      <c r="O204" s="86">
        <f t="shared" ref="O204:O267" si="19">K204-M204</f>
        <v>0</v>
      </c>
    </row>
    <row r="205" spans="10:15" x14ac:dyDescent="0.3">
      <c r="J205" s="106">
        <v>196</v>
      </c>
      <c r="K205" s="84">
        <f t="shared" si="18"/>
        <v>0</v>
      </c>
      <c r="L205" s="85">
        <f t="shared" si="15"/>
        <v>0</v>
      </c>
      <c r="M205" s="85">
        <f t="shared" si="16"/>
        <v>0</v>
      </c>
      <c r="N205" s="81">
        <f t="shared" si="17"/>
        <v>0</v>
      </c>
      <c r="O205" s="86">
        <f t="shared" si="19"/>
        <v>0</v>
      </c>
    </row>
    <row r="206" spans="10:15" x14ac:dyDescent="0.3">
      <c r="J206" s="106">
        <v>197</v>
      </c>
      <c r="K206" s="84">
        <f t="shared" si="18"/>
        <v>0</v>
      </c>
      <c r="L206" s="85">
        <f t="shared" si="15"/>
        <v>0</v>
      </c>
      <c r="M206" s="85">
        <f t="shared" si="16"/>
        <v>0</v>
      </c>
      <c r="N206" s="81">
        <f t="shared" si="17"/>
        <v>0</v>
      </c>
      <c r="O206" s="86">
        <f t="shared" si="19"/>
        <v>0</v>
      </c>
    </row>
    <row r="207" spans="10:15" x14ac:dyDescent="0.3">
      <c r="J207" s="106">
        <v>198</v>
      </c>
      <c r="K207" s="84">
        <f t="shared" si="18"/>
        <v>0</v>
      </c>
      <c r="L207" s="85">
        <f t="shared" si="15"/>
        <v>0</v>
      </c>
      <c r="M207" s="85">
        <f t="shared" si="16"/>
        <v>0</v>
      </c>
      <c r="N207" s="81">
        <f t="shared" si="17"/>
        <v>0</v>
      </c>
      <c r="O207" s="86">
        <f t="shared" si="19"/>
        <v>0</v>
      </c>
    </row>
    <row r="208" spans="10:15" x14ac:dyDescent="0.3">
      <c r="J208" s="106">
        <v>199</v>
      </c>
      <c r="K208" s="84">
        <f t="shared" si="18"/>
        <v>0</v>
      </c>
      <c r="L208" s="85">
        <f t="shared" si="15"/>
        <v>0</v>
      </c>
      <c r="M208" s="85">
        <f t="shared" si="16"/>
        <v>0</v>
      </c>
      <c r="N208" s="81">
        <f t="shared" si="17"/>
        <v>0</v>
      </c>
      <c r="O208" s="86">
        <f t="shared" si="19"/>
        <v>0</v>
      </c>
    </row>
    <row r="209" spans="10:15" x14ac:dyDescent="0.3">
      <c r="J209" s="106">
        <v>200</v>
      </c>
      <c r="K209" s="84">
        <f t="shared" si="18"/>
        <v>0</v>
      </c>
      <c r="L209" s="85">
        <f t="shared" si="15"/>
        <v>0</v>
      </c>
      <c r="M209" s="85">
        <f t="shared" si="16"/>
        <v>0</v>
      </c>
      <c r="N209" s="81">
        <f t="shared" si="17"/>
        <v>0</v>
      </c>
      <c r="O209" s="86">
        <f t="shared" si="19"/>
        <v>0</v>
      </c>
    </row>
    <row r="210" spans="10:15" x14ac:dyDescent="0.3">
      <c r="J210" s="106">
        <v>201</v>
      </c>
      <c r="K210" s="84">
        <f t="shared" si="18"/>
        <v>0</v>
      </c>
      <c r="L210" s="85">
        <f t="shared" si="15"/>
        <v>0</v>
      </c>
      <c r="M210" s="85">
        <f t="shared" si="16"/>
        <v>0</v>
      </c>
      <c r="N210" s="81">
        <f t="shared" si="17"/>
        <v>0</v>
      </c>
      <c r="O210" s="86">
        <f t="shared" si="19"/>
        <v>0</v>
      </c>
    </row>
    <row r="211" spans="10:15" x14ac:dyDescent="0.3">
      <c r="J211" s="106">
        <v>202</v>
      </c>
      <c r="K211" s="84">
        <f t="shared" si="18"/>
        <v>0</v>
      </c>
      <c r="L211" s="85">
        <f t="shared" si="15"/>
        <v>0</v>
      </c>
      <c r="M211" s="85">
        <f t="shared" si="16"/>
        <v>0</v>
      </c>
      <c r="N211" s="81">
        <f t="shared" si="17"/>
        <v>0</v>
      </c>
      <c r="O211" s="86">
        <f t="shared" si="19"/>
        <v>0</v>
      </c>
    </row>
    <row r="212" spans="10:15" x14ac:dyDescent="0.3">
      <c r="J212" s="106">
        <v>203</v>
      </c>
      <c r="K212" s="84">
        <f t="shared" si="18"/>
        <v>0</v>
      </c>
      <c r="L212" s="85">
        <f t="shared" si="15"/>
        <v>0</v>
      </c>
      <c r="M212" s="85">
        <f t="shared" si="16"/>
        <v>0</v>
      </c>
      <c r="N212" s="81">
        <f t="shared" si="17"/>
        <v>0</v>
      </c>
      <c r="O212" s="86">
        <f t="shared" si="19"/>
        <v>0</v>
      </c>
    </row>
    <row r="213" spans="10:15" x14ac:dyDescent="0.3">
      <c r="J213" s="106">
        <v>204</v>
      </c>
      <c r="K213" s="84">
        <f t="shared" si="18"/>
        <v>0</v>
      </c>
      <c r="L213" s="85">
        <f t="shared" si="15"/>
        <v>0</v>
      </c>
      <c r="M213" s="85">
        <f t="shared" si="16"/>
        <v>0</v>
      </c>
      <c r="N213" s="81">
        <f t="shared" si="17"/>
        <v>0</v>
      </c>
      <c r="O213" s="86">
        <f t="shared" si="19"/>
        <v>0</v>
      </c>
    </row>
    <row r="214" spans="10:15" x14ac:dyDescent="0.3">
      <c r="J214" s="106">
        <v>205</v>
      </c>
      <c r="K214" s="84">
        <f t="shared" si="18"/>
        <v>0</v>
      </c>
      <c r="L214" s="85">
        <f t="shared" si="15"/>
        <v>0</v>
      </c>
      <c r="M214" s="85">
        <f t="shared" si="16"/>
        <v>0</v>
      </c>
      <c r="N214" s="81">
        <f t="shared" si="17"/>
        <v>0</v>
      </c>
      <c r="O214" s="86">
        <f t="shared" si="19"/>
        <v>0</v>
      </c>
    </row>
    <row r="215" spans="10:15" x14ac:dyDescent="0.3">
      <c r="J215" s="106">
        <v>206</v>
      </c>
      <c r="K215" s="84">
        <f t="shared" si="18"/>
        <v>0</v>
      </c>
      <c r="L215" s="85">
        <f t="shared" si="15"/>
        <v>0</v>
      </c>
      <c r="M215" s="85">
        <f t="shared" si="16"/>
        <v>0</v>
      </c>
      <c r="N215" s="81">
        <f t="shared" si="17"/>
        <v>0</v>
      </c>
      <c r="O215" s="86">
        <f t="shared" si="19"/>
        <v>0</v>
      </c>
    </row>
    <row r="216" spans="10:15" x14ac:dyDescent="0.3">
      <c r="J216" s="106">
        <v>207</v>
      </c>
      <c r="K216" s="84">
        <f t="shared" si="18"/>
        <v>0</v>
      </c>
      <c r="L216" s="85">
        <f t="shared" si="15"/>
        <v>0</v>
      </c>
      <c r="M216" s="85">
        <f t="shared" si="16"/>
        <v>0</v>
      </c>
      <c r="N216" s="81">
        <f t="shared" si="17"/>
        <v>0</v>
      </c>
      <c r="O216" s="86">
        <f t="shared" si="19"/>
        <v>0</v>
      </c>
    </row>
    <row r="217" spans="10:15" x14ac:dyDescent="0.3">
      <c r="J217" s="106">
        <v>208</v>
      </c>
      <c r="K217" s="84">
        <f t="shared" si="18"/>
        <v>0</v>
      </c>
      <c r="L217" s="85">
        <f t="shared" si="15"/>
        <v>0</v>
      </c>
      <c r="M217" s="85">
        <f t="shared" si="16"/>
        <v>0</v>
      </c>
      <c r="N217" s="81">
        <f t="shared" si="17"/>
        <v>0</v>
      </c>
      <c r="O217" s="86">
        <f t="shared" si="19"/>
        <v>0</v>
      </c>
    </row>
    <row r="218" spans="10:15" x14ac:dyDescent="0.3">
      <c r="J218" s="106">
        <v>209</v>
      </c>
      <c r="K218" s="84">
        <f t="shared" si="18"/>
        <v>0</v>
      </c>
      <c r="L218" s="85">
        <f t="shared" si="15"/>
        <v>0</v>
      </c>
      <c r="M218" s="85">
        <f t="shared" si="16"/>
        <v>0</v>
      </c>
      <c r="N218" s="81">
        <f t="shared" si="17"/>
        <v>0</v>
      </c>
      <c r="O218" s="86">
        <f t="shared" si="19"/>
        <v>0</v>
      </c>
    </row>
    <row r="219" spans="10:15" x14ac:dyDescent="0.3">
      <c r="J219" s="106">
        <v>210</v>
      </c>
      <c r="K219" s="84">
        <f t="shared" si="18"/>
        <v>0</v>
      </c>
      <c r="L219" s="85">
        <f t="shared" si="15"/>
        <v>0</v>
      </c>
      <c r="M219" s="85">
        <f t="shared" si="16"/>
        <v>0</v>
      </c>
      <c r="N219" s="81">
        <f t="shared" si="17"/>
        <v>0</v>
      </c>
      <c r="O219" s="86">
        <f t="shared" si="19"/>
        <v>0</v>
      </c>
    </row>
    <row r="220" spans="10:15" x14ac:dyDescent="0.3">
      <c r="J220" s="106">
        <v>211</v>
      </c>
      <c r="K220" s="84">
        <f t="shared" si="18"/>
        <v>0</v>
      </c>
      <c r="L220" s="85">
        <f t="shared" si="15"/>
        <v>0</v>
      </c>
      <c r="M220" s="85">
        <f t="shared" si="16"/>
        <v>0</v>
      </c>
      <c r="N220" s="81">
        <f t="shared" si="17"/>
        <v>0</v>
      </c>
      <c r="O220" s="86">
        <f t="shared" si="19"/>
        <v>0</v>
      </c>
    </row>
    <row r="221" spans="10:15" x14ac:dyDescent="0.3">
      <c r="J221" s="106">
        <v>212</v>
      </c>
      <c r="K221" s="84">
        <f t="shared" si="18"/>
        <v>0</v>
      </c>
      <c r="L221" s="85">
        <f t="shared" si="15"/>
        <v>0</v>
      </c>
      <c r="M221" s="85">
        <f t="shared" si="16"/>
        <v>0</v>
      </c>
      <c r="N221" s="81">
        <f t="shared" si="17"/>
        <v>0</v>
      </c>
      <c r="O221" s="86">
        <f t="shared" si="19"/>
        <v>0</v>
      </c>
    </row>
    <row r="222" spans="10:15" x14ac:dyDescent="0.3">
      <c r="J222" s="106">
        <v>213</v>
      </c>
      <c r="K222" s="84">
        <f t="shared" si="18"/>
        <v>0</v>
      </c>
      <c r="L222" s="85">
        <f t="shared" si="15"/>
        <v>0</v>
      </c>
      <c r="M222" s="85">
        <f t="shared" si="16"/>
        <v>0</v>
      </c>
      <c r="N222" s="81">
        <f t="shared" si="17"/>
        <v>0</v>
      </c>
      <c r="O222" s="86">
        <f t="shared" si="19"/>
        <v>0</v>
      </c>
    </row>
    <row r="223" spans="10:15" x14ac:dyDescent="0.3">
      <c r="J223" s="106">
        <v>214</v>
      </c>
      <c r="K223" s="84">
        <f t="shared" si="18"/>
        <v>0</v>
      </c>
      <c r="L223" s="85">
        <f t="shared" si="15"/>
        <v>0</v>
      </c>
      <c r="M223" s="85">
        <f t="shared" si="16"/>
        <v>0</v>
      </c>
      <c r="N223" s="81">
        <f t="shared" si="17"/>
        <v>0</v>
      </c>
      <c r="O223" s="86">
        <f t="shared" si="19"/>
        <v>0</v>
      </c>
    </row>
    <row r="224" spans="10:15" x14ac:dyDescent="0.3">
      <c r="J224" s="106">
        <v>215</v>
      </c>
      <c r="K224" s="84">
        <f t="shared" si="18"/>
        <v>0</v>
      </c>
      <c r="L224" s="85">
        <f t="shared" si="15"/>
        <v>0</v>
      </c>
      <c r="M224" s="85">
        <f t="shared" si="16"/>
        <v>0</v>
      </c>
      <c r="N224" s="81">
        <f t="shared" si="17"/>
        <v>0</v>
      </c>
      <c r="O224" s="86">
        <f t="shared" si="19"/>
        <v>0</v>
      </c>
    </row>
    <row r="225" spans="10:15" x14ac:dyDescent="0.3">
      <c r="J225" s="106">
        <v>216</v>
      </c>
      <c r="K225" s="84">
        <f t="shared" si="18"/>
        <v>0</v>
      </c>
      <c r="L225" s="85">
        <f t="shared" si="15"/>
        <v>0</v>
      </c>
      <c r="M225" s="85">
        <f t="shared" si="16"/>
        <v>0</v>
      </c>
      <c r="N225" s="81">
        <f t="shared" si="17"/>
        <v>0</v>
      </c>
      <c r="O225" s="86">
        <f t="shared" si="19"/>
        <v>0</v>
      </c>
    </row>
    <row r="226" spans="10:15" x14ac:dyDescent="0.3">
      <c r="J226" s="106">
        <v>217</v>
      </c>
      <c r="K226" s="84">
        <f t="shared" si="18"/>
        <v>0</v>
      </c>
      <c r="L226" s="85">
        <f t="shared" si="15"/>
        <v>0</v>
      </c>
      <c r="M226" s="85">
        <f t="shared" si="16"/>
        <v>0</v>
      </c>
      <c r="N226" s="81">
        <f t="shared" si="17"/>
        <v>0</v>
      </c>
      <c r="O226" s="86">
        <f t="shared" si="19"/>
        <v>0</v>
      </c>
    </row>
    <row r="227" spans="10:15" x14ac:dyDescent="0.3">
      <c r="J227" s="106">
        <v>218</v>
      </c>
      <c r="K227" s="84">
        <f t="shared" si="18"/>
        <v>0</v>
      </c>
      <c r="L227" s="85">
        <f t="shared" si="15"/>
        <v>0</v>
      </c>
      <c r="M227" s="85">
        <f t="shared" si="16"/>
        <v>0</v>
      </c>
      <c r="N227" s="81">
        <f t="shared" si="17"/>
        <v>0</v>
      </c>
      <c r="O227" s="86">
        <f t="shared" si="19"/>
        <v>0</v>
      </c>
    </row>
    <row r="228" spans="10:15" x14ac:dyDescent="0.3">
      <c r="J228" s="106">
        <v>219</v>
      </c>
      <c r="K228" s="84">
        <f t="shared" si="18"/>
        <v>0</v>
      </c>
      <c r="L228" s="85">
        <f t="shared" si="15"/>
        <v>0</v>
      </c>
      <c r="M228" s="85">
        <f t="shared" si="16"/>
        <v>0</v>
      </c>
      <c r="N228" s="81">
        <f t="shared" si="17"/>
        <v>0</v>
      </c>
      <c r="O228" s="86">
        <f t="shared" si="19"/>
        <v>0</v>
      </c>
    </row>
    <row r="229" spans="10:15" x14ac:dyDescent="0.3">
      <c r="J229" s="106">
        <v>220</v>
      </c>
      <c r="K229" s="84">
        <f t="shared" si="18"/>
        <v>0</v>
      </c>
      <c r="L229" s="85">
        <f t="shared" si="15"/>
        <v>0</v>
      </c>
      <c r="M229" s="85">
        <f t="shared" si="16"/>
        <v>0</v>
      </c>
      <c r="N229" s="81">
        <f t="shared" si="17"/>
        <v>0</v>
      </c>
      <c r="O229" s="86">
        <f t="shared" si="19"/>
        <v>0</v>
      </c>
    </row>
    <row r="230" spans="10:15" x14ac:dyDescent="0.3">
      <c r="J230" s="106">
        <v>221</v>
      </c>
      <c r="K230" s="84">
        <f t="shared" si="18"/>
        <v>0</v>
      </c>
      <c r="L230" s="85">
        <f t="shared" si="15"/>
        <v>0</v>
      </c>
      <c r="M230" s="85">
        <f t="shared" si="16"/>
        <v>0</v>
      </c>
      <c r="N230" s="81">
        <f t="shared" si="17"/>
        <v>0</v>
      </c>
      <c r="O230" s="86">
        <f t="shared" si="19"/>
        <v>0</v>
      </c>
    </row>
    <row r="231" spans="10:15" x14ac:dyDescent="0.3">
      <c r="J231" s="106">
        <v>222</v>
      </c>
      <c r="K231" s="84">
        <f t="shared" si="18"/>
        <v>0</v>
      </c>
      <c r="L231" s="85">
        <f t="shared" si="15"/>
        <v>0</v>
      </c>
      <c r="M231" s="85">
        <f t="shared" si="16"/>
        <v>0</v>
      </c>
      <c r="N231" s="81">
        <f t="shared" si="17"/>
        <v>0</v>
      </c>
      <c r="O231" s="86">
        <f t="shared" si="19"/>
        <v>0</v>
      </c>
    </row>
    <row r="232" spans="10:15" x14ac:dyDescent="0.3">
      <c r="J232" s="106">
        <v>223</v>
      </c>
      <c r="K232" s="84">
        <f t="shared" si="18"/>
        <v>0</v>
      </c>
      <c r="L232" s="85">
        <f t="shared" si="15"/>
        <v>0</v>
      </c>
      <c r="M232" s="85">
        <f t="shared" si="16"/>
        <v>0</v>
      </c>
      <c r="N232" s="81">
        <f t="shared" si="17"/>
        <v>0</v>
      </c>
      <c r="O232" s="86">
        <f t="shared" si="19"/>
        <v>0</v>
      </c>
    </row>
    <row r="233" spans="10:15" x14ac:dyDescent="0.3">
      <c r="J233" s="106">
        <v>224</v>
      </c>
      <c r="K233" s="84">
        <f t="shared" si="18"/>
        <v>0</v>
      </c>
      <c r="L233" s="85">
        <f t="shared" si="15"/>
        <v>0</v>
      </c>
      <c r="M233" s="85">
        <f t="shared" si="16"/>
        <v>0</v>
      </c>
      <c r="N233" s="81">
        <f t="shared" si="17"/>
        <v>0</v>
      </c>
      <c r="O233" s="86">
        <f t="shared" si="19"/>
        <v>0</v>
      </c>
    </row>
    <row r="234" spans="10:15" x14ac:dyDescent="0.3">
      <c r="J234" s="106">
        <v>225</v>
      </c>
      <c r="K234" s="84">
        <f t="shared" si="18"/>
        <v>0</v>
      </c>
      <c r="L234" s="85">
        <f t="shared" si="15"/>
        <v>0</v>
      </c>
      <c r="M234" s="85">
        <f t="shared" si="16"/>
        <v>0</v>
      </c>
      <c r="N234" s="81">
        <f t="shared" si="17"/>
        <v>0</v>
      </c>
      <c r="O234" s="86">
        <f t="shared" si="19"/>
        <v>0</v>
      </c>
    </row>
    <row r="235" spans="10:15" x14ac:dyDescent="0.3">
      <c r="J235" s="106">
        <v>226</v>
      </c>
      <c r="K235" s="84">
        <f t="shared" si="18"/>
        <v>0</v>
      </c>
      <c r="L235" s="85">
        <f t="shared" si="15"/>
        <v>0</v>
      </c>
      <c r="M235" s="85">
        <f t="shared" si="16"/>
        <v>0</v>
      </c>
      <c r="N235" s="81">
        <f t="shared" si="17"/>
        <v>0</v>
      </c>
      <c r="O235" s="86">
        <f t="shared" si="19"/>
        <v>0</v>
      </c>
    </row>
    <row r="236" spans="10:15" x14ac:dyDescent="0.3">
      <c r="J236" s="106">
        <v>227</v>
      </c>
      <c r="K236" s="84">
        <f t="shared" si="18"/>
        <v>0</v>
      </c>
      <c r="L236" s="85">
        <f t="shared" si="15"/>
        <v>0</v>
      </c>
      <c r="M236" s="85">
        <f t="shared" si="16"/>
        <v>0</v>
      </c>
      <c r="N236" s="81">
        <f t="shared" si="17"/>
        <v>0</v>
      </c>
      <c r="O236" s="86">
        <f t="shared" si="19"/>
        <v>0</v>
      </c>
    </row>
    <row r="237" spans="10:15" x14ac:dyDescent="0.3">
      <c r="J237" s="106">
        <v>228</v>
      </c>
      <c r="K237" s="84">
        <f t="shared" si="18"/>
        <v>0</v>
      </c>
      <c r="L237" s="85">
        <f t="shared" si="15"/>
        <v>0</v>
      </c>
      <c r="M237" s="85">
        <f t="shared" si="16"/>
        <v>0</v>
      </c>
      <c r="N237" s="81">
        <f t="shared" si="17"/>
        <v>0</v>
      </c>
      <c r="O237" s="86">
        <f t="shared" si="19"/>
        <v>0</v>
      </c>
    </row>
    <row r="238" spans="10:15" x14ac:dyDescent="0.3">
      <c r="J238" s="106">
        <v>229</v>
      </c>
      <c r="K238" s="84">
        <f t="shared" si="18"/>
        <v>0</v>
      </c>
      <c r="L238" s="85">
        <f t="shared" si="15"/>
        <v>0</v>
      </c>
      <c r="M238" s="85">
        <f t="shared" si="16"/>
        <v>0</v>
      </c>
      <c r="N238" s="81">
        <f t="shared" si="17"/>
        <v>0</v>
      </c>
      <c r="O238" s="86">
        <f t="shared" si="19"/>
        <v>0</v>
      </c>
    </row>
    <row r="239" spans="10:15" x14ac:dyDescent="0.3">
      <c r="J239" s="106">
        <v>230</v>
      </c>
      <c r="K239" s="84">
        <f t="shared" si="18"/>
        <v>0</v>
      </c>
      <c r="L239" s="85">
        <f t="shared" si="15"/>
        <v>0</v>
      </c>
      <c r="M239" s="85">
        <f t="shared" si="16"/>
        <v>0</v>
      </c>
      <c r="N239" s="81">
        <f t="shared" si="17"/>
        <v>0</v>
      </c>
      <c r="O239" s="86">
        <f t="shared" si="19"/>
        <v>0</v>
      </c>
    </row>
    <row r="240" spans="10:15" x14ac:dyDescent="0.3">
      <c r="J240" s="106">
        <v>231</v>
      </c>
      <c r="K240" s="84">
        <f t="shared" si="18"/>
        <v>0</v>
      </c>
      <c r="L240" s="85">
        <f t="shared" si="15"/>
        <v>0</v>
      </c>
      <c r="M240" s="85">
        <f t="shared" si="16"/>
        <v>0</v>
      </c>
      <c r="N240" s="81">
        <f t="shared" si="17"/>
        <v>0</v>
      </c>
      <c r="O240" s="86">
        <f t="shared" si="19"/>
        <v>0</v>
      </c>
    </row>
    <row r="241" spans="10:15" x14ac:dyDescent="0.3">
      <c r="J241" s="106">
        <v>232</v>
      </c>
      <c r="K241" s="84">
        <f t="shared" si="18"/>
        <v>0</v>
      </c>
      <c r="L241" s="85">
        <f t="shared" si="15"/>
        <v>0</v>
      </c>
      <c r="M241" s="85">
        <f t="shared" si="16"/>
        <v>0</v>
      </c>
      <c r="N241" s="81">
        <f t="shared" si="17"/>
        <v>0</v>
      </c>
      <c r="O241" s="86">
        <f t="shared" si="19"/>
        <v>0</v>
      </c>
    </row>
    <row r="242" spans="10:15" x14ac:dyDescent="0.3">
      <c r="J242" s="106">
        <v>233</v>
      </c>
      <c r="K242" s="84">
        <f t="shared" si="18"/>
        <v>0</v>
      </c>
      <c r="L242" s="85">
        <f t="shared" si="15"/>
        <v>0</v>
      </c>
      <c r="M242" s="85">
        <f t="shared" si="16"/>
        <v>0</v>
      </c>
      <c r="N242" s="81">
        <f t="shared" si="17"/>
        <v>0</v>
      </c>
      <c r="O242" s="86">
        <f t="shared" si="19"/>
        <v>0</v>
      </c>
    </row>
    <row r="243" spans="10:15" x14ac:dyDescent="0.3">
      <c r="J243" s="106">
        <v>234</v>
      </c>
      <c r="K243" s="84">
        <f t="shared" si="18"/>
        <v>0</v>
      </c>
      <c r="L243" s="85">
        <f t="shared" si="15"/>
        <v>0</v>
      </c>
      <c r="M243" s="85">
        <f t="shared" si="16"/>
        <v>0</v>
      </c>
      <c r="N243" s="81">
        <f t="shared" si="17"/>
        <v>0</v>
      </c>
      <c r="O243" s="86">
        <f t="shared" si="19"/>
        <v>0</v>
      </c>
    </row>
    <row r="244" spans="10:15" x14ac:dyDescent="0.3">
      <c r="J244" s="106">
        <v>235</v>
      </c>
      <c r="K244" s="84">
        <f t="shared" si="18"/>
        <v>0</v>
      </c>
      <c r="L244" s="85">
        <f t="shared" si="15"/>
        <v>0</v>
      </c>
      <c r="M244" s="85">
        <f t="shared" si="16"/>
        <v>0</v>
      </c>
      <c r="N244" s="81">
        <f t="shared" si="17"/>
        <v>0</v>
      </c>
      <c r="O244" s="86">
        <f t="shared" si="19"/>
        <v>0</v>
      </c>
    </row>
    <row r="245" spans="10:15" x14ac:dyDescent="0.3">
      <c r="J245" s="106">
        <v>236</v>
      </c>
      <c r="K245" s="84">
        <f t="shared" si="18"/>
        <v>0</v>
      </c>
      <c r="L245" s="85">
        <f t="shared" si="15"/>
        <v>0</v>
      </c>
      <c r="M245" s="85">
        <f t="shared" si="16"/>
        <v>0</v>
      </c>
      <c r="N245" s="81">
        <f t="shared" si="17"/>
        <v>0</v>
      </c>
      <c r="O245" s="86">
        <f t="shared" si="19"/>
        <v>0</v>
      </c>
    </row>
    <row r="246" spans="10:15" x14ac:dyDescent="0.3">
      <c r="J246" s="106">
        <v>237</v>
      </c>
      <c r="K246" s="84">
        <f t="shared" si="18"/>
        <v>0</v>
      </c>
      <c r="L246" s="85">
        <f t="shared" si="15"/>
        <v>0</v>
      </c>
      <c r="M246" s="85">
        <f t="shared" si="16"/>
        <v>0</v>
      </c>
      <c r="N246" s="81">
        <f t="shared" si="17"/>
        <v>0</v>
      </c>
      <c r="O246" s="86">
        <f t="shared" si="19"/>
        <v>0</v>
      </c>
    </row>
    <row r="247" spans="10:15" x14ac:dyDescent="0.3">
      <c r="J247" s="106">
        <v>238</v>
      </c>
      <c r="K247" s="84">
        <f t="shared" si="18"/>
        <v>0</v>
      </c>
      <c r="L247" s="85">
        <f t="shared" si="15"/>
        <v>0</v>
      </c>
      <c r="M247" s="85">
        <f t="shared" si="16"/>
        <v>0</v>
      </c>
      <c r="N247" s="81">
        <f t="shared" si="17"/>
        <v>0</v>
      </c>
      <c r="O247" s="86">
        <f t="shared" si="19"/>
        <v>0</v>
      </c>
    </row>
    <row r="248" spans="10:15" x14ac:dyDescent="0.3">
      <c r="J248" s="106">
        <v>239</v>
      </c>
      <c r="K248" s="84">
        <f t="shared" si="18"/>
        <v>0</v>
      </c>
      <c r="L248" s="85">
        <f t="shared" si="15"/>
        <v>0</v>
      </c>
      <c r="M248" s="85">
        <f t="shared" si="16"/>
        <v>0</v>
      </c>
      <c r="N248" s="81">
        <f t="shared" si="17"/>
        <v>0</v>
      </c>
      <c r="O248" s="86">
        <f t="shared" si="19"/>
        <v>0</v>
      </c>
    </row>
    <row r="249" spans="10:15" x14ac:dyDescent="0.3">
      <c r="J249" s="106">
        <v>240</v>
      </c>
      <c r="K249" s="84">
        <f t="shared" si="18"/>
        <v>0</v>
      </c>
      <c r="L249" s="85">
        <f t="shared" si="15"/>
        <v>0</v>
      </c>
      <c r="M249" s="85">
        <f t="shared" si="16"/>
        <v>0</v>
      </c>
      <c r="N249" s="81">
        <f t="shared" si="17"/>
        <v>0</v>
      </c>
      <c r="O249" s="86">
        <f t="shared" si="19"/>
        <v>0</v>
      </c>
    </row>
    <row r="250" spans="10:15" x14ac:dyDescent="0.3">
      <c r="J250" s="106">
        <v>241</v>
      </c>
      <c r="K250" s="84">
        <f t="shared" si="18"/>
        <v>0</v>
      </c>
      <c r="L250" s="85">
        <f t="shared" si="15"/>
        <v>0</v>
      </c>
      <c r="M250" s="85">
        <f t="shared" si="16"/>
        <v>0</v>
      </c>
      <c r="N250" s="81">
        <f t="shared" si="17"/>
        <v>0</v>
      </c>
      <c r="O250" s="86">
        <f t="shared" si="19"/>
        <v>0</v>
      </c>
    </row>
    <row r="251" spans="10:15" x14ac:dyDescent="0.3">
      <c r="J251" s="106">
        <v>242</v>
      </c>
      <c r="K251" s="84">
        <f t="shared" si="18"/>
        <v>0</v>
      </c>
      <c r="L251" s="85">
        <f t="shared" si="15"/>
        <v>0</v>
      </c>
      <c r="M251" s="85">
        <f t="shared" si="16"/>
        <v>0</v>
      </c>
      <c r="N251" s="81">
        <f t="shared" si="17"/>
        <v>0</v>
      </c>
      <c r="O251" s="86">
        <f t="shared" si="19"/>
        <v>0</v>
      </c>
    </row>
    <row r="252" spans="10:15" x14ac:dyDescent="0.3">
      <c r="J252" s="106">
        <v>243</v>
      </c>
      <c r="K252" s="84">
        <f t="shared" si="18"/>
        <v>0</v>
      </c>
      <c r="L252" s="85">
        <f t="shared" si="15"/>
        <v>0</v>
      </c>
      <c r="M252" s="85">
        <f t="shared" si="16"/>
        <v>0</v>
      </c>
      <c r="N252" s="81">
        <f t="shared" si="17"/>
        <v>0</v>
      </c>
      <c r="O252" s="86">
        <f t="shared" si="19"/>
        <v>0</v>
      </c>
    </row>
    <row r="253" spans="10:15" x14ac:dyDescent="0.3">
      <c r="J253" s="106">
        <v>244</v>
      </c>
      <c r="K253" s="84">
        <f t="shared" si="18"/>
        <v>0</v>
      </c>
      <c r="L253" s="85">
        <f t="shared" si="15"/>
        <v>0</v>
      </c>
      <c r="M253" s="85">
        <f t="shared" si="16"/>
        <v>0</v>
      </c>
      <c r="N253" s="81">
        <f t="shared" si="17"/>
        <v>0</v>
      </c>
      <c r="O253" s="86">
        <f t="shared" si="19"/>
        <v>0</v>
      </c>
    </row>
    <row r="254" spans="10:15" x14ac:dyDescent="0.3">
      <c r="J254" s="106">
        <v>245</v>
      </c>
      <c r="K254" s="84">
        <f t="shared" si="18"/>
        <v>0</v>
      </c>
      <c r="L254" s="85">
        <f t="shared" si="15"/>
        <v>0</v>
      </c>
      <c r="M254" s="85">
        <f t="shared" si="16"/>
        <v>0</v>
      </c>
      <c r="N254" s="81">
        <f t="shared" si="17"/>
        <v>0</v>
      </c>
      <c r="O254" s="86">
        <f t="shared" si="19"/>
        <v>0</v>
      </c>
    </row>
    <row r="255" spans="10:15" x14ac:dyDescent="0.3">
      <c r="J255" s="106">
        <v>246</v>
      </c>
      <c r="K255" s="84">
        <f t="shared" si="18"/>
        <v>0</v>
      </c>
      <c r="L255" s="85">
        <f t="shared" si="15"/>
        <v>0</v>
      </c>
      <c r="M255" s="85">
        <f t="shared" si="16"/>
        <v>0</v>
      </c>
      <c r="N255" s="81">
        <f t="shared" si="17"/>
        <v>0</v>
      </c>
      <c r="O255" s="86">
        <f t="shared" si="19"/>
        <v>0</v>
      </c>
    </row>
    <row r="256" spans="10:15" x14ac:dyDescent="0.3">
      <c r="J256" s="106">
        <v>247</v>
      </c>
      <c r="K256" s="84">
        <f t="shared" si="18"/>
        <v>0</v>
      </c>
      <c r="L256" s="85">
        <f t="shared" si="15"/>
        <v>0</v>
      </c>
      <c r="M256" s="85">
        <f t="shared" si="16"/>
        <v>0</v>
      </c>
      <c r="N256" s="81">
        <f t="shared" si="17"/>
        <v>0</v>
      </c>
      <c r="O256" s="86">
        <f t="shared" si="19"/>
        <v>0</v>
      </c>
    </row>
    <row r="257" spans="10:15" x14ac:dyDescent="0.3">
      <c r="J257" s="106">
        <v>248</v>
      </c>
      <c r="K257" s="84">
        <f t="shared" si="18"/>
        <v>0</v>
      </c>
      <c r="L257" s="85">
        <f t="shared" si="15"/>
        <v>0</v>
      </c>
      <c r="M257" s="85">
        <f t="shared" si="16"/>
        <v>0</v>
      </c>
      <c r="N257" s="81">
        <f t="shared" si="17"/>
        <v>0</v>
      </c>
      <c r="O257" s="86">
        <f t="shared" si="19"/>
        <v>0</v>
      </c>
    </row>
    <row r="258" spans="10:15" x14ac:dyDescent="0.3">
      <c r="J258" s="106">
        <v>249</v>
      </c>
      <c r="K258" s="84">
        <f t="shared" si="18"/>
        <v>0</v>
      </c>
      <c r="L258" s="85">
        <f t="shared" si="15"/>
        <v>0</v>
      </c>
      <c r="M258" s="85">
        <f t="shared" si="16"/>
        <v>0</v>
      </c>
      <c r="N258" s="81">
        <f t="shared" si="17"/>
        <v>0</v>
      </c>
      <c r="O258" s="86">
        <f t="shared" si="19"/>
        <v>0</v>
      </c>
    </row>
    <row r="259" spans="10:15" x14ac:dyDescent="0.3">
      <c r="J259" s="106">
        <v>250</v>
      </c>
      <c r="K259" s="84">
        <f t="shared" si="18"/>
        <v>0</v>
      </c>
      <c r="L259" s="85">
        <f t="shared" si="15"/>
        <v>0</v>
      </c>
      <c r="M259" s="85">
        <f t="shared" si="16"/>
        <v>0</v>
      </c>
      <c r="N259" s="81">
        <f t="shared" si="17"/>
        <v>0</v>
      </c>
      <c r="O259" s="86">
        <f t="shared" si="19"/>
        <v>0</v>
      </c>
    </row>
    <row r="260" spans="10:15" x14ac:dyDescent="0.3">
      <c r="J260" s="106">
        <v>251</v>
      </c>
      <c r="K260" s="84">
        <f t="shared" si="18"/>
        <v>0</v>
      </c>
      <c r="L260" s="85">
        <f t="shared" si="15"/>
        <v>0</v>
      </c>
      <c r="M260" s="85">
        <f t="shared" si="16"/>
        <v>0</v>
      </c>
      <c r="N260" s="81">
        <f t="shared" si="17"/>
        <v>0</v>
      </c>
      <c r="O260" s="86">
        <f t="shared" si="19"/>
        <v>0</v>
      </c>
    </row>
    <row r="261" spans="10:15" x14ac:dyDescent="0.3">
      <c r="J261" s="106">
        <v>252</v>
      </c>
      <c r="K261" s="84">
        <f t="shared" si="18"/>
        <v>0</v>
      </c>
      <c r="L261" s="85">
        <f t="shared" si="15"/>
        <v>0</v>
      </c>
      <c r="M261" s="85">
        <f t="shared" si="16"/>
        <v>0</v>
      </c>
      <c r="N261" s="81">
        <f t="shared" si="17"/>
        <v>0</v>
      </c>
      <c r="O261" s="86">
        <f t="shared" si="19"/>
        <v>0</v>
      </c>
    </row>
    <row r="262" spans="10:15" x14ac:dyDescent="0.3">
      <c r="J262" s="106">
        <v>253</v>
      </c>
      <c r="K262" s="84">
        <f t="shared" si="18"/>
        <v>0</v>
      </c>
      <c r="L262" s="85">
        <f t="shared" si="15"/>
        <v>0</v>
      </c>
      <c r="M262" s="85">
        <f t="shared" si="16"/>
        <v>0</v>
      </c>
      <c r="N262" s="81">
        <f t="shared" si="17"/>
        <v>0</v>
      </c>
      <c r="O262" s="86">
        <f t="shared" si="19"/>
        <v>0</v>
      </c>
    </row>
    <row r="263" spans="10:15" x14ac:dyDescent="0.3">
      <c r="J263" s="106">
        <v>254</v>
      </c>
      <c r="K263" s="84">
        <f t="shared" si="18"/>
        <v>0</v>
      </c>
      <c r="L263" s="85">
        <f t="shared" si="15"/>
        <v>0</v>
      </c>
      <c r="M263" s="85">
        <f t="shared" si="16"/>
        <v>0</v>
      </c>
      <c r="N263" s="81">
        <f t="shared" si="17"/>
        <v>0</v>
      </c>
      <c r="O263" s="86">
        <f t="shared" si="19"/>
        <v>0</v>
      </c>
    </row>
    <row r="264" spans="10:15" x14ac:dyDescent="0.3">
      <c r="J264" s="106">
        <v>255</v>
      </c>
      <c r="K264" s="84">
        <f t="shared" si="18"/>
        <v>0</v>
      </c>
      <c r="L264" s="85">
        <f t="shared" si="15"/>
        <v>0</v>
      </c>
      <c r="M264" s="85">
        <f t="shared" si="16"/>
        <v>0</v>
      </c>
      <c r="N264" s="81">
        <f t="shared" si="17"/>
        <v>0</v>
      </c>
      <c r="O264" s="86">
        <f t="shared" si="19"/>
        <v>0</v>
      </c>
    </row>
    <row r="265" spans="10:15" x14ac:dyDescent="0.3">
      <c r="J265" s="106">
        <v>256</v>
      </c>
      <c r="K265" s="84">
        <f t="shared" si="18"/>
        <v>0</v>
      </c>
      <c r="L265" s="85">
        <f t="shared" si="15"/>
        <v>0</v>
      </c>
      <c r="M265" s="85">
        <f t="shared" si="16"/>
        <v>0</v>
      </c>
      <c r="N265" s="81">
        <f t="shared" si="17"/>
        <v>0</v>
      </c>
      <c r="O265" s="86">
        <f t="shared" si="19"/>
        <v>0</v>
      </c>
    </row>
    <row r="266" spans="10:15" x14ac:dyDescent="0.3">
      <c r="J266" s="106">
        <v>257</v>
      </c>
      <c r="K266" s="84">
        <f t="shared" si="18"/>
        <v>0</v>
      </c>
      <c r="L266" s="85">
        <f t="shared" si="15"/>
        <v>0</v>
      </c>
      <c r="M266" s="85">
        <f t="shared" si="16"/>
        <v>0</v>
      </c>
      <c r="N266" s="81">
        <f t="shared" si="17"/>
        <v>0</v>
      </c>
      <c r="O266" s="86">
        <f t="shared" si="19"/>
        <v>0</v>
      </c>
    </row>
    <row r="267" spans="10:15" x14ac:dyDescent="0.3">
      <c r="J267" s="106">
        <v>258</v>
      </c>
      <c r="K267" s="84">
        <f t="shared" si="18"/>
        <v>0</v>
      </c>
      <c r="L267" s="85">
        <f t="shared" ref="L267:L309" si="20">PMT(($N$4/12),$N$5,$K$7)*-1</f>
        <v>0</v>
      </c>
      <c r="M267" s="85">
        <f t="shared" ref="M267:M309" si="21">L267-N267</f>
        <v>0</v>
      </c>
      <c r="N267" s="81">
        <f t="shared" ref="N267:N309" si="22">K267*$N$4/12</f>
        <v>0</v>
      </c>
      <c r="O267" s="86">
        <f t="shared" si="19"/>
        <v>0</v>
      </c>
    </row>
    <row r="268" spans="10:15" x14ac:dyDescent="0.3">
      <c r="J268" s="106">
        <v>259</v>
      </c>
      <c r="K268" s="84">
        <f t="shared" ref="K268:K309" si="23">O267</f>
        <v>0</v>
      </c>
      <c r="L268" s="85">
        <f t="shared" si="20"/>
        <v>0</v>
      </c>
      <c r="M268" s="85">
        <f t="shared" si="21"/>
        <v>0</v>
      </c>
      <c r="N268" s="81">
        <f t="shared" si="22"/>
        <v>0</v>
      </c>
      <c r="O268" s="86">
        <f t="shared" ref="O268:O309" si="24">K268-M268</f>
        <v>0</v>
      </c>
    </row>
    <row r="269" spans="10:15" x14ac:dyDescent="0.3">
      <c r="J269" s="106">
        <v>260</v>
      </c>
      <c r="K269" s="84">
        <f t="shared" si="23"/>
        <v>0</v>
      </c>
      <c r="L269" s="85">
        <f t="shared" si="20"/>
        <v>0</v>
      </c>
      <c r="M269" s="85">
        <f t="shared" si="21"/>
        <v>0</v>
      </c>
      <c r="N269" s="81">
        <f t="shared" si="22"/>
        <v>0</v>
      </c>
      <c r="O269" s="86">
        <f t="shared" si="24"/>
        <v>0</v>
      </c>
    </row>
    <row r="270" spans="10:15" x14ac:dyDescent="0.3">
      <c r="J270" s="106">
        <v>261</v>
      </c>
      <c r="K270" s="84">
        <f t="shared" si="23"/>
        <v>0</v>
      </c>
      <c r="L270" s="85">
        <f t="shared" si="20"/>
        <v>0</v>
      </c>
      <c r="M270" s="85">
        <f t="shared" si="21"/>
        <v>0</v>
      </c>
      <c r="N270" s="81">
        <f t="shared" si="22"/>
        <v>0</v>
      </c>
      <c r="O270" s="86">
        <f t="shared" si="24"/>
        <v>0</v>
      </c>
    </row>
    <row r="271" spans="10:15" x14ac:dyDescent="0.3">
      <c r="J271" s="106">
        <v>262</v>
      </c>
      <c r="K271" s="84">
        <f t="shared" si="23"/>
        <v>0</v>
      </c>
      <c r="L271" s="85">
        <f t="shared" si="20"/>
        <v>0</v>
      </c>
      <c r="M271" s="85">
        <f t="shared" si="21"/>
        <v>0</v>
      </c>
      <c r="N271" s="81">
        <f t="shared" si="22"/>
        <v>0</v>
      </c>
      <c r="O271" s="86">
        <f t="shared" si="24"/>
        <v>0</v>
      </c>
    </row>
    <row r="272" spans="10:15" x14ac:dyDescent="0.3">
      <c r="J272" s="106">
        <v>263</v>
      </c>
      <c r="K272" s="84">
        <f t="shared" si="23"/>
        <v>0</v>
      </c>
      <c r="L272" s="85">
        <f t="shared" si="20"/>
        <v>0</v>
      </c>
      <c r="M272" s="85">
        <f t="shared" si="21"/>
        <v>0</v>
      </c>
      <c r="N272" s="81">
        <f t="shared" si="22"/>
        <v>0</v>
      </c>
      <c r="O272" s="86">
        <f t="shared" si="24"/>
        <v>0</v>
      </c>
    </row>
    <row r="273" spans="10:15" x14ac:dyDescent="0.3">
      <c r="J273" s="106">
        <v>264</v>
      </c>
      <c r="K273" s="84">
        <f t="shared" si="23"/>
        <v>0</v>
      </c>
      <c r="L273" s="85">
        <f t="shared" si="20"/>
        <v>0</v>
      </c>
      <c r="M273" s="85">
        <f t="shared" si="21"/>
        <v>0</v>
      </c>
      <c r="N273" s="81">
        <f t="shared" si="22"/>
        <v>0</v>
      </c>
      <c r="O273" s="86">
        <f t="shared" si="24"/>
        <v>0</v>
      </c>
    </row>
    <row r="274" spans="10:15" x14ac:dyDescent="0.3">
      <c r="J274" s="106">
        <v>265</v>
      </c>
      <c r="K274" s="84">
        <f t="shared" si="23"/>
        <v>0</v>
      </c>
      <c r="L274" s="85">
        <f t="shared" si="20"/>
        <v>0</v>
      </c>
      <c r="M274" s="85">
        <f t="shared" si="21"/>
        <v>0</v>
      </c>
      <c r="N274" s="81">
        <f t="shared" si="22"/>
        <v>0</v>
      </c>
      <c r="O274" s="86">
        <f t="shared" si="24"/>
        <v>0</v>
      </c>
    </row>
    <row r="275" spans="10:15" x14ac:dyDescent="0.3">
      <c r="J275" s="106">
        <v>266</v>
      </c>
      <c r="K275" s="84">
        <f t="shared" si="23"/>
        <v>0</v>
      </c>
      <c r="L275" s="85">
        <f t="shared" si="20"/>
        <v>0</v>
      </c>
      <c r="M275" s="85">
        <f t="shared" si="21"/>
        <v>0</v>
      </c>
      <c r="N275" s="81">
        <f t="shared" si="22"/>
        <v>0</v>
      </c>
      <c r="O275" s="86">
        <f t="shared" si="24"/>
        <v>0</v>
      </c>
    </row>
    <row r="276" spans="10:15" x14ac:dyDescent="0.3">
      <c r="J276" s="106">
        <v>267</v>
      </c>
      <c r="K276" s="84">
        <f t="shared" si="23"/>
        <v>0</v>
      </c>
      <c r="L276" s="85">
        <f t="shared" si="20"/>
        <v>0</v>
      </c>
      <c r="M276" s="85">
        <f t="shared" si="21"/>
        <v>0</v>
      </c>
      <c r="N276" s="81">
        <f t="shared" si="22"/>
        <v>0</v>
      </c>
      <c r="O276" s="86">
        <f t="shared" si="24"/>
        <v>0</v>
      </c>
    </row>
    <row r="277" spans="10:15" x14ac:dyDescent="0.3">
      <c r="J277" s="106">
        <v>268</v>
      </c>
      <c r="K277" s="84">
        <f t="shared" si="23"/>
        <v>0</v>
      </c>
      <c r="L277" s="85">
        <f t="shared" si="20"/>
        <v>0</v>
      </c>
      <c r="M277" s="85">
        <f t="shared" si="21"/>
        <v>0</v>
      </c>
      <c r="N277" s="81">
        <f t="shared" si="22"/>
        <v>0</v>
      </c>
      <c r="O277" s="86">
        <f t="shared" si="24"/>
        <v>0</v>
      </c>
    </row>
    <row r="278" spans="10:15" x14ac:dyDescent="0.3">
      <c r="J278" s="106">
        <v>269</v>
      </c>
      <c r="K278" s="84">
        <f t="shared" si="23"/>
        <v>0</v>
      </c>
      <c r="L278" s="85">
        <f t="shared" si="20"/>
        <v>0</v>
      </c>
      <c r="M278" s="85">
        <f t="shared" si="21"/>
        <v>0</v>
      </c>
      <c r="N278" s="81">
        <f t="shared" si="22"/>
        <v>0</v>
      </c>
      <c r="O278" s="86">
        <f t="shared" si="24"/>
        <v>0</v>
      </c>
    </row>
    <row r="279" spans="10:15" x14ac:dyDescent="0.3">
      <c r="J279" s="106">
        <v>270</v>
      </c>
      <c r="K279" s="84">
        <f t="shared" si="23"/>
        <v>0</v>
      </c>
      <c r="L279" s="85">
        <f t="shared" si="20"/>
        <v>0</v>
      </c>
      <c r="M279" s="85">
        <f t="shared" si="21"/>
        <v>0</v>
      </c>
      <c r="N279" s="81">
        <f t="shared" si="22"/>
        <v>0</v>
      </c>
      <c r="O279" s="86">
        <f t="shared" si="24"/>
        <v>0</v>
      </c>
    </row>
    <row r="280" spans="10:15" x14ac:dyDescent="0.3">
      <c r="J280" s="106">
        <v>271</v>
      </c>
      <c r="K280" s="84">
        <f t="shared" si="23"/>
        <v>0</v>
      </c>
      <c r="L280" s="85">
        <f t="shared" si="20"/>
        <v>0</v>
      </c>
      <c r="M280" s="85">
        <f t="shared" si="21"/>
        <v>0</v>
      </c>
      <c r="N280" s="81">
        <f t="shared" si="22"/>
        <v>0</v>
      </c>
      <c r="O280" s="86">
        <f t="shared" si="24"/>
        <v>0</v>
      </c>
    </row>
    <row r="281" spans="10:15" x14ac:dyDescent="0.3">
      <c r="J281" s="106">
        <v>272</v>
      </c>
      <c r="K281" s="84">
        <f t="shared" si="23"/>
        <v>0</v>
      </c>
      <c r="L281" s="85">
        <f t="shared" si="20"/>
        <v>0</v>
      </c>
      <c r="M281" s="85">
        <f t="shared" si="21"/>
        <v>0</v>
      </c>
      <c r="N281" s="81">
        <f t="shared" si="22"/>
        <v>0</v>
      </c>
      <c r="O281" s="86">
        <f t="shared" si="24"/>
        <v>0</v>
      </c>
    </row>
    <row r="282" spans="10:15" x14ac:dyDescent="0.3">
      <c r="J282" s="106">
        <v>273</v>
      </c>
      <c r="K282" s="84">
        <f t="shared" si="23"/>
        <v>0</v>
      </c>
      <c r="L282" s="85">
        <f t="shared" si="20"/>
        <v>0</v>
      </c>
      <c r="M282" s="85">
        <f t="shared" si="21"/>
        <v>0</v>
      </c>
      <c r="N282" s="81">
        <f t="shared" si="22"/>
        <v>0</v>
      </c>
      <c r="O282" s="86">
        <f t="shared" si="24"/>
        <v>0</v>
      </c>
    </row>
    <row r="283" spans="10:15" x14ac:dyDescent="0.3">
      <c r="J283" s="106">
        <v>274</v>
      </c>
      <c r="K283" s="84">
        <f t="shared" si="23"/>
        <v>0</v>
      </c>
      <c r="L283" s="85">
        <f t="shared" si="20"/>
        <v>0</v>
      </c>
      <c r="M283" s="85">
        <f t="shared" si="21"/>
        <v>0</v>
      </c>
      <c r="N283" s="81">
        <f t="shared" si="22"/>
        <v>0</v>
      </c>
      <c r="O283" s="86">
        <f t="shared" si="24"/>
        <v>0</v>
      </c>
    </row>
    <row r="284" spans="10:15" x14ac:dyDescent="0.3">
      <c r="J284" s="106">
        <v>275</v>
      </c>
      <c r="K284" s="84">
        <f t="shared" si="23"/>
        <v>0</v>
      </c>
      <c r="L284" s="85">
        <f t="shared" si="20"/>
        <v>0</v>
      </c>
      <c r="M284" s="85">
        <f t="shared" si="21"/>
        <v>0</v>
      </c>
      <c r="N284" s="81">
        <f t="shared" si="22"/>
        <v>0</v>
      </c>
      <c r="O284" s="86">
        <f t="shared" si="24"/>
        <v>0</v>
      </c>
    </row>
    <row r="285" spans="10:15" x14ac:dyDescent="0.3">
      <c r="J285" s="106">
        <v>276</v>
      </c>
      <c r="K285" s="84">
        <f t="shared" si="23"/>
        <v>0</v>
      </c>
      <c r="L285" s="85">
        <f t="shared" si="20"/>
        <v>0</v>
      </c>
      <c r="M285" s="85">
        <f t="shared" si="21"/>
        <v>0</v>
      </c>
      <c r="N285" s="81">
        <f t="shared" si="22"/>
        <v>0</v>
      </c>
      <c r="O285" s="86">
        <f t="shared" si="24"/>
        <v>0</v>
      </c>
    </row>
    <row r="286" spans="10:15" x14ac:dyDescent="0.3">
      <c r="J286" s="106">
        <v>277</v>
      </c>
      <c r="K286" s="84">
        <f t="shared" si="23"/>
        <v>0</v>
      </c>
      <c r="L286" s="85">
        <f t="shared" si="20"/>
        <v>0</v>
      </c>
      <c r="M286" s="85">
        <f t="shared" si="21"/>
        <v>0</v>
      </c>
      <c r="N286" s="81">
        <f t="shared" si="22"/>
        <v>0</v>
      </c>
      <c r="O286" s="86">
        <f t="shared" si="24"/>
        <v>0</v>
      </c>
    </row>
    <row r="287" spans="10:15" x14ac:dyDescent="0.3">
      <c r="J287" s="106">
        <v>278</v>
      </c>
      <c r="K287" s="84">
        <f t="shared" si="23"/>
        <v>0</v>
      </c>
      <c r="L287" s="85">
        <f t="shared" si="20"/>
        <v>0</v>
      </c>
      <c r="M287" s="85">
        <f t="shared" si="21"/>
        <v>0</v>
      </c>
      <c r="N287" s="81">
        <f t="shared" si="22"/>
        <v>0</v>
      </c>
      <c r="O287" s="86">
        <f t="shared" si="24"/>
        <v>0</v>
      </c>
    </row>
    <row r="288" spans="10:15" x14ac:dyDescent="0.3">
      <c r="J288" s="106">
        <v>279</v>
      </c>
      <c r="K288" s="84">
        <f t="shared" si="23"/>
        <v>0</v>
      </c>
      <c r="L288" s="85">
        <f t="shared" si="20"/>
        <v>0</v>
      </c>
      <c r="M288" s="85">
        <f t="shared" si="21"/>
        <v>0</v>
      </c>
      <c r="N288" s="81">
        <f t="shared" si="22"/>
        <v>0</v>
      </c>
      <c r="O288" s="86">
        <f t="shared" si="24"/>
        <v>0</v>
      </c>
    </row>
    <row r="289" spans="10:15" x14ac:dyDescent="0.3">
      <c r="J289" s="106">
        <v>280</v>
      </c>
      <c r="K289" s="84">
        <f t="shared" si="23"/>
        <v>0</v>
      </c>
      <c r="L289" s="85">
        <f t="shared" si="20"/>
        <v>0</v>
      </c>
      <c r="M289" s="85">
        <f t="shared" si="21"/>
        <v>0</v>
      </c>
      <c r="N289" s="81">
        <f t="shared" si="22"/>
        <v>0</v>
      </c>
      <c r="O289" s="86">
        <f t="shared" si="24"/>
        <v>0</v>
      </c>
    </row>
    <row r="290" spans="10:15" x14ac:dyDescent="0.3">
      <c r="J290" s="106">
        <v>281</v>
      </c>
      <c r="K290" s="84">
        <f t="shared" si="23"/>
        <v>0</v>
      </c>
      <c r="L290" s="85">
        <f t="shared" si="20"/>
        <v>0</v>
      </c>
      <c r="M290" s="85">
        <f t="shared" si="21"/>
        <v>0</v>
      </c>
      <c r="N290" s="81">
        <f t="shared" si="22"/>
        <v>0</v>
      </c>
      <c r="O290" s="86">
        <f t="shared" si="24"/>
        <v>0</v>
      </c>
    </row>
    <row r="291" spans="10:15" x14ac:dyDescent="0.3">
      <c r="J291" s="106">
        <v>282</v>
      </c>
      <c r="K291" s="84">
        <f t="shared" si="23"/>
        <v>0</v>
      </c>
      <c r="L291" s="85">
        <f t="shared" si="20"/>
        <v>0</v>
      </c>
      <c r="M291" s="85">
        <f t="shared" si="21"/>
        <v>0</v>
      </c>
      <c r="N291" s="81">
        <f t="shared" si="22"/>
        <v>0</v>
      </c>
      <c r="O291" s="86">
        <f t="shared" si="24"/>
        <v>0</v>
      </c>
    </row>
    <row r="292" spans="10:15" x14ac:dyDescent="0.3">
      <c r="J292" s="106">
        <v>283</v>
      </c>
      <c r="K292" s="84">
        <f t="shared" si="23"/>
        <v>0</v>
      </c>
      <c r="L292" s="85">
        <f t="shared" si="20"/>
        <v>0</v>
      </c>
      <c r="M292" s="85">
        <f t="shared" si="21"/>
        <v>0</v>
      </c>
      <c r="N292" s="81">
        <f t="shared" si="22"/>
        <v>0</v>
      </c>
      <c r="O292" s="86">
        <f t="shared" si="24"/>
        <v>0</v>
      </c>
    </row>
    <row r="293" spans="10:15" x14ac:dyDescent="0.3">
      <c r="J293" s="106">
        <v>284</v>
      </c>
      <c r="K293" s="84">
        <f t="shared" si="23"/>
        <v>0</v>
      </c>
      <c r="L293" s="85">
        <f t="shared" si="20"/>
        <v>0</v>
      </c>
      <c r="M293" s="85">
        <f t="shared" si="21"/>
        <v>0</v>
      </c>
      <c r="N293" s="81">
        <f t="shared" si="22"/>
        <v>0</v>
      </c>
      <c r="O293" s="86">
        <f t="shared" si="24"/>
        <v>0</v>
      </c>
    </row>
    <row r="294" spans="10:15" x14ac:dyDescent="0.3">
      <c r="J294" s="106">
        <v>285</v>
      </c>
      <c r="K294" s="84">
        <f t="shared" si="23"/>
        <v>0</v>
      </c>
      <c r="L294" s="85">
        <f t="shared" si="20"/>
        <v>0</v>
      </c>
      <c r="M294" s="85">
        <f t="shared" si="21"/>
        <v>0</v>
      </c>
      <c r="N294" s="81">
        <f t="shared" si="22"/>
        <v>0</v>
      </c>
      <c r="O294" s="86">
        <f t="shared" si="24"/>
        <v>0</v>
      </c>
    </row>
    <row r="295" spans="10:15" x14ac:dyDescent="0.3">
      <c r="J295" s="106">
        <v>286</v>
      </c>
      <c r="K295" s="84">
        <f t="shared" si="23"/>
        <v>0</v>
      </c>
      <c r="L295" s="85">
        <f t="shared" si="20"/>
        <v>0</v>
      </c>
      <c r="M295" s="85">
        <f t="shared" si="21"/>
        <v>0</v>
      </c>
      <c r="N295" s="81">
        <f t="shared" si="22"/>
        <v>0</v>
      </c>
      <c r="O295" s="86">
        <f t="shared" si="24"/>
        <v>0</v>
      </c>
    </row>
    <row r="296" spans="10:15" x14ac:dyDescent="0.3">
      <c r="J296" s="106">
        <v>287</v>
      </c>
      <c r="K296" s="84">
        <f t="shared" si="23"/>
        <v>0</v>
      </c>
      <c r="L296" s="85">
        <f t="shared" si="20"/>
        <v>0</v>
      </c>
      <c r="M296" s="85">
        <f t="shared" si="21"/>
        <v>0</v>
      </c>
      <c r="N296" s="81">
        <f t="shared" si="22"/>
        <v>0</v>
      </c>
      <c r="O296" s="86">
        <f t="shared" si="24"/>
        <v>0</v>
      </c>
    </row>
    <row r="297" spans="10:15" x14ac:dyDescent="0.3">
      <c r="J297" s="106">
        <v>288</v>
      </c>
      <c r="K297" s="84">
        <f t="shared" si="23"/>
        <v>0</v>
      </c>
      <c r="L297" s="85">
        <f t="shared" si="20"/>
        <v>0</v>
      </c>
      <c r="M297" s="85">
        <f t="shared" si="21"/>
        <v>0</v>
      </c>
      <c r="N297" s="81">
        <f t="shared" si="22"/>
        <v>0</v>
      </c>
      <c r="O297" s="86">
        <f t="shared" si="24"/>
        <v>0</v>
      </c>
    </row>
    <row r="298" spans="10:15" x14ac:dyDescent="0.3">
      <c r="J298" s="106">
        <v>289</v>
      </c>
      <c r="K298" s="84">
        <f t="shared" si="23"/>
        <v>0</v>
      </c>
      <c r="L298" s="85">
        <f t="shared" si="20"/>
        <v>0</v>
      </c>
      <c r="M298" s="85">
        <f t="shared" si="21"/>
        <v>0</v>
      </c>
      <c r="N298" s="81">
        <f t="shared" si="22"/>
        <v>0</v>
      </c>
      <c r="O298" s="86">
        <f t="shared" si="24"/>
        <v>0</v>
      </c>
    </row>
    <row r="299" spans="10:15" x14ac:dyDescent="0.3">
      <c r="J299" s="106">
        <v>290</v>
      </c>
      <c r="K299" s="84">
        <f t="shared" si="23"/>
        <v>0</v>
      </c>
      <c r="L299" s="85">
        <f t="shared" si="20"/>
        <v>0</v>
      </c>
      <c r="M299" s="85">
        <f t="shared" si="21"/>
        <v>0</v>
      </c>
      <c r="N299" s="81">
        <f t="shared" si="22"/>
        <v>0</v>
      </c>
      <c r="O299" s="86">
        <f t="shared" si="24"/>
        <v>0</v>
      </c>
    </row>
    <row r="300" spans="10:15" x14ac:dyDescent="0.3">
      <c r="J300" s="106">
        <v>291</v>
      </c>
      <c r="K300" s="84">
        <f t="shared" si="23"/>
        <v>0</v>
      </c>
      <c r="L300" s="85">
        <f t="shared" si="20"/>
        <v>0</v>
      </c>
      <c r="M300" s="85">
        <f t="shared" si="21"/>
        <v>0</v>
      </c>
      <c r="N300" s="81">
        <f t="shared" si="22"/>
        <v>0</v>
      </c>
      <c r="O300" s="86">
        <f t="shared" si="24"/>
        <v>0</v>
      </c>
    </row>
    <row r="301" spans="10:15" x14ac:dyDescent="0.3">
      <c r="J301" s="106">
        <v>292</v>
      </c>
      <c r="K301" s="84">
        <f t="shared" si="23"/>
        <v>0</v>
      </c>
      <c r="L301" s="85">
        <f t="shared" si="20"/>
        <v>0</v>
      </c>
      <c r="M301" s="85">
        <f t="shared" si="21"/>
        <v>0</v>
      </c>
      <c r="N301" s="81">
        <f t="shared" si="22"/>
        <v>0</v>
      </c>
      <c r="O301" s="86">
        <f t="shared" si="24"/>
        <v>0</v>
      </c>
    </row>
    <row r="302" spans="10:15" x14ac:dyDescent="0.3">
      <c r="J302" s="106">
        <v>293</v>
      </c>
      <c r="K302" s="84">
        <f t="shared" si="23"/>
        <v>0</v>
      </c>
      <c r="L302" s="85">
        <f t="shared" si="20"/>
        <v>0</v>
      </c>
      <c r="M302" s="85">
        <f t="shared" si="21"/>
        <v>0</v>
      </c>
      <c r="N302" s="81">
        <f t="shared" si="22"/>
        <v>0</v>
      </c>
      <c r="O302" s="86">
        <f t="shared" si="24"/>
        <v>0</v>
      </c>
    </row>
    <row r="303" spans="10:15" x14ac:dyDescent="0.3">
      <c r="J303" s="106">
        <v>294</v>
      </c>
      <c r="K303" s="84">
        <f t="shared" si="23"/>
        <v>0</v>
      </c>
      <c r="L303" s="85">
        <f t="shared" si="20"/>
        <v>0</v>
      </c>
      <c r="M303" s="85">
        <f t="shared" si="21"/>
        <v>0</v>
      </c>
      <c r="N303" s="81">
        <f t="shared" si="22"/>
        <v>0</v>
      </c>
      <c r="O303" s="86">
        <f t="shared" si="24"/>
        <v>0</v>
      </c>
    </row>
    <row r="304" spans="10:15" x14ac:dyDescent="0.3">
      <c r="J304" s="106">
        <v>295</v>
      </c>
      <c r="K304" s="84">
        <f t="shared" si="23"/>
        <v>0</v>
      </c>
      <c r="L304" s="85">
        <f t="shared" si="20"/>
        <v>0</v>
      </c>
      <c r="M304" s="85">
        <f t="shared" si="21"/>
        <v>0</v>
      </c>
      <c r="N304" s="81">
        <f t="shared" si="22"/>
        <v>0</v>
      </c>
      <c r="O304" s="86">
        <f t="shared" si="24"/>
        <v>0</v>
      </c>
    </row>
    <row r="305" spans="10:15" x14ac:dyDescent="0.3">
      <c r="J305" s="106">
        <v>296</v>
      </c>
      <c r="K305" s="84">
        <f t="shared" si="23"/>
        <v>0</v>
      </c>
      <c r="L305" s="85">
        <f t="shared" si="20"/>
        <v>0</v>
      </c>
      <c r="M305" s="85">
        <f t="shared" si="21"/>
        <v>0</v>
      </c>
      <c r="N305" s="81">
        <f t="shared" si="22"/>
        <v>0</v>
      </c>
      <c r="O305" s="86">
        <f t="shared" si="24"/>
        <v>0</v>
      </c>
    </row>
    <row r="306" spans="10:15" x14ac:dyDescent="0.3">
      <c r="J306" s="106">
        <v>297</v>
      </c>
      <c r="K306" s="84">
        <f t="shared" si="23"/>
        <v>0</v>
      </c>
      <c r="L306" s="85">
        <f t="shared" si="20"/>
        <v>0</v>
      </c>
      <c r="M306" s="85">
        <f t="shared" si="21"/>
        <v>0</v>
      </c>
      <c r="N306" s="81">
        <f t="shared" si="22"/>
        <v>0</v>
      </c>
      <c r="O306" s="86">
        <f t="shared" si="24"/>
        <v>0</v>
      </c>
    </row>
    <row r="307" spans="10:15" x14ac:dyDescent="0.3">
      <c r="J307" s="106">
        <v>298</v>
      </c>
      <c r="K307" s="84">
        <f t="shared" si="23"/>
        <v>0</v>
      </c>
      <c r="L307" s="85">
        <f t="shared" si="20"/>
        <v>0</v>
      </c>
      <c r="M307" s="85">
        <f t="shared" si="21"/>
        <v>0</v>
      </c>
      <c r="N307" s="81">
        <f t="shared" si="22"/>
        <v>0</v>
      </c>
      <c r="O307" s="86">
        <f t="shared" si="24"/>
        <v>0</v>
      </c>
    </row>
    <row r="308" spans="10:15" x14ac:dyDescent="0.3">
      <c r="J308" s="106">
        <v>299</v>
      </c>
      <c r="K308" s="84">
        <f t="shared" si="23"/>
        <v>0</v>
      </c>
      <c r="L308" s="85">
        <f t="shared" si="20"/>
        <v>0</v>
      </c>
      <c r="M308" s="85">
        <f t="shared" si="21"/>
        <v>0</v>
      </c>
      <c r="N308" s="81">
        <f t="shared" si="22"/>
        <v>0</v>
      </c>
      <c r="O308" s="86">
        <f t="shared" si="24"/>
        <v>0</v>
      </c>
    </row>
    <row r="309" spans="10:15" ht="18" thickBot="1" x14ac:dyDescent="0.35">
      <c r="J309" s="106">
        <v>300</v>
      </c>
      <c r="K309" s="87">
        <f t="shared" si="23"/>
        <v>0</v>
      </c>
      <c r="L309" s="88">
        <f t="shared" si="20"/>
        <v>0</v>
      </c>
      <c r="M309" s="88">
        <f t="shared" si="21"/>
        <v>0</v>
      </c>
      <c r="N309" s="89">
        <f t="shared" si="22"/>
        <v>0</v>
      </c>
      <c r="O309" s="90">
        <f t="shared" si="24"/>
        <v>0</v>
      </c>
    </row>
  </sheetData>
  <sheetProtection selectLockedCells="1"/>
  <mergeCells count="12">
    <mergeCell ref="A37:D37"/>
    <mergeCell ref="A29:D29"/>
    <mergeCell ref="F17:H17"/>
    <mergeCell ref="A27:D27"/>
    <mergeCell ref="A31:D31"/>
    <mergeCell ref="A33:D33"/>
    <mergeCell ref="B1:D1"/>
    <mergeCell ref="A3:D3"/>
    <mergeCell ref="F3:H3"/>
    <mergeCell ref="J3:O3"/>
    <mergeCell ref="A35:D35"/>
    <mergeCell ref="B2:D2"/>
  </mergeCells>
  <hyperlinks>
    <hyperlink ref="A11" r:id="rId1" xr:uid="{B9E8513F-37F6-477B-A32D-6CFAE201CEA6}"/>
    <hyperlink ref="A12" r:id="rId2" xr:uid="{E441A988-D3E8-4BDE-970C-6838DFD89E99}"/>
  </hyperlinks>
  <printOptions horizontalCentered="1"/>
  <pageMargins left="0.25" right="0.25" top="0.75" bottom="0.75" header="0.3" footer="0.3"/>
  <pageSetup orientation="portrait" horizontalDpi="360" verticalDpi="360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1282A8-DE9D-409E-A988-C579FB3CF6FA}">
          <x14:formula1>
            <xm:f>DATA!$B$1:$C$1</xm:f>
          </x14:formula1>
          <xm:sqref>G4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2EDE5-F84A-4538-86B2-781B77D05BFA}">
  <dimension ref="A1:P309"/>
  <sheetViews>
    <sheetView tabSelected="1" zoomScale="90" zoomScaleNormal="90" zoomScaleSheetLayoutView="70" workbookViewId="0">
      <selection activeCell="C13" sqref="C13"/>
    </sheetView>
  </sheetViews>
  <sheetFormatPr defaultColWidth="9.109375" defaultRowHeight="17.399999999999999" x14ac:dyDescent="0.3"/>
  <cols>
    <col min="1" max="1" width="26.88671875" style="1" customWidth="1"/>
    <col min="2" max="2" width="21.88671875" style="1" bestFit="1" customWidth="1"/>
    <col min="3" max="3" width="28.44140625" style="1" customWidth="1"/>
    <col min="4" max="4" width="23.88671875" style="1" bestFit="1" customWidth="1"/>
    <col min="5" max="5" width="3.33203125" style="1" customWidth="1"/>
    <col min="6" max="6" width="39.5546875" style="1" customWidth="1"/>
    <col min="7" max="7" width="38.33203125" style="1" customWidth="1"/>
    <col min="8" max="8" width="10.44140625" style="1" customWidth="1"/>
    <col min="9" max="9" width="3.6640625" style="1" customWidth="1"/>
    <col min="10" max="10" width="14.109375" style="1" customWidth="1"/>
    <col min="11" max="11" width="20" style="1" customWidth="1"/>
    <col min="12" max="12" width="11.44140625" style="1" bestFit="1" customWidth="1"/>
    <col min="13" max="13" width="15" style="1" bestFit="1" customWidth="1"/>
    <col min="14" max="14" width="12.6640625" style="1" bestFit="1" customWidth="1"/>
    <col min="15" max="15" width="15" style="1" bestFit="1" customWidth="1"/>
    <col min="16" max="16384" width="9.109375" style="1"/>
  </cols>
  <sheetData>
    <row r="1" spans="1:16" ht="18" thickBot="1" x14ac:dyDescent="0.35">
      <c r="A1" s="25" t="s">
        <v>18</v>
      </c>
      <c r="B1" s="167"/>
      <c r="C1" s="167"/>
      <c r="D1" s="168"/>
    </row>
    <row r="2" spans="1:16" ht="18" thickBot="1" x14ac:dyDescent="0.35">
      <c r="A2" s="25" t="s">
        <v>111</v>
      </c>
      <c r="B2" s="187"/>
      <c r="C2" s="167"/>
      <c r="D2" s="168"/>
    </row>
    <row r="3" spans="1:16" ht="18" thickBot="1" x14ac:dyDescent="0.35">
      <c r="A3" s="169" t="s">
        <v>46</v>
      </c>
      <c r="B3" s="170"/>
      <c r="C3" s="170"/>
      <c r="D3" s="171"/>
      <c r="F3" s="169" t="s">
        <v>60</v>
      </c>
      <c r="G3" s="170"/>
      <c r="H3" s="171"/>
      <c r="J3" s="172" t="s">
        <v>92</v>
      </c>
      <c r="K3" s="173"/>
      <c r="L3" s="173"/>
      <c r="M3" s="173"/>
      <c r="N3" s="173"/>
      <c r="O3" s="174"/>
    </row>
    <row r="4" spans="1:16" x14ac:dyDescent="0.3">
      <c r="A4" s="46" t="s">
        <v>42</v>
      </c>
      <c r="B4" s="45" t="s">
        <v>45</v>
      </c>
      <c r="C4" s="45" t="s">
        <v>44</v>
      </c>
      <c r="D4" s="47" t="s">
        <v>43</v>
      </c>
      <c r="F4" s="30" t="s">
        <v>53</v>
      </c>
      <c r="G4" s="31" t="s">
        <v>62</v>
      </c>
      <c r="H4" s="32"/>
      <c r="J4" s="76" t="s">
        <v>91</v>
      </c>
      <c r="K4" s="77">
        <f>B5</f>
        <v>100000</v>
      </c>
      <c r="L4" s="78"/>
      <c r="M4" s="78" t="s">
        <v>76</v>
      </c>
      <c r="N4" s="104">
        <v>1.7999999999999999E-2</v>
      </c>
      <c r="O4" s="79"/>
    </row>
    <row r="5" spans="1:16" x14ac:dyDescent="0.3">
      <c r="A5" s="52" t="s">
        <v>41</v>
      </c>
      <c r="B5" s="59">
        <v>100000</v>
      </c>
      <c r="C5" s="44"/>
      <c r="D5" s="57"/>
      <c r="F5" s="30" t="s">
        <v>54</v>
      </c>
      <c r="G5" s="60">
        <v>2</v>
      </c>
      <c r="H5" s="32"/>
      <c r="J5" s="80" t="s">
        <v>51</v>
      </c>
      <c r="K5" s="81">
        <f>C8</f>
        <v>10000</v>
      </c>
      <c r="L5" s="82"/>
      <c r="M5" s="82" t="s">
        <v>92</v>
      </c>
      <c r="N5" s="105">
        <v>300</v>
      </c>
      <c r="O5" s="83"/>
    </row>
    <row r="6" spans="1:16" x14ac:dyDescent="0.3">
      <c r="A6" s="52" t="s">
        <v>52</v>
      </c>
      <c r="B6" s="154">
        <v>1</v>
      </c>
      <c r="C6" s="44"/>
      <c r="D6" s="57"/>
      <c r="F6" s="30" t="s">
        <v>69</v>
      </c>
      <c r="G6" s="103">
        <v>0.02</v>
      </c>
      <c r="H6" s="32"/>
      <c r="J6" s="80" t="s">
        <v>90</v>
      </c>
      <c r="K6" s="81">
        <f>C12</f>
        <v>0</v>
      </c>
      <c r="L6" s="82"/>
      <c r="M6" s="82"/>
      <c r="N6" s="82"/>
      <c r="O6" s="83"/>
    </row>
    <row r="7" spans="1:16" x14ac:dyDescent="0.3">
      <c r="A7" s="54" t="s">
        <v>81</v>
      </c>
      <c r="B7" s="59">
        <v>20</v>
      </c>
      <c r="D7" s="57"/>
      <c r="F7" s="131" t="s">
        <v>48</v>
      </c>
      <c r="G7" s="132">
        <f>B7</f>
        <v>20</v>
      </c>
      <c r="H7" s="32"/>
      <c r="J7" s="91" t="s">
        <v>93</v>
      </c>
      <c r="K7" s="92">
        <f>K4-K5+K6</f>
        <v>90000</v>
      </c>
      <c r="L7" s="93"/>
      <c r="M7" s="93"/>
      <c r="N7" s="93"/>
      <c r="O7" s="94"/>
    </row>
    <row r="8" spans="1:16" x14ac:dyDescent="0.3">
      <c r="A8" s="52" t="s">
        <v>51</v>
      </c>
      <c r="B8" s="61">
        <v>0.1</v>
      </c>
      <c r="C8" s="44">
        <f>B5*B8</f>
        <v>10000</v>
      </c>
      <c r="D8" s="57"/>
      <c r="F8" s="37"/>
      <c r="H8" s="32"/>
      <c r="J8" s="80"/>
      <c r="K8" s="82"/>
      <c r="L8" s="82"/>
      <c r="M8" s="82"/>
      <c r="N8" s="82"/>
      <c r="O8" s="83"/>
    </row>
    <row r="9" spans="1:16" ht="18" x14ac:dyDescent="0.35">
      <c r="A9" s="52" t="s">
        <v>50</v>
      </c>
      <c r="B9" s="44"/>
      <c r="C9" s="44">
        <v>1250</v>
      </c>
      <c r="D9" s="57"/>
      <c r="F9" s="100" t="s">
        <v>59</v>
      </c>
      <c r="G9" s="101"/>
      <c r="H9" s="102"/>
      <c r="J9" s="95" t="s">
        <v>94</v>
      </c>
      <c r="K9" s="96" t="s">
        <v>95</v>
      </c>
      <c r="L9" s="96" t="s">
        <v>75</v>
      </c>
      <c r="M9" s="96" t="s">
        <v>96</v>
      </c>
      <c r="N9" s="96" t="s">
        <v>97</v>
      </c>
      <c r="O9" s="97" t="s">
        <v>98</v>
      </c>
      <c r="P9" s="98"/>
    </row>
    <row r="10" spans="1:16" x14ac:dyDescent="0.3">
      <c r="A10" s="52" t="s">
        <v>16</v>
      </c>
      <c r="B10" s="44"/>
      <c r="C10" s="44">
        <v>750</v>
      </c>
      <c r="D10" s="57"/>
      <c r="F10" s="30" t="s">
        <v>64</v>
      </c>
      <c r="G10" s="33">
        <f>IF($G$4=DATA!$B$1,'Long terme 2'!G5*DATA!B2,'Long terme 2'!G5*DATA!C2)</f>
        <v>1300</v>
      </c>
      <c r="H10" s="32"/>
      <c r="J10" s="106">
        <v>1</v>
      </c>
      <c r="K10" s="84">
        <f>K7</f>
        <v>90000</v>
      </c>
      <c r="L10" s="85">
        <f>PMT(($N$4/12),$N$5,$K$7)*-1</f>
        <v>372.76668480617366</v>
      </c>
      <c r="M10" s="85">
        <f>L10-N10</f>
        <v>237.76668480617369</v>
      </c>
      <c r="N10" s="81">
        <f>K10*($N$4/12)</f>
        <v>134.99999999999997</v>
      </c>
      <c r="O10" s="86">
        <f>K10-M10</f>
        <v>89762.233315193822</v>
      </c>
    </row>
    <row r="11" spans="1:16" x14ac:dyDescent="0.3">
      <c r="A11" s="53" t="s">
        <v>14</v>
      </c>
      <c r="B11" s="55"/>
      <c r="C11" s="59"/>
      <c r="D11" s="57"/>
      <c r="F11" s="30" t="s">
        <v>63</v>
      </c>
      <c r="G11" s="33">
        <f>IF($G$4=DATA!$B$1,'Long terme 2'!G$7*DATA!B3,'Long terme 2'!G$7*DATA!C3)</f>
        <v>0.70000000000000007</v>
      </c>
      <c r="H11" s="32"/>
      <c r="J11" s="106">
        <v>2</v>
      </c>
      <c r="K11" s="84">
        <f>O10</f>
        <v>89762.233315193822</v>
      </c>
      <c r="L11" s="85">
        <f t="shared" ref="L11:L74" si="0">PMT(($N$4/12),$N$5,$K$7)*-1</f>
        <v>372.76668480617366</v>
      </c>
      <c r="M11" s="85">
        <f t="shared" ref="M11:M74" si="1">L11-N11</f>
        <v>238.12333483338293</v>
      </c>
      <c r="N11" s="81">
        <f t="shared" ref="N11:N74" si="2">K11*$N$4/12</f>
        <v>134.64334997279073</v>
      </c>
      <c r="O11" s="86">
        <f>K11-M11</f>
        <v>89524.109980360445</v>
      </c>
    </row>
    <row r="12" spans="1:16" x14ac:dyDescent="0.3">
      <c r="A12" s="53" t="s">
        <v>90</v>
      </c>
      <c r="B12" s="55"/>
      <c r="C12" s="59">
        <f>IF(AND(B8&gt;0,B8&lt;0.1),0.04*(B5-C8),IF(AND(B8=0.1,B8&gt;0.1,B8&lt;0.15),0.031*(B5-C8),IF(AND(B8=0.15,B8&gt;0.15,B8&lt;0.2),0.028*(B5-C8),0)))</f>
        <v>0</v>
      </c>
      <c r="D12" s="57"/>
      <c r="F12" s="34" t="s">
        <v>65</v>
      </c>
      <c r="G12" s="33">
        <f>IF($G$4=DATA!$B$1,'Long terme 2'!G$7*DATA!B4,'Long terme 2'!G$7*DATA!C4)</f>
        <v>0.4</v>
      </c>
      <c r="H12" s="32"/>
      <c r="J12" s="106">
        <v>3</v>
      </c>
      <c r="K12" s="84">
        <f t="shared" ref="K12:K75" si="3">O11</f>
        <v>89524.109980360445</v>
      </c>
      <c r="L12" s="85">
        <f t="shared" si="0"/>
        <v>372.76668480617366</v>
      </c>
      <c r="M12" s="85">
        <f t="shared" si="1"/>
        <v>238.480519835633</v>
      </c>
      <c r="N12" s="81">
        <f t="shared" si="2"/>
        <v>134.28616497054065</v>
      </c>
      <c r="O12" s="86">
        <f t="shared" ref="O12:O75" si="4">K12-M12</f>
        <v>89285.629460524811</v>
      </c>
    </row>
    <row r="13" spans="1:16" x14ac:dyDescent="0.3">
      <c r="A13" s="54" t="s">
        <v>17</v>
      </c>
      <c r="B13" s="56"/>
      <c r="C13" s="44"/>
      <c r="D13" s="64">
        <f>L10</f>
        <v>372.76668480617366</v>
      </c>
      <c r="F13" s="34" t="s">
        <v>58</v>
      </c>
      <c r="G13" s="33">
        <f>IF($G$4=DATA!$B$1,'Long terme 2'!G$7*DATA!B5,'Long terme 2'!G$7*DATA!C5)</f>
        <v>1</v>
      </c>
      <c r="H13" s="32"/>
      <c r="J13" s="106">
        <v>4</v>
      </c>
      <c r="K13" s="84">
        <f t="shared" si="3"/>
        <v>89285.629460524811</v>
      </c>
      <c r="L13" s="85">
        <f t="shared" si="0"/>
        <v>372.76668480617366</v>
      </c>
      <c r="M13" s="85">
        <f t="shared" si="1"/>
        <v>238.83824061538647</v>
      </c>
      <c r="N13" s="81">
        <f t="shared" si="2"/>
        <v>133.92844419078719</v>
      </c>
      <c r="O13" s="86">
        <f t="shared" si="4"/>
        <v>89046.791219909428</v>
      </c>
    </row>
    <row r="14" spans="1:16" x14ac:dyDescent="0.3">
      <c r="A14" s="54" t="s">
        <v>4</v>
      </c>
      <c r="B14" s="56"/>
      <c r="C14" s="56"/>
      <c r="D14" s="62"/>
      <c r="F14" s="35" t="s">
        <v>23</v>
      </c>
      <c r="G14" s="36">
        <f>SUM(G10:G13)</f>
        <v>1302.1000000000001</v>
      </c>
      <c r="H14" s="32"/>
      <c r="J14" s="106">
        <v>5</v>
      </c>
      <c r="K14" s="84">
        <f t="shared" si="3"/>
        <v>89046.791219909428</v>
      </c>
      <c r="L14" s="85">
        <f t="shared" si="0"/>
        <v>372.76668480617366</v>
      </c>
      <c r="M14" s="85">
        <f t="shared" si="1"/>
        <v>239.19649797630953</v>
      </c>
      <c r="N14" s="81">
        <f t="shared" si="2"/>
        <v>133.57018682986413</v>
      </c>
      <c r="O14" s="86">
        <f t="shared" si="4"/>
        <v>88807.594721933114</v>
      </c>
    </row>
    <row r="15" spans="1:16" ht="19.2" x14ac:dyDescent="0.45">
      <c r="A15" s="54" t="s">
        <v>5</v>
      </c>
      <c r="B15" s="56"/>
      <c r="C15" s="56"/>
      <c r="D15" s="62"/>
      <c r="F15" s="129" t="s">
        <v>47</v>
      </c>
      <c r="G15" s="130">
        <f>G7-G14-((D14+D15)*12)</f>
        <v>-1282.1000000000001</v>
      </c>
      <c r="H15" s="32"/>
      <c r="J15" s="106">
        <v>6</v>
      </c>
      <c r="K15" s="84">
        <f t="shared" si="3"/>
        <v>88807.594721933114</v>
      </c>
      <c r="L15" s="85">
        <f t="shared" si="0"/>
        <v>372.76668480617366</v>
      </c>
      <c r="M15" s="85">
        <f t="shared" si="1"/>
        <v>239.55529272327399</v>
      </c>
      <c r="N15" s="81">
        <f t="shared" si="2"/>
        <v>133.21139208289966</v>
      </c>
      <c r="O15" s="86">
        <f t="shared" si="4"/>
        <v>88568.039429209835</v>
      </c>
    </row>
    <row r="16" spans="1:16" ht="18" x14ac:dyDescent="0.35">
      <c r="A16" s="54" t="s">
        <v>6</v>
      </c>
      <c r="B16" s="56"/>
      <c r="C16" s="56"/>
      <c r="D16" s="62"/>
      <c r="F16" s="37"/>
      <c r="G16" s="38"/>
      <c r="H16" s="39"/>
      <c r="J16" s="106">
        <v>7</v>
      </c>
      <c r="K16" s="84">
        <f t="shared" si="3"/>
        <v>88568.039429209835</v>
      </c>
      <c r="L16" s="85">
        <f t="shared" si="0"/>
        <v>372.76668480617366</v>
      </c>
      <c r="M16" s="85">
        <f t="shared" si="1"/>
        <v>239.91462566235893</v>
      </c>
      <c r="N16" s="81">
        <f t="shared" si="2"/>
        <v>132.85205914381473</v>
      </c>
      <c r="O16" s="86">
        <f t="shared" si="4"/>
        <v>88328.124803547471</v>
      </c>
    </row>
    <row r="17" spans="1:15" ht="18" x14ac:dyDescent="0.35">
      <c r="A17" s="54" t="s">
        <v>8</v>
      </c>
      <c r="B17" s="56"/>
      <c r="C17" s="56"/>
      <c r="D17" s="64">
        <f>(166*B6)/12</f>
        <v>13.833333333333334</v>
      </c>
      <c r="F17" s="181" t="s">
        <v>66</v>
      </c>
      <c r="G17" s="182"/>
      <c r="H17" s="183"/>
      <c r="J17" s="106">
        <v>8</v>
      </c>
      <c r="K17" s="84">
        <f t="shared" si="3"/>
        <v>88328.124803547471</v>
      </c>
      <c r="L17" s="85">
        <f t="shared" si="0"/>
        <v>372.76668480617366</v>
      </c>
      <c r="M17" s="85">
        <f t="shared" si="1"/>
        <v>240.27449760085247</v>
      </c>
      <c r="N17" s="81">
        <f t="shared" si="2"/>
        <v>132.49218720532119</v>
      </c>
      <c r="O17" s="86">
        <f t="shared" si="4"/>
        <v>88087.850305946617</v>
      </c>
    </row>
    <row r="18" spans="1:15" x14ac:dyDescent="0.3">
      <c r="A18" s="54" t="s">
        <v>7</v>
      </c>
      <c r="B18" s="56"/>
      <c r="C18" s="56"/>
      <c r="D18" s="65">
        <f>0.004*B5/12</f>
        <v>33.333333333333336</v>
      </c>
      <c r="F18" s="37" t="s">
        <v>102</v>
      </c>
      <c r="G18" s="40">
        <f>G15/H18*0.8</f>
        <v>-20513.600000000002</v>
      </c>
      <c r="H18" s="41">
        <f>IF(G4=DATA!B1,DATA!B6,DATA!C6)</f>
        <v>0.05</v>
      </c>
      <c r="J18" s="106">
        <v>9</v>
      </c>
      <c r="K18" s="84">
        <f t="shared" si="3"/>
        <v>88087.850305946617</v>
      </c>
      <c r="L18" s="85">
        <f t="shared" si="0"/>
        <v>372.76668480617366</v>
      </c>
      <c r="M18" s="85">
        <f t="shared" si="1"/>
        <v>240.63490934725374</v>
      </c>
      <c r="N18" s="81">
        <f t="shared" si="2"/>
        <v>132.13177545891992</v>
      </c>
      <c r="O18" s="86">
        <f t="shared" si="4"/>
        <v>87847.215396599364</v>
      </c>
    </row>
    <row r="19" spans="1:15" x14ac:dyDescent="0.3">
      <c r="A19" s="54" t="s">
        <v>10</v>
      </c>
      <c r="B19" s="56"/>
      <c r="C19" s="56"/>
      <c r="D19" s="58">
        <f>(B6*450)/12</f>
        <v>37.5</v>
      </c>
      <c r="F19" s="37" t="s">
        <v>103</v>
      </c>
      <c r="G19" s="40">
        <f>G15/H19/0.0767</f>
        <v>-13929.81312472838</v>
      </c>
      <c r="H19" s="133">
        <f>IF(G4=DATA!B1,DATA!B7,DATA!C7)</f>
        <v>1.2</v>
      </c>
      <c r="J19" s="106">
        <v>10</v>
      </c>
      <c r="K19" s="84">
        <f t="shared" si="3"/>
        <v>87847.215396599364</v>
      </c>
      <c r="L19" s="85">
        <f t="shared" si="0"/>
        <v>372.76668480617366</v>
      </c>
      <c r="M19" s="85">
        <f t="shared" si="1"/>
        <v>240.99586171127461</v>
      </c>
      <c r="N19" s="81">
        <f t="shared" si="2"/>
        <v>131.77082309489904</v>
      </c>
      <c r="O19" s="86">
        <f t="shared" si="4"/>
        <v>87606.219534888092</v>
      </c>
    </row>
    <row r="20" spans="1:15" ht="18" thickBot="1" x14ac:dyDescent="0.35">
      <c r="A20" s="54" t="s">
        <v>9</v>
      </c>
      <c r="B20" s="56"/>
      <c r="C20" s="56"/>
      <c r="D20" s="58">
        <f>(IF(B6=2,(B7*0.03)/2,B7*0.03))/12</f>
        <v>4.9999999999999996E-2</v>
      </c>
      <c r="F20" s="42" t="s">
        <v>104</v>
      </c>
      <c r="G20" s="43">
        <f>B5*H20</f>
        <v>95000</v>
      </c>
      <c r="H20" s="134">
        <v>0.95</v>
      </c>
      <c r="J20" s="106">
        <v>11</v>
      </c>
      <c r="K20" s="84">
        <f t="shared" si="3"/>
        <v>87606.219534888092</v>
      </c>
      <c r="L20" s="85">
        <f t="shared" si="0"/>
        <v>372.76668480617366</v>
      </c>
      <c r="M20" s="85">
        <f t="shared" si="1"/>
        <v>241.35735550384155</v>
      </c>
      <c r="N20" s="81">
        <f t="shared" si="2"/>
        <v>131.40932930233211</v>
      </c>
      <c r="O20" s="86">
        <f t="shared" si="4"/>
        <v>87364.862179384247</v>
      </c>
    </row>
    <row r="21" spans="1:15" x14ac:dyDescent="0.3">
      <c r="A21" s="149" t="s">
        <v>109</v>
      </c>
      <c r="B21" s="146"/>
      <c r="C21" s="147"/>
      <c r="D21" s="150">
        <f>SUM(D5:D20)</f>
        <v>457.4833514728403</v>
      </c>
      <c r="J21" s="106">
        <v>12</v>
      </c>
      <c r="K21" s="84">
        <f t="shared" si="3"/>
        <v>87364.862179384247</v>
      </c>
      <c r="L21" s="85">
        <f t="shared" si="0"/>
        <v>372.76668480617366</v>
      </c>
      <c r="M21" s="85">
        <f t="shared" si="1"/>
        <v>241.71939153709729</v>
      </c>
      <c r="N21" s="81">
        <f t="shared" si="2"/>
        <v>131.04729326907636</v>
      </c>
      <c r="O21" s="86">
        <f t="shared" si="4"/>
        <v>87123.142787847144</v>
      </c>
    </row>
    <row r="22" spans="1:15" x14ac:dyDescent="0.3">
      <c r="A22" s="135" t="s">
        <v>105</v>
      </c>
      <c r="B22" s="56"/>
      <c r="C22" s="56"/>
      <c r="D22" s="64">
        <f>D21*12</f>
        <v>5489.8002176740838</v>
      </c>
      <c r="J22" s="106">
        <v>13</v>
      </c>
      <c r="K22" s="84">
        <f t="shared" si="3"/>
        <v>87123.142787847144</v>
      </c>
      <c r="L22" s="85">
        <f t="shared" si="0"/>
        <v>372.76668480617366</v>
      </c>
      <c r="M22" s="85">
        <f t="shared" si="1"/>
        <v>242.08197062440294</v>
      </c>
      <c r="N22" s="81">
        <f t="shared" si="2"/>
        <v>130.68471418177072</v>
      </c>
      <c r="O22" s="86">
        <f t="shared" si="4"/>
        <v>86881.060817222737</v>
      </c>
    </row>
    <row r="23" spans="1:15" x14ac:dyDescent="0.3">
      <c r="A23" s="151" t="s">
        <v>82</v>
      </c>
      <c r="B23" s="148"/>
      <c r="C23" s="148"/>
      <c r="D23" s="152">
        <f>B7-D22</f>
        <v>-5469.8002176740838</v>
      </c>
      <c r="J23" s="106">
        <v>14</v>
      </c>
      <c r="K23" s="84">
        <f>O22</f>
        <v>86881.060817222737</v>
      </c>
      <c r="L23" s="85">
        <f t="shared" si="0"/>
        <v>372.76668480617366</v>
      </c>
      <c r="M23" s="85">
        <f t="shared" si="1"/>
        <v>242.44509358033955</v>
      </c>
      <c r="N23" s="81">
        <f t="shared" si="2"/>
        <v>130.32159122583411</v>
      </c>
      <c r="O23" s="86">
        <f t="shared" si="4"/>
        <v>86638.615723642404</v>
      </c>
    </row>
    <row r="24" spans="1:15" x14ac:dyDescent="0.3">
      <c r="A24" s="135" t="s">
        <v>51</v>
      </c>
      <c r="B24" s="73"/>
      <c r="C24" s="74">
        <f>SUM(C5:C11)</f>
        <v>12000</v>
      </c>
      <c r="D24" s="142"/>
      <c r="J24" s="106">
        <v>15</v>
      </c>
      <c r="K24" s="84">
        <f t="shared" si="3"/>
        <v>86638.615723642404</v>
      </c>
      <c r="L24" s="85">
        <f t="shared" si="0"/>
        <v>372.76668480617366</v>
      </c>
      <c r="M24" s="85">
        <f t="shared" si="1"/>
        <v>242.80876122071007</v>
      </c>
      <c r="N24" s="81">
        <f t="shared" si="2"/>
        <v>129.95792358546359</v>
      </c>
      <c r="O24" s="86">
        <f t="shared" si="4"/>
        <v>86395.806962421688</v>
      </c>
    </row>
    <row r="25" spans="1:15" ht="18" thickBot="1" x14ac:dyDescent="0.35">
      <c r="A25" s="63" t="s">
        <v>110</v>
      </c>
      <c r="B25" s="143"/>
      <c r="C25" s="144">
        <f>C24+IF(MIN(DATA!K3:K27)&lt;0,-MIN(DATA!K3:K27),0)</f>
        <v>151061.25403368307</v>
      </c>
      <c r="D25" s="145"/>
      <c r="J25" s="106">
        <v>16</v>
      </c>
      <c r="K25" s="84">
        <f t="shared" si="3"/>
        <v>86395.806962421688</v>
      </c>
      <c r="L25" s="85">
        <f t="shared" si="0"/>
        <v>372.76668480617366</v>
      </c>
      <c r="M25" s="85">
        <f t="shared" si="1"/>
        <v>243.17297436254114</v>
      </c>
      <c r="N25" s="81">
        <f t="shared" si="2"/>
        <v>129.59371044363252</v>
      </c>
      <c r="O25" s="86">
        <f t="shared" si="4"/>
        <v>86152.63398805914</v>
      </c>
    </row>
    <row r="26" spans="1:15" ht="18" thickBot="1" x14ac:dyDescent="0.35">
      <c r="J26" s="106">
        <v>17</v>
      </c>
      <c r="K26" s="84">
        <f t="shared" si="3"/>
        <v>86152.63398805914</v>
      </c>
      <c r="L26" s="85">
        <f t="shared" si="0"/>
        <v>372.76668480617366</v>
      </c>
      <c r="M26" s="85">
        <f t="shared" si="1"/>
        <v>243.53773382408494</v>
      </c>
      <c r="N26" s="81">
        <f t="shared" si="2"/>
        <v>129.22895098208872</v>
      </c>
      <c r="O26" s="86">
        <f t="shared" si="4"/>
        <v>85909.096254235061</v>
      </c>
    </row>
    <row r="27" spans="1:15" x14ac:dyDescent="0.3">
      <c r="A27" s="184" t="s">
        <v>70</v>
      </c>
      <c r="B27" s="185"/>
      <c r="C27" s="185"/>
      <c r="D27" s="186"/>
      <c r="J27" s="106">
        <v>18</v>
      </c>
      <c r="K27" s="84">
        <f t="shared" si="3"/>
        <v>85909.096254235061</v>
      </c>
      <c r="L27" s="85">
        <f t="shared" si="0"/>
        <v>372.76668480617366</v>
      </c>
      <c r="M27" s="85">
        <f t="shared" si="1"/>
        <v>243.90304042482106</v>
      </c>
      <c r="N27" s="81">
        <f t="shared" si="2"/>
        <v>128.8636443813526</v>
      </c>
      <c r="O27" s="86">
        <f t="shared" si="4"/>
        <v>85665.193213810242</v>
      </c>
    </row>
    <row r="28" spans="1:15" x14ac:dyDescent="0.3">
      <c r="A28" s="49" t="s">
        <v>71</v>
      </c>
      <c r="B28" s="50" t="s">
        <v>72</v>
      </c>
      <c r="C28" s="50" t="s">
        <v>73</v>
      </c>
      <c r="D28" s="51" t="s">
        <v>99</v>
      </c>
      <c r="J28" s="106">
        <v>19</v>
      </c>
      <c r="K28" s="84">
        <f t="shared" si="3"/>
        <v>85665.193213810242</v>
      </c>
      <c r="L28" s="85">
        <f t="shared" si="0"/>
        <v>372.76668480617366</v>
      </c>
      <c r="M28" s="85">
        <f t="shared" si="1"/>
        <v>244.2688949854583</v>
      </c>
      <c r="N28" s="81">
        <f t="shared" si="2"/>
        <v>128.49778982071535</v>
      </c>
      <c r="O28" s="86">
        <f t="shared" si="4"/>
        <v>85420.924318824778</v>
      </c>
    </row>
    <row r="29" spans="1:15" x14ac:dyDescent="0.3">
      <c r="A29" s="178" t="s">
        <v>74</v>
      </c>
      <c r="B29" s="179"/>
      <c r="C29" s="179"/>
      <c r="D29" s="180"/>
      <c r="J29" s="106">
        <v>20</v>
      </c>
      <c r="K29" s="84">
        <f t="shared" si="3"/>
        <v>85420.924318824778</v>
      </c>
      <c r="L29" s="85">
        <f t="shared" si="0"/>
        <v>372.76668480617366</v>
      </c>
      <c r="M29" s="85">
        <f t="shared" si="1"/>
        <v>244.63529832793651</v>
      </c>
      <c r="N29" s="81">
        <f t="shared" si="2"/>
        <v>128.13138647823715</v>
      </c>
      <c r="O29" s="86">
        <f t="shared" si="4"/>
        <v>85176.289020496843</v>
      </c>
    </row>
    <row r="30" spans="1:15" x14ac:dyDescent="0.3">
      <c r="A30" s="137">
        <f>FV(0.03,5,,-B5)</f>
        <v>115927.40742999998</v>
      </c>
      <c r="B30" s="138">
        <f>SUM(M10:M69)</f>
        <v>14915.976456695655</v>
      </c>
      <c r="C30" s="138">
        <f>DATA!K7</f>
        <v>-27451.371482339633</v>
      </c>
      <c r="D30" s="139">
        <f>(((A30-B$5+B30+C30))/C$25)</f>
        <v>2.2454549487585088E-2</v>
      </c>
      <c r="F30" s="23">
        <f>$C$25*D30</f>
        <v>3392.012404355999</v>
      </c>
      <c r="J30" s="106">
        <v>21</v>
      </c>
      <c r="K30" s="84">
        <f>O29</f>
        <v>85176.289020496843</v>
      </c>
      <c r="L30" s="85">
        <f t="shared" si="0"/>
        <v>372.76668480617366</v>
      </c>
      <c r="M30" s="85">
        <f t="shared" si="1"/>
        <v>245.00225127542842</v>
      </c>
      <c r="N30" s="81">
        <f t="shared" si="2"/>
        <v>127.76443353074525</v>
      </c>
      <c r="O30" s="86">
        <f t="shared" si="4"/>
        <v>84931.28676922142</v>
      </c>
    </row>
    <row r="31" spans="1:15" x14ac:dyDescent="0.3">
      <c r="A31" s="178" t="s">
        <v>77</v>
      </c>
      <c r="B31" s="179"/>
      <c r="C31" s="179"/>
      <c r="D31" s="180"/>
      <c r="F31" s="23"/>
      <c r="J31" s="106">
        <v>22</v>
      </c>
      <c r="K31" s="84">
        <f t="shared" si="3"/>
        <v>84931.28676922142</v>
      </c>
      <c r="L31" s="85">
        <f t="shared" si="0"/>
        <v>372.76668480617366</v>
      </c>
      <c r="M31" s="85">
        <f t="shared" si="1"/>
        <v>245.36975465234156</v>
      </c>
      <c r="N31" s="81">
        <f t="shared" si="2"/>
        <v>127.39693015383212</v>
      </c>
      <c r="O31" s="86">
        <f t="shared" si="4"/>
        <v>84685.917014569073</v>
      </c>
    </row>
    <row r="32" spans="1:15" x14ac:dyDescent="0.3">
      <c r="A32" s="137">
        <f>FV(0.03,10,,-B$5)</f>
        <v>134391.63793441217</v>
      </c>
      <c r="B32" s="138">
        <f>SUM(M10:M129)</f>
        <v>31235.553803722527</v>
      </c>
      <c r="C32" s="138">
        <f>DATA!K12</f>
        <v>-55077.431713461054</v>
      </c>
      <c r="D32" s="139">
        <f>(((A32-B$5+B32+C32))/C$25)</f>
        <v>6.9837630384832414E-2</v>
      </c>
      <c r="F32" s="23">
        <f>$C$25*D32</f>
        <v>10549.760024673633</v>
      </c>
      <c r="J32" s="106">
        <v>23</v>
      </c>
      <c r="K32" s="84">
        <f t="shared" si="3"/>
        <v>84685.917014569073</v>
      </c>
      <c r="L32" s="85">
        <f t="shared" si="0"/>
        <v>372.76668480617366</v>
      </c>
      <c r="M32" s="85">
        <f t="shared" si="1"/>
        <v>245.73780928432006</v>
      </c>
      <c r="N32" s="81">
        <f t="shared" si="2"/>
        <v>127.02887552185359</v>
      </c>
      <c r="O32" s="86">
        <f t="shared" si="4"/>
        <v>84440.17920528476</v>
      </c>
    </row>
    <row r="33" spans="1:15" x14ac:dyDescent="0.3">
      <c r="A33" s="175" t="s">
        <v>78</v>
      </c>
      <c r="B33" s="176"/>
      <c r="C33" s="176"/>
      <c r="D33" s="177"/>
      <c r="F33" s="23"/>
      <c r="J33" s="106">
        <v>24</v>
      </c>
      <c r="K33" s="84">
        <f t="shared" si="3"/>
        <v>84440.17920528476</v>
      </c>
      <c r="L33" s="85">
        <f t="shared" si="0"/>
        <v>372.76668480617366</v>
      </c>
      <c r="M33" s="85">
        <f t="shared" si="1"/>
        <v>246.10641599824652</v>
      </c>
      <c r="N33" s="81">
        <f t="shared" si="2"/>
        <v>126.66026880792714</v>
      </c>
      <c r="O33" s="86">
        <f t="shared" si="4"/>
        <v>84194.072789286511</v>
      </c>
    </row>
    <row r="34" spans="1:15" x14ac:dyDescent="0.3">
      <c r="A34" s="137">
        <f>FV(0.03,15,,-B$5)</f>
        <v>155796.74166007646</v>
      </c>
      <c r="B34" s="138">
        <f>SUM(M10:M189)</f>
        <v>49090.811591156242</v>
      </c>
      <c r="C34" s="138">
        <f>DATA!K17</f>
        <v>-82883.854647454922</v>
      </c>
      <c r="D34" s="139">
        <f>(((A34-B$5+B34+C34))/C$25)</f>
        <v>0.14566077015931211</v>
      </c>
      <c r="F34" s="23">
        <f>$C$25*D34</f>
        <v>22003.698603777771</v>
      </c>
      <c r="J34" s="106">
        <v>25</v>
      </c>
      <c r="K34" s="84">
        <f t="shared" si="3"/>
        <v>84194.072789286511</v>
      </c>
      <c r="L34" s="85">
        <f t="shared" si="0"/>
        <v>372.76668480617366</v>
      </c>
      <c r="M34" s="85">
        <f t="shared" si="1"/>
        <v>246.47557562224392</v>
      </c>
      <c r="N34" s="81">
        <f t="shared" si="2"/>
        <v>126.29110918392975</v>
      </c>
      <c r="O34" s="86">
        <f t="shared" si="4"/>
        <v>83947.597213664267</v>
      </c>
    </row>
    <row r="35" spans="1:15" x14ac:dyDescent="0.3">
      <c r="A35" s="175" t="s">
        <v>79</v>
      </c>
      <c r="B35" s="176"/>
      <c r="C35" s="176"/>
      <c r="D35" s="177"/>
      <c r="F35" s="23"/>
      <c r="J35" s="106">
        <v>26</v>
      </c>
      <c r="K35" s="84">
        <f t="shared" si="3"/>
        <v>83947.597213664267</v>
      </c>
      <c r="L35" s="85">
        <f t="shared" si="0"/>
        <v>372.76668480617366</v>
      </c>
      <c r="M35" s="85">
        <f t="shared" si="1"/>
        <v>246.84528898567726</v>
      </c>
      <c r="N35" s="81">
        <f t="shared" si="2"/>
        <v>125.92139582049639</v>
      </c>
      <c r="O35" s="86">
        <f t="shared" si="4"/>
        <v>83700.751924678596</v>
      </c>
    </row>
    <row r="36" spans="1:15" x14ac:dyDescent="0.3">
      <c r="A36" s="137">
        <f>FV(0.03,20,,-B$5)</f>
        <v>180611.12346694132</v>
      </c>
      <c r="B36" s="138">
        <f>SUM(M10:M249)</f>
        <v>68626.258121197228</v>
      </c>
      <c r="C36" s="138">
        <f>DATA!K22</f>
        <v>-110876.46793046349</v>
      </c>
      <c r="D36" s="139">
        <f>(((A36-B$5+B36+C36))/C$25)</f>
        <v>0.25394277244065172</v>
      </c>
      <c r="F36" s="23">
        <f>$C$25*D36</f>
        <v>38360.913657675061</v>
      </c>
      <c r="J36" s="106">
        <v>27</v>
      </c>
      <c r="K36" s="84">
        <f t="shared" si="3"/>
        <v>83700.751924678596</v>
      </c>
      <c r="L36" s="85">
        <f t="shared" si="0"/>
        <v>372.76668480617366</v>
      </c>
      <c r="M36" s="85">
        <f t="shared" si="1"/>
        <v>247.21555691915574</v>
      </c>
      <c r="N36" s="81">
        <f t="shared" si="2"/>
        <v>125.5511278870179</v>
      </c>
      <c r="O36" s="86">
        <f t="shared" si="4"/>
        <v>83453.536367759443</v>
      </c>
    </row>
    <row r="37" spans="1:15" x14ac:dyDescent="0.3">
      <c r="A37" s="175" t="s">
        <v>80</v>
      </c>
      <c r="B37" s="176"/>
      <c r="C37" s="176"/>
      <c r="D37" s="177"/>
      <c r="F37" s="23"/>
      <c r="J37" s="106">
        <v>28</v>
      </c>
      <c r="K37" s="84">
        <f t="shared" si="3"/>
        <v>83453.536367759443</v>
      </c>
      <c r="L37" s="85">
        <f t="shared" si="0"/>
        <v>372.76668480617366</v>
      </c>
      <c r="M37" s="85">
        <f t="shared" si="1"/>
        <v>247.5863802545345</v>
      </c>
      <c r="N37" s="81">
        <f t="shared" si="2"/>
        <v>125.18030455163915</v>
      </c>
      <c r="O37" s="86">
        <f t="shared" si="4"/>
        <v>83205.949987504908</v>
      </c>
    </row>
    <row r="38" spans="1:15" ht="18" thickBot="1" x14ac:dyDescent="0.35">
      <c r="A38" s="140">
        <f>FV(0.03,25,,-B$5)</f>
        <v>209377.79296542139</v>
      </c>
      <c r="B38" s="141">
        <f>SUM(M10:M309)</f>
        <v>89999.999999999942</v>
      </c>
      <c r="C38" s="141">
        <f>DATA!K27</f>
        <v>-139061.25403368307</v>
      </c>
      <c r="D38" s="139">
        <f>(((A38-B$5+B38+C38))/C$25)</f>
        <v>0.39928530527284717</v>
      </c>
      <c r="F38" s="23">
        <f>$C$25*D38</f>
        <v>60316.538931738258</v>
      </c>
      <c r="J38" s="106">
        <v>29</v>
      </c>
      <c r="K38" s="84">
        <f t="shared" si="3"/>
        <v>83205.949987504908</v>
      </c>
      <c r="L38" s="85">
        <f t="shared" si="0"/>
        <v>372.76668480617366</v>
      </c>
      <c r="M38" s="85">
        <f t="shared" si="1"/>
        <v>247.95775982491631</v>
      </c>
      <c r="N38" s="81">
        <f t="shared" si="2"/>
        <v>124.80892498125735</v>
      </c>
      <c r="O38" s="86">
        <f t="shared" si="4"/>
        <v>82957.992227679992</v>
      </c>
    </row>
    <row r="39" spans="1:15" x14ac:dyDescent="0.3">
      <c r="F39" s="23"/>
      <c r="J39" s="106">
        <v>30</v>
      </c>
      <c r="K39" s="84">
        <f t="shared" si="3"/>
        <v>82957.992227679992</v>
      </c>
      <c r="L39" s="85">
        <f t="shared" si="0"/>
        <v>372.76668480617366</v>
      </c>
      <c r="M39" s="85">
        <f t="shared" si="1"/>
        <v>248.32969646465369</v>
      </c>
      <c r="N39" s="81">
        <f t="shared" si="2"/>
        <v>124.43698834151998</v>
      </c>
      <c r="O39" s="86">
        <f t="shared" si="4"/>
        <v>82709.662531215334</v>
      </c>
    </row>
    <row r="40" spans="1:15" x14ac:dyDescent="0.3">
      <c r="J40" s="106">
        <v>31</v>
      </c>
      <c r="K40" s="84">
        <f t="shared" si="3"/>
        <v>82709.662531215334</v>
      </c>
      <c r="L40" s="85">
        <f t="shared" si="0"/>
        <v>372.76668480617366</v>
      </c>
      <c r="M40" s="85">
        <f t="shared" si="1"/>
        <v>248.70219100935066</v>
      </c>
      <c r="N40" s="81">
        <f t="shared" si="2"/>
        <v>124.06449379682299</v>
      </c>
      <c r="O40" s="86">
        <f t="shared" si="4"/>
        <v>82460.960340205987</v>
      </c>
    </row>
    <row r="41" spans="1:15" x14ac:dyDescent="0.3">
      <c r="J41" s="106">
        <v>32</v>
      </c>
      <c r="K41" s="84">
        <f t="shared" si="3"/>
        <v>82460.960340205987</v>
      </c>
      <c r="L41" s="85">
        <f t="shared" si="0"/>
        <v>372.76668480617366</v>
      </c>
      <c r="M41" s="85">
        <f t="shared" si="1"/>
        <v>249.07524429586471</v>
      </c>
      <c r="N41" s="81">
        <f t="shared" si="2"/>
        <v>123.69144051030896</v>
      </c>
      <c r="O41" s="86">
        <f t="shared" si="4"/>
        <v>82211.885095910126</v>
      </c>
    </row>
    <row r="42" spans="1:15" x14ac:dyDescent="0.3">
      <c r="J42" s="106">
        <v>33</v>
      </c>
      <c r="K42" s="84">
        <f t="shared" si="3"/>
        <v>82211.885095910126</v>
      </c>
      <c r="L42" s="85">
        <f t="shared" si="0"/>
        <v>372.76668480617366</v>
      </c>
      <c r="M42" s="85">
        <f t="shared" si="1"/>
        <v>249.44885716230846</v>
      </c>
      <c r="N42" s="81">
        <f t="shared" si="2"/>
        <v>123.31782764386519</v>
      </c>
      <c r="O42" s="86">
        <f t="shared" si="4"/>
        <v>81962.436238747818</v>
      </c>
    </row>
    <row r="43" spans="1:15" x14ac:dyDescent="0.3">
      <c r="J43" s="106">
        <v>34</v>
      </c>
      <c r="K43" s="84">
        <f t="shared" si="3"/>
        <v>81962.436238747818</v>
      </c>
      <c r="L43" s="85">
        <f t="shared" si="0"/>
        <v>372.76668480617366</v>
      </c>
      <c r="M43" s="85">
        <f t="shared" si="1"/>
        <v>249.82303044805195</v>
      </c>
      <c r="N43" s="81">
        <f t="shared" si="2"/>
        <v>122.94365435812172</v>
      </c>
      <c r="O43" s="86">
        <f t="shared" si="4"/>
        <v>81712.613208299765</v>
      </c>
    </row>
    <row r="44" spans="1:15" x14ac:dyDescent="0.3">
      <c r="J44" s="106">
        <v>35</v>
      </c>
      <c r="K44" s="84">
        <f t="shared" si="3"/>
        <v>81712.613208299765</v>
      </c>
      <c r="L44" s="85">
        <f t="shared" si="0"/>
        <v>372.76668480617366</v>
      </c>
      <c r="M44" s="85">
        <f t="shared" si="1"/>
        <v>250.19776499372404</v>
      </c>
      <c r="N44" s="81">
        <f t="shared" si="2"/>
        <v>122.56891981244964</v>
      </c>
      <c r="O44" s="86">
        <f t="shared" si="4"/>
        <v>81462.415443306047</v>
      </c>
    </row>
    <row r="45" spans="1:15" x14ac:dyDescent="0.3">
      <c r="J45" s="106">
        <v>36</v>
      </c>
      <c r="K45" s="84">
        <f t="shared" si="3"/>
        <v>81462.415443306047</v>
      </c>
      <c r="L45" s="85">
        <f t="shared" si="0"/>
        <v>372.76668480617366</v>
      </c>
      <c r="M45" s="85">
        <f t="shared" si="1"/>
        <v>250.57306164121462</v>
      </c>
      <c r="N45" s="81">
        <f t="shared" si="2"/>
        <v>122.19362316495905</v>
      </c>
      <c r="O45" s="86">
        <f t="shared" si="4"/>
        <v>81211.842381664828</v>
      </c>
    </row>
    <row r="46" spans="1:15" x14ac:dyDescent="0.3">
      <c r="J46" s="106">
        <v>37</v>
      </c>
      <c r="K46" s="84">
        <f t="shared" si="3"/>
        <v>81211.842381664828</v>
      </c>
      <c r="L46" s="85">
        <f t="shared" si="0"/>
        <v>372.76668480617366</v>
      </c>
      <c r="M46" s="85">
        <f t="shared" si="1"/>
        <v>250.9489212336764</v>
      </c>
      <c r="N46" s="81">
        <f t="shared" si="2"/>
        <v>121.81776357249724</v>
      </c>
      <c r="O46" s="86">
        <f t="shared" si="4"/>
        <v>80960.893460431151</v>
      </c>
    </row>
    <row r="47" spans="1:15" x14ac:dyDescent="0.3">
      <c r="J47" s="106">
        <v>38</v>
      </c>
      <c r="K47" s="84">
        <f t="shared" si="3"/>
        <v>80960.893460431151</v>
      </c>
      <c r="L47" s="85">
        <f t="shared" si="0"/>
        <v>372.76668480617366</v>
      </c>
      <c r="M47" s="85">
        <f t="shared" si="1"/>
        <v>251.32534461552694</v>
      </c>
      <c r="N47" s="81">
        <f t="shared" si="2"/>
        <v>121.44134019064671</v>
      </c>
      <c r="O47" s="86">
        <f t="shared" si="4"/>
        <v>80709.568115815622</v>
      </c>
    </row>
    <row r="48" spans="1:15" x14ac:dyDescent="0.3">
      <c r="J48" s="106">
        <v>39</v>
      </c>
      <c r="K48" s="84">
        <f t="shared" si="3"/>
        <v>80709.568115815622</v>
      </c>
      <c r="L48" s="85">
        <f t="shared" si="0"/>
        <v>372.76668480617366</v>
      </c>
      <c r="M48" s="85">
        <f t="shared" si="1"/>
        <v>251.70233263245024</v>
      </c>
      <c r="N48" s="81">
        <f t="shared" si="2"/>
        <v>121.06435217372342</v>
      </c>
      <c r="O48" s="86">
        <f t="shared" si="4"/>
        <v>80457.865783183166</v>
      </c>
    </row>
    <row r="49" spans="10:15" x14ac:dyDescent="0.3">
      <c r="J49" s="106">
        <v>40</v>
      </c>
      <c r="K49" s="84">
        <f t="shared" si="3"/>
        <v>80457.865783183166</v>
      </c>
      <c r="L49" s="85">
        <f t="shared" si="0"/>
        <v>372.76668480617366</v>
      </c>
      <c r="M49" s="85">
        <f t="shared" si="1"/>
        <v>252.07988613139889</v>
      </c>
      <c r="N49" s="81">
        <f t="shared" si="2"/>
        <v>120.68679867477475</v>
      </c>
      <c r="O49" s="86">
        <f t="shared" si="4"/>
        <v>80205.78589705177</v>
      </c>
    </row>
    <row r="50" spans="10:15" x14ac:dyDescent="0.3">
      <c r="J50" s="106">
        <v>41</v>
      </c>
      <c r="K50" s="84">
        <f t="shared" si="3"/>
        <v>80205.78589705177</v>
      </c>
      <c r="L50" s="85">
        <f t="shared" si="0"/>
        <v>372.76668480617366</v>
      </c>
      <c r="M50" s="85">
        <f t="shared" si="1"/>
        <v>252.45800596059598</v>
      </c>
      <c r="N50" s="81">
        <f t="shared" si="2"/>
        <v>120.30867884557766</v>
      </c>
      <c r="O50" s="86">
        <f t="shared" si="4"/>
        <v>79953.327891091176</v>
      </c>
    </row>
    <row r="51" spans="10:15" x14ac:dyDescent="0.3">
      <c r="J51" s="106">
        <v>42</v>
      </c>
      <c r="K51" s="84">
        <f t="shared" si="3"/>
        <v>79953.327891091176</v>
      </c>
      <c r="L51" s="85">
        <f t="shared" si="0"/>
        <v>372.76668480617366</v>
      </c>
      <c r="M51" s="85">
        <f t="shared" si="1"/>
        <v>252.8366929695369</v>
      </c>
      <c r="N51" s="81">
        <f t="shared" si="2"/>
        <v>119.92999183663676</v>
      </c>
      <c r="O51" s="86">
        <f t="shared" si="4"/>
        <v>79700.491198121643</v>
      </c>
    </row>
    <row r="52" spans="10:15" x14ac:dyDescent="0.3">
      <c r="J52" s="106">
        <v>43</v>
      </c>
      <c r="K52" s="84">
        <f t="shared" si="3"/>
        <v>79700.491198121643</v>
      </c>
      <c r="L52" s="85">
        <f t="shared" si="0"/>
        <v>372.76668480617366</v>
      </c>
      <c r="M52" s="85">
        <f t="shared" si="1"/>
        <v>253.21594800899118</v>
      </c>
      <c r="N52" s="81">
        <f t="shared" si="2"/>
        <v>119.55073679718247</v>
      </c>
      <c r="O52" s="86">
        <f t="shared" si="4"/>
        <v>79447.275250112652</v>
      </c>
    </row>
    <row r="53" spans="10:15" x14ac:dyDescent="0.3">
      <c r="J53" s="106">
        <v>44</v>
      </c>
      <c r="K53" s="84">
        <f t="shared" si="3"/>
        <v>79447.275250112652</v>
      </c>
      <c r="L53" s="85">
        <f t="shared" si="0"/>
        <v>372.76668480617366</v>
      </c>
      <c r="M53" s="85">
        <f t="shared" si="1"/>
        <v>253.59577193100466</v>
      </c>
      <c r="N53" s="81">
        <f t="shared" si="2"/>
        <v>119.17091287516898</v>
      </c>
      <c r="O53" s="86">
        <f t="shared" si="4"/>
        <v>79193.679478181642</v>
      </c>
    </row>
    <row r="54" spans="10:15" x14ac:dyDescent="0.3">
      <c r="J54" s="106">
        <v>45</v>
      </c>
      <c r="K54" s="84">
        <f t="shared" si="3"/>
        <v>79193.679478181642</v>
      </c>
      <c r="L54" s="85">
        <f t="shared" si="0"/>
        <v>372.76668480617366</v>
      </c>
      <c r="M54" s="85">
        <f t="shared" si="1"/>
        <v>253.97616558890121</v>
      </c>
      <c r="N54" s="81">
        <f t="shared" si="2"/>
        <v>118.79051921727245</v>
      </c>
      <c r="O54" s="86">
        <f t="shared" si="4"/>
        <v>78939.703312592741</v>
      </c>
    </row>
    <row r="55" spans="10:15" x14ac:dyDescent="0.3">
      <c r="J55" s="106">
        <v>46</v>
      </c>
      <c r="K55" s="84">
        <f t="shared" si="3"/>
        <v>78939.703312592741</v>
      </c>
      <c r="L55" s="85">
        <f t="shared" si="0"/>
        <v>372.76668480617366</v>
      </c>
      <c r="M55" s="85">
        <f t="shared" si="1"/>
        <v>254.35712983728456</v>
      </c>
      <c r="N55" s="81">
        <f t="shared" si="2"/>
        <v>118.4095549688891</v>
      </c>
      <c r="O55" s="86">
        <f t="shared" si="4"/>
        <v>78685.346182755457</v>
      </c>
    </row>
    <row r="56" spans="10:15" x14ac:dyDescent="0.3">
      <c r="J56" s="106">
        <v>47</v>
      </c>
      <c r="K56" s="84">
        <f t="shared" si="3"/>
        <v>78685.346182755457</v>
      </c>
      <c r="L56" s="85">
        <f t="shared" si="0"/>
        <v>372.76668480617366</v>
      </c>
      <c r="M56" s="85">
        <f t="shared" si="1"/>
        <v>254.7386655320405</v>
      </c>
      <c r="N56" s="81">
        <f t="shared" si="2"/>
        <v>118.02801927413317</v>
      </c>
      <c r="O56" s="86">
        <f t="shared" si="4"/>
        <v>78430.607517223412</v>
      </c>
    </row>
    <row r="57" spans="10:15" x14ac:dyDescent="0.3">
      <c r="J57" s="106">
        <v>48</v>
      </c>
      <c r="K57" s="84">
        <f t="shared" si="3"/>
        <v>78430.607517223412</v>
      </c>
      <c r="L57" s="85">
        <f t="shared" si="0"/>
        <v>372.76668480617366</v>
      </c>
      <c r="M57" s="85">
        <f t="shared" si="1"/>
        <v>255.12077353033857</v>
      </c>
      <c r="N57" s="81">
        <f t="shared" si="2"/>
        <v>117.6459112758351</v>
      </c>
      <c r="O57" s="86">
        <f t="shared" si="4"/>
        <v>78175.48674369308</v>
      </c>
    </row>
    <row r="58" spans="10:15" x14ac:dyDescent="0.3">
      <c r="J58" s="106">
        <v>49</v>
      </c>
      <c r="K58" s="84">
        <f t="shared" si="3"/>
        <v>78175.48674369308</v>
      </c>
      <c r="L58" s="85">
        <f t="shared" si="0"/>
        <v>372.76668480617366</v>
      </c>
      <c r="M58" s="85">
        <f t="shared" si="1"/>
        <v>255.50345469063404</v>
      </c>
      <c r="N58" s="81">
        <f t="shared" si="2"/>
        <v>117.26323011553961</v>
      </c>
      <c r="O58" s="86">
        <f t="shared" si="4"/>
        <v>77919.983289002441</v>
      </c>
    </row>
    <row r="59" spans="10:15" x14ac:dyDescent="0.3">
      <c r="J59" s="106">
        <v>50</v>
      </c>
      <c r="K59" s="84">
        <f t="shared" si="3"/>
        <v>77919.983289002441</v>
      </c>
      <c r="L59" s="85">
        <f t="shared" si="0"/>
        <v>372.76668480617366</v>
      </c>
      <c r="M59" s="85">
        <f t="shared" si="1"/>
        <v>255.88670987267</v>
      </c>
      <c r="N59" s="81">
        <f t="shared" si="2"/>
        <v>116.87997493350366</v>
      </c>
      <c r="O59" s="86">
        <f t="shared" si="4"/>
        <v>77664.096579129764</v>
      </c>
    </row>
    <row r="60" spans="10:15" x14ac:dyDescent="0.3">
      <c r="J60" s="106">
        <v>51</v>
      </c>
      <c r="K60" s="84">
        <f t="shared" si="3"/>
        <v>77664.096579129764</v>
      </c>
      <c r="L60" s="85">
        <f t="shared" si="0"/>
        <v>372.76668480617366</v>
      </c>
      <c r="M60" s="85">
        <f t="shared" si="1"/>
        <v>256.27053993747904</v>
      </c>
      <c r="N60" s="81">
        <f t="shared" si="2"/>
        <v>116.49614486869463</v>
      </c>
      <c r="O60" s="86">
        <f t="shared" si="4"/>
        <v>77407.826039192281</v>
      </c>
    </row>
    <row r="61" spans="10:15" x14ac:dyDescent="0.3">
      <c r="J61" s="106">
        <v>52</v>
      </c>
      <c r="K61" s="84">
        <f t="shared" si="3"/>
        <v>77407.826039192281</v>
      </c>
      <c r="L61" s="85">
        <f t="shared" si="0"/>
        <v>372.76668480617366</v>
      </c>
      <c r="M61" s="85">
        <f t="shared" si="1"/>
        <v>256.65494574738523</v>
      </c>
      <c r="N61" s="81">
        <f t="shared" si="2"/>
        <v>116.11173905878842</v>
      </c>
      <c r="O61" s="86">
        <f t="shared" si="4"/>
        <v>77151.171093444893</v>
      </c>
    </row>
    <row r="62" spans="10:15" x14ac:dyDescent="0.3">
      <c r="J62" s="106">
        <v>53</v>
      </c>
      <c r="K62" s="84">
        <f t="shared" si="3"/>
        <v>77151.171093444893</v>
      </c>
      <c r="L62" s="85">
        <f t="shared" si="0"/>
        <v>372.76668480617366</v>
      </c>
      <c r="M62" s="85">
        <f t="shared" si="1"/>
        <v>257.03992816600635</v>
      </c>
      <c r="N62" s="81">
        <f t="shared" si="2"/>
        <v>115.72675664016732</v>
      </c>
      <c r="O62" s="86">
        <f t="shared" si="4"/>
        <v>76894.131165278886</v>
      </c>
    </row>
    <row r="63" spans="10:15" x14ac:dyDescent="0.3">
      <c r="J63" s="106">
        <v>54</v>
      </c>
      <c r="K63" s="84">
        <f t="shared" si="3"/>
        <v>76894.131165278886</v>
      </c>
      <c r="L63" s="85">
        <f t="shared" si="0"/>
        <v>372.76668480617366</v>
      </c>
      <c r="M63" s="85">
        <f t="shared" si="1"/>
        <v>257.42548805825533</v>
      </c>
      <c r="N63" s="81">
        <f t="shared" si="2"/>
        <v>115.34119674791832</v>
      </c>
      <c r="O63" s="86">
        <f t="shared" si="4"/>
        <v>76636.705677220627</v>
      </c>
    </row>
    <row r="64" spans="10:15" x14ac:dyDescent="0.3">
      <c r="J64" s="106">
        <v>55</v>
      </c>
      <c r="K64" s="84">
        <f t="shared" si="3"/>
        <v>76636.705677220627</v>
      </c>
      <c r="L64" s="85">
        <f t="shared" si="0"/>
        <v>372.76668480617366</v>
      </c>
      <c r="M64" s="85">
        <f t="shared" si="1"/>
        <v>257.8116262903427</v>
      </c>
      <c r="N64" s="81">
        <f t="shared" si="2"/>
        <v>114.95505851583094</v>
      </c>
      <c r="O64" s="86">
        <f t="shared" si="4"/>
        <v>76378.894050930277</v>
      </c>
    </row>
    <row r="65" spans="10:15" x14ac:dyDescent="0.3">
      <c r="J65" s="106">
        <v>56</v>
      </c>
      <c r="K65" s="84">
        <f t="shared" si="3"/>
        <v>76378.894050930277</v>
      </c>
      <c r="L65" s="85">
        <f t="shared" si="0"/>
        <v>372.76668480617366</v>
      </c>
      <c r="M65" s="85">
        <f t="shared" si="1"/>
        <v>258.19834372977823</v>
      </c>
      <c r="N65" s="81">
        <f t="shared" si="2"/>
        <v>114.56834107639541</v>
      </c>
      <c r="O65" s="86">
        <f t="shared" si="4"/>
        <v>76120.695707200503</v>
      </c>
    </row>
    <row r="66" spans="10:15" x14ac:dyDescent="0.3">
      <c r="J66" s="106">
        <v>57</v>
      </c>
      <c r="K66" s="84">
        <f t="shared" si="3"/>
        <v>76120.695707200503</v>
      </c>
      <c r="L66" s="85">
        <f t="shared" si="0"/>
        <v>372.76668480617366</v>
      </c>
      <c r="M66" s="85">
        <f t="shared" si="1"/>
        <v>258.58564124537293</v>
      </c>
      <c r="N66" s="81">
        <f t="shared" si="2"/>
        <v>114.18104356080075</v>
      </c>
      <c r="O66" s="86">
        <f t="shared" si="4"/>
        <v>75862.11006595513</v>
      </c>
    </row>
    <row r="67" spans="10:15" x14ac:dyDescent="0.3">
      <c r="J67" s="106">
        <v>58</v>
      </c>
      <c r="K67" s="84">
        <f t="shared" si="3"/>
        <v>75862.11006595513</v>
      </c>
      <c r="L67" s="85">
        <f t="shared" si="0"/>
        <v>372.76668480617366</v>
      </c>
      <c r="M67" s="85">
        <f t="shared" si="1"/>
        <v>258.973519707241</v>
      </c>
      <c r="N67" s="81">
        <f t="shared" si="2"/>
        <v>113.79316509893268</v>
      </c>
      <c r="O67" s="86">
        <f t="shared" si="4"/>
        <v>75603.136546247886</v>
      </c>
    </row>
    <row r="68" spans="10:15" x14ac:dyDescent="0.3">
      <c r="J68" s="106">
        <v>59</v>
      </c>
      <c r="K68" s="84">
        <f t="shared" si="3"/>
        <v>75603.136546247886</v>
      </c>
      <c r="L68" s="85">
        <f t="shared" si="0"/>
        <v>372.76668480617366</v>
      </c>
      <c r="M68" s="85">
        <f t="shared" si="1"/>
        <v>259.36197998680183</v>
      </c>
      <c r="N68" s="81">
        <f t="shared" si="2"/>
        <v>113.40470481937183</v>
      </c>
      <c r="O68" s="86">
        <f t="shared" si="4"/>
        <v>75343.774566261083</v>
      </c>
    </row>
    <row r="69" spans="10:15" x14ac:dyDescent="0.3">
      <c r="J69" s="106">
        <v>60</v>
      </c>
      <c r="K69" s="84">
        <f t="shared" si="3"/>
        <v>75343.774566261083</v>
      </c>
      <c r="L69" s="85">
        <f t="shared" si="0"/>
        <v>372.76668480617366</v>
      </c>
      <c r="M69" s="85">
        <f t="shared" si="1"/>
        <v>259.75102295678204</v>
      </c>
      <c r="N69" s="81">
        <f t="shared" si="2"/>
        <v>113.01566184939162</v>
      </c>
      <c r="O69" s="86">
        <f t="shared" si="4"/>
        <v>75084.023543304298</v>
      </c>
    </row>
    <row r="70" spans="10:15" x14ac:dyDescent="0.3">
      <c r="J70" s="106">
        <v>61</v>
      </c>
      <c r="K70" s="84">
        <f t="shared" si="3"/>
        <v>75084.023543304298</v>
      </c>
      <c r="L70" s="85">
        <f t="shared" si="0"/>
        <v>372.76668480617366</v>
      </c>
      <c r="M70" s="85">
        <f t="shared" si="1"/>
        <v>260.14064949121723</v>
      </c>
      <c r="N70" s="81">
        <f t="shared" si="2"/>
        <v>112.62603531495644</v>
      </c>
      <c r="O70" s="86">
        <f t="shared" si="4"/>
        <v>74823.882893813075</v>
      </c>
    </row>
    <row r="71" spans="10:15" x14ac:dyDescent="0.3">
      <c r="J71" s="106">
        <v>62</v>
      </c>
      <c r="K71" s="84">
        <f t="shared" si="3"/>
        <v>74823.882893813075</v>
      </c>
      <c r="L71" s="85">
        <f t="shared" si="0"/>
        <v>372.76668480617366</v>
      </c>
      <c r="M71" s="85">
        <f t="shared" si="1"/>
        <v>260.53086046545405</v>
      </c>
      <c r="N71" s="81">
        <f t="shared" si="2"/>
        <v>112.2358243407196</v>
      </c>
      <c r="O71" s="86">
        <f t="shared" si="4"/>
        <v>74563.352033347619</v>
      </c>
    </row>
    <row r="72" spans="10:15" x14ac:dyDescent="0.3">
      <c r="J72" s="106">
        <v>63</v>
      </c>
      <c r="K72" s="84">
        <f t="shared" si="3"/>
        <v>74563.352033347619</v>
      </c>
      <c r="L72" s="85">
        <f t="shared" si="0"/>
        <v>372.76668480617366</v>
      </c>
      <c r="M72" s="85">
        <f t="shared" si="1"/>
        <v>260.92165675615223</v>
      </c>
      <c r="N72" s="81">
        <f t="shared" si="2"/>
        <v>111.84502805002143</v>
      </c>
      <c r="O72" s="86">
        <f t="shared" si="4"/>
        <v>74302.430376591466</v>
      </c>
    </row>
    <row r="73" spans="10:15" x14ac:dyDescent="0.3">
      <c r="J73" s="106">
        <v>64</v>
      </c>
      <c r="K73" s="84">
        <f t="shared" si="3"/>
        <v>74302.430376591466</v>
      </c>
      <c r="L73" s="85">
        <f t="shared" si="0"/>
        <v>372.76668480617366</v>
      </c>
      <c r="M73" s="85">
        <f t="shared" si="1"/>
        <v>261.31303924128645</v>
      </c>
      <c r="N73" s="81">
        <f t="shared" si="2"/>
        <v>111.4536455648872</v>
      </c>
      <c r="O73" s="86">
        <f t="shared" si="4"/>
        <v>74041.117337350181</v>
      </c>
    </row>
    <row r="74" spans="10:15" x14ac:dyDescent="0.3">
      <c r="J74" s="106">
        <v>65</v>
      </c>
      <c r="K74" s="84">
        <f t="shared" si="3"/>
        <v>74041.117337350181</v>
      </c>
      <c r="L74" s="85">
        <f t="shared" si="0"/>
        <v>372.76668480617366</v>
      </c>
      <c r="M74" s="85">
        <f t="shared" si="1"/>
        <v>261.70500880014839</v>
      </c>
      <c r="N74" s="81">
        <f t="shared" si="2"/>
        <v>111.06167600602527</v>
      </c>
      <c r="O74" s="86">
        <f t="shared" si="4"/>
        <v>73779.412328550039</v>
      </c>
    </row>
    <row r="75" spans="10:15" x14ac:dyDescent="0.3">
      <c r="J75" s="106">
        <v>66</v>
      </c>
      <c r="K75" s="84">
        <f t="shared" si="3"/>
        <v>73779.412328550039</v>
      </c>
      <c r="L75" s="85">
        <f t="shared" ref="L75:L138" si="5">PMT(($N$4/12),$N$5,$K$7)*-1</f>
        <v>372.76668480617366</v>
      </c>
      <c r="M75" s="85">
        <f t="shared" ref="M75:M138" si="6">L75-N75</f>
        <v>262.09756631334858</v>
      </c>
      <c r="N75" s="81">
        <f t="shared" ref="N75:N138" si="7">K75*$N$4/12</f>
        <v>110.66911849282506</v>
      </c>
      <c r="O75" s="86">
        <f t="shared" si="4"/>
        <v>73517.314762236696</v>
      </c>
    </row>
    <row r="76" spans="10:15" x14ac:dyDescent="0.3">
      <c r="J76" s="106">
        <v>67</v>
      </c>
      <c r="K76" s="84">
        <f t="shared" ref="K76:K139" si="8">O75</f>
        <v>73517.314762236696</v>
      </c>
      <c r="L76" s="85">
        <f t="shared" si="5"/>
        <v>372.76668480617366</v>
      </c>
      <c r="M76" s="85">
        <f t="shared" si="6"/>
        <v>262.49071266281862</v>
      </c>
      <c r="N76" s="81">
        <f t="shared" si="7"/>
        <v>110.27597214335503</v>
      </c>
      <c r="O76" s="86">
        <f t="shared" ref="O76:O139" si="9">K76-M76</f>
        <v>73254.824049573872</v>
      </c>
    </row>
    <row r="77" spans="10:15" x14ac:dyDescent="0.3">
      <c r="J77" s="106">
        <v>68</v>
      </c>
      <c r="K77" s="84">
        <f t="shared" si="8"/>
        <v>73254.824049573872</v>
      </c>
      <c r="L77" s="85">
        <f t="shared" si="5"/>
        <v>372.76668480617366</v>
      </c>
      <c r="M77" s="85">
        <f t="shared" si="6"/>
        <v>262.88444873181288</v>
      </c>
      <c r="N77" s="81">
        <f t="shared" si="7"/>
        <v>109.88223607436079</v>
      </c>
      <c r="O77" s="86">
        <f t="shared" si="9"/>
        <v>72991.939600842059</v>
      </c>
    </row>
    <row r="78" spans="10:15" x14ac:dyDescent="0.3">
      <c r="J78" s="106">
        <v>69</v>
      </c>
      <c r="K78" s="84">
        <f t="shared" si="8"/>
        <v>72991.939600842059</v>
      </c>
      <c r="L78" s="85">
        <f t="shared" si="5"/>
        <v>372.76668480617366</v>
      </c>
      <c r="M78" s="85">
        <f t="shared" si="6"/>
        <v>263.27877540491056</v>
      </c>
      <c r="N78" s="81">
        <f t="shared" si="7"/>
        <v>109.48790940126308</v>
      </c>
      <c r="O78" s="86">
        <f t="shared" si="9"/>
        <v>72728.660825437153</v>
      </c>
    </row>
    <row r="79" spans="10:15" x14ac:dyDescent="0.3">
      <c r="J79" s="106">
        <v>70</v>
      </c>
      <c r="K79" s="84">
        <f t="shared" si="8"/>
        <v>72728.660825437153</v>
      </c>
      <c r="L79" s="85">
        <f t="shared" si="5"/>
        <v>372.76668480617366</v>
      </c>
      <c r="M79" s="85">
        <f t="shared" si="6"/>
        <v>263.67369356801794</v>
      </c>
      <c r="N79" s="81">
        <f t="shared" si="7"/>
        <v>109.09299123815572</v>
      </c>
      <c r="O79" s="86">
        <f t="shared" si="9"/>
        <v>72464.987131869129</v>
      </c>
    </row>
    <row r="80" spans="10:15" x14ac:dyDescent="0.3">
      <c r="J80" s="106">
        <v>71</v>
      </c>
      <c r="K80" s="84">
        <f t="shared" si="8"/>
        <v>72464.987131869129</v>
      </c>
      <c r="L80" s="85">
        <f t="shared" si="5"/>
        <v>372.76668480617366</v>
      </c>
      <c r="M80" s="85">
        <f t="shared" si="6"/>
        <v>264.06920410836995</v>
      </c>
      <c r="N80" s="81">
        <f t="shared" si="7"/>
        <v>108.6974806978037</v>
      </c>
      <c r="O80" s="86">
        <f t="shared" si="9"/>
        <v>72200.917927760762</v>
      </c>
    </row>
    <row r="81" spans="10:15" x14ac:dyDescent="0.3">
      <c r="J81" s="106">
        <v>72</v>
      </c>
      <c r="K81" s="84">
        <f t="shared" si="8"/>
        <v>72200.917927760762</v>
      </c>
      <c r="L81" s="85">
        <f t="shared" si="5"/>
        <v>372.76668480617366</v>
      </c>
      <c r="M81" s="85">
        <f t="shared" si="6"/>
        <v>264.4653079145325</v>
      </c>
      <c r="N81" s="81">
        <f t="shared" si="7"/>
        <v>108.30137689164114</v>
      </c>
      <c r="O81" s="86">
        <f t="shared" si="9"/>
        <v>71936.452619846226</v>
      </c>
    </row>
    <row r="82" spans="10:15" x14ac:dyDescent="0.3">
      <c r="J82" s="106">
        <v>73</v>
      </c>
      <c r="K82" s="84">
        <f t="shared" si="8"/>
        <v>71936.452619846226</v>
      </c>
      <c r="L82" s="85">
        <f t="shared" si="5"/>
        <v>372.76668480617366</v>
      </c>
      <c r="M82" s="85">
        <f t="shared" si="6"/>
        <v>264.86200587640434</v>
      </c>
      <c r="N82" s="81">
        <f t="shared" si="7"/>
        <v>107.90467892976933</v>
      </c>
      <c r="O82" s="86">
        <f t="shared" si="9"/>
        <v>71671.59061396982</v>
      </c>
    </row>
    <row r="83" spans="10:15" x14ac:dyDescent="0.3">
      <c r="J83" s="106">
        <v>74</v>
      </c>
      <c r="K83" s="84">
        <f t="shared" si="8"/>
        <v>71671.59061396982</v>
      </c>
      <c r="L83" s="85">
        <f t="shared" si="5"/>
        <v>372.76668480617366</v>
      </c>
      <c r="M83" s="85">
        <f t="shared" si="6"/>
        <v>265.25929888521893</v>
      </c>
      <c r="N83" s="81">
        <f t="shared" si="7"/>
        <v>107.50738592095472</v>
      </c>
      <c r="O83" s="86">
        <f t="shared" si="9"/>
        <v>71406.331315084608</v>
      </c>
    </row>
    <row r="84" spans="10:15" x14ac:dyDescent="0.3">
      <c r="J84" s="106">
        <v>75</v>
      </c>
      <c r="K84" s="84">
        <f t="shared" si="8"/>
        <v>71406.331315084608</v>
      </c>
      <c r="L84" s="85">
        <f t="shared" si="5"/>
        <v>372.76668480617366</v>
      </c>
      <c r="M84" s="85">
        <f t="shared" si="6"/>
        <v>265.65718783354674</v>
      </c>
      <c r="N84" s="81">
        <f t="shared" si="7"/>
        <v>107.1094969726269</v>
      </c>
      <c r="O84" s="86">
        <f t="shared" si="9"/>
        <v>71140.674127251055</v>
      </c>
    </row>
    <row r="85" spans="10:15" x14ac:dyDescent="0.3">
      <c r="J85" s="106">
        <v>76</v>
      </c>
      <c r="K85" s="84">
        <f t="shared" si="8"/>
        <v>71140.674127251055</v>
      </c>
      <c r="L85" s="85">
        <f t="shared" si="5"/>
        <v>372.76668480617366</v>
      </c>
      <c r="M85" s="85">
        <f t="shared" si="6"/>
        <v>266.05567361529711</v>
      </c>
      <c r="N85" s="81">
        <f t="shared" si="7"/>
        <v>106.71101119087656</v>
      </c>
      <c r="O85" s="86">
        <f t="shared" si="9"/>
        <v>70874.618453635761</v>
      </c>
    </row>
    <row r="86" spans="10:15" x14ac:dyDescent="0.3">
      <c r="J86" s="106">
        <v>77</v>
      </c>
      <c r="K86" s="84">
        <f t="shared" si="8"/>
        <v>70874.618453635761</v>
      </c>
      <c r="L86" s="85">
        <f t="shared" si="5"/>
        <v>372.76668480617366</v>
      </c>
      <c r="M86" s="85">
        <f t="shared" si="6"/>
        <v>266.45475712572005</v>
      </c>
      <c r="N86" s="81">
        <f t="shared" si="7"/>
        <v>106.31192768045362</v>
      </c>
      <c r="O86" s="86">
        <f t="shared" si="9"/>
        <v>70608.163696510048</v>
      </c>
    </row>
    <row r="87" spans="10:15" x14ac:dyDescent="0.3">
      <c r="J87" s="106">
        <v>78</v>
      </c>
      <c r="K87" s="84">
        <f t="shared" si="8"/>
        <v>70608.163696510048</v>
      </c>
      <c r="L87" s="85">
        <f t="shared" si="5"/>
        <v>372.76668480617366</v>
      </c>
      <c r="M87" s="85">
        <f t="shared" si="6"/>
        <v>266.85443926140857</v>
      </c>
      <c r="N87" s="81">
        <f t="shared" si="7"/>
        <v>105.91224554476507</v>
      </c>
      <c r="O87" s="86">
        <f t="shared" si="9"/>
        <v>70341.309257248635</v>
      </c>
    </row>
    <row r="88" spans="10:15" x14ac:dyDescent="0.3">
      <c r="J88" s="106">
        <v>79</v>
      </c>
      <c r="K88" s="84">
        <f t="shared" si="8"/>
        <v>70341.309257248635</v>
      </c>
      <c r="L88" s="85">
        <f t="shared" si="5"/>
        <v>372.76668480617366</v>
      </c>
      <c r="M88" s="85">
        <f t="shared" si="6"/>
        <v>267.25472092030071</v>
      </c>
      <c r="N88" s="81">
        <f t="shared" si="7"/>
        <v>105.51196388587294</v>
      </c>
      <c r="O88" s="86">
        <f t="shared" si="9"/>
        <v>70074.054536328331</v>
      </c>
    </row>
    <row r="89" spans="10:15" x14ac:dyDescent="0.3">
      <c r="J89" s="106">
        <v>80</v>
      </c>
      <c r="K89" s="84">
        <f t="shared" si="8"/>
        <v>70074.054536328331</v>
      </c>
      <c r="L89" s="85">
        <f t="shared" si="5"/>
        <v>372.76668480617366</v>
      </c>
      <c r="M89" s="85">
        <f t="shared" si="6"/>
        <v>267.65560300168119</v>
      </c>
      <c r="N89" s="81">
        <f t="shared" si="7"/>
        <v>105.11108180449249</v>
      </c>
      <c r="O89" s="86">
        <f t="shared" si="9"/>
        <v>69806.398933326651</v>
      </c>
    </row>
    <row r="90" spans="10:15" x14ac:dyDescent="0.3">
      <c r="J90" s="106">
        <v>81</v>
      </c>
      <c r="K90" s="84">
        <f t="shared" si="8"/>
        <v>69806.398933326651</v>
      </c>
      <c r="L90" s="85">
        <f t="shared" si="5"/>
        <v>372.76668480617366</v>
      </c>
      <c r="M90" s="85">
        <f t="shared" si="6"/>
        <v>268.05708640618371</v>
      </c>
      <c r="N90" s="81">
        <f t="shared" si="7"/>
        <v>104.70959839998996</v>
      </c>
      <c r="O90" s="86">
        <f t="shared" si="9"/>
        <v>69538.341846920463</v>
      </c>
    </row>
    <row r="91" spans="10:15" x14ac:dyDescent="0.3">
      <c r="J91" s="106">
        <v>82</v>
      </c>
      <c r="K91" s="84">
        <f t="shared" si="8"/>
        <v>69538.341846920463</v>
      </c>
      <c r="L91" s="85">
        <f t="shared" si="5"/>
        <v>372.76668480617366</v>
      </c>
      <c r="M91" s="85">
        <f t="shared" si="6"/>
        <v>268.45917203579296</v>
      </c>
      <c r="N91" s="81">
        <f t="shared" si="7"/>
        <v>104.30751277038068</v>
      </c>
      <c r="O91" s="86">
        <f t="shared" si="9"/>
        <v>69269.882674884677</v>
      </c>
    </row>
    <row r="92" spans="10:15" x14ac:dyDescent="0.3">
      <c r="J92" s="106">
        <v>83</v>
      </c>
      <c r="K92" s="84">
        <f t="shared" si="8"/>
        <v>69269.882674884677</v>
      </c>
      <c r="L92" s="85">
        <f t="shared" si="5"/>
        <v>372.76668480617366</v>
      </c>
      <c r="M92" s="85">
        <f t="shared" si="6"/>
        <v>268.86186079384663</v>
      </c>
      <c r="N92" s="81">
        <f t="shared" si="7"/>
        <v>103.90482401232701</v>
      </c>
      <c r="O92" s="86">
        <f t="shared" si="9"/>
        <v>69001.020814090836</v>
      </c>
    </row>
    <row r="93" spans="10:15" x14ac:dyDescent="0.3">
      <c r="J93" s="106">
        <v>84</v>
      </c>
      <c r="K93" s="84">
        <f t="shared" si="8"/>
        <v>69001.020814090836</v>
      </c>
      <c r="L93" s="85">
        <f t="shared" si="5"/>
        <v>372.76668480617366</v>
      </c>
      <c r="M93" s="85">
        <f t="shared" si="6"/>
        <v>269.26515358503741</v>
      </c>
      <c r="N93" s="81">
        <f t="shared" si="7"/>
        <v>103.50153122113625</v>
      </c>
      <c r="O93" s="86">
        <f t="shared" si="9"/>
        <v>68731.755660505805</v>
      </c>
    </row>
    <row r="94" spans="10:15" x14ac:dyDescent="0.3">
      <c r="J94" s="106">
        <v>85</v>
      </c>
      <c r="K94" s="84">
        <f t="shared" si="8"/>
        <v>68731.755660505805</v>
      </c>
      <c r="L94" s="85">
        <f t="shared" si="5"/>
        <v>372.76668480617366</v>
      </c>
      <c r="M94" s="85">
        <f t="shared" si="6"/>
        <v>269.66905131541495</v>
      </c>
      <c r="N94" s="81">
        <f t="shared" si="7"/>
        <v>103.0976334907587</v>
      </c>
      <c r="O94" s="86">
        <f t="shared" si="9"/>
        <v>68462.086609190388</v>
      </c>
    </row>
    <row r="95" spans="10:15" x14ac:dyDescent="0.3">
      <c r="J95" s="106">
        <v>86</v>
      </c>
      <c r="K95" s="84">
        <f t="shared" si="8"/>
        <v>68462.086609190388</v>
      </c>
      <c r="L95" s="85">
        <f t="shared" si="5"/>
        <v>372.76668480617366</v>
      </c>
      <c r="M95" s="85">
        <f t="shared" si="6"/>
        <v>270.07355489238807</v>
      </c>
      <c r="N95" s="81">
        <f t="shared" si="7"/>
        <v>102.69312991378558</v>
      </c>
      <c r="O95" s="86">
        <f t="shared" si="9"/>
        <v>68192.013054298004</v>
      </c>
    </row>
    <row r="96" spans="10:15" x14ac:dyDescent="0.3">
      <c r="J96" s="106">
        <v>87</v>
      </c>
      <c r="K96" s="84">
        <f t="shared" si="8"/>
        <v>68192.013054298004</v>
      </c>
      <c r="L96" s="85">
        <f t="shared" si="5"/>
        <v>372.76668480617366</v>
      </c>
      <c r="M96" s="85">
        <f t="shared" si="6"/>
        <v>270.47866522472668</v>
      </c>
      <c r="N96" s="81">
        <f t="shared" si="7"/>
        <v>102.28801958144699</v>
      </c>
      <c r="O96" s="86">
        <f t="shared" si="9"/>
        <v>67921.534389073277</v>
      </c>
    </row>
    <row r="97" spans="10:15" x14ac:dyDescent="0.3">
      <c r="J97" s="106">
        <v>88</v>
      </c>
      <c r="K97" s="84">
        <f t="shared" si="8"/>
        <v>67921.534389073277</v>
      </c>
      <c r="L97" s="85">
        <f t="shared" si="5"/>
        <v>372.76668480617366</v>
      </c>
      <c r="M97" s="85">
        <f t="shared" si="6"/>
        <v>270.88438322256377</v>
      </c>
      <c r="N97" s="81">
        <f t="shared" si="7"/>
        <v>101.8823015836099</v>
      </c>
      <c r="O97" s="86">
        <f t="shared" si="9"/>
        <v>67650.650005850708</v>
      </c>
    </row>
    <row r="98" spans="10:15" x14ac:dyDescent="0.3">
      <c r="J98" s="106">
        <v>89</v>
      </c>
      <c r="K98" s="84">
        <f t="shared" si="8"/>
        <v>67650.650005850708</v>
      </c>
      <c r="L98" s="85">
        <f t="shared" si="5"/>
        <v>372.76668480617366</v>
      </c>
      <c r="M98" s="85">
        <f t="shared" si="6"/>
        <v>271.2907097973976</v>
      </c>
      <c r="N98" s="81">
        <f t="shared" si="7"/>
        <v>101.47597500877606</v>
      </c>
      <c r="O98" s="86">
        <f t="shared" si="9"/>
        <v>67379.359296053313</v>
      </c>
    </row>
    <row r="99" spans="10:15" x14ac:dyDescent="0.3">
      <c r="J99" s="106">
        <v>90</v>
      </c>
      <c r="K99" s="84">
        <f t="shared" si="8"/>
        <v>67379.359296053313</v>
      </c>
      <c r="L99" s="85">
        <f t="shared" si="5"/>
        <v>372.76668480617366</v>
      </c>
      <c r="M99" s="85">
        <f t="shared" si="6"/>
        <v>271.69764586209368</v>
      </c>
      <c r="N99" s="81">
        <f t="shared" si="7"/>
        <v>101.06903894407996</v>
      </c>
      <c r="O99" s="86">
        <f t="shared" si="9"/>
        <v>67107.661650191221</v>
      </c>
    </row>
    <row r="100" spans="10:15" x14ac:dyDescent="0.3">
      <c r="J100" s="106">
        <v>91</v>
      </c>
      <c r="K100" s="84">
        <f t="shared" si="8"/>
        <v>67107.661650191221</v>
      </c>
      <c r="L100" s="85">
        <f t="shared" si="5"/>
        <v>372.76668480617366</v>
      </c>
      <c r="M100" s="85">
        <f t="shared" si="6"/>
        <v>272.10519233088684</v>
      </c>
      <c r="N100" s="81">
        <f t="shared" si="7"/>
        <v>100.66149247528682</v>
      </c>
      <c r="O100" s="86">
        <f t="shared" si="9"/>
        <v>66835.556457860337</v>
      </c>
    </row>
    <row r="101" spans="10:15" x14ac:dyDescent="0.3">
      <c r="J101" s="106">
        <v>92</v>
      </c>
      <c r="K101" s="84">
        <f t="shared" si="8"/>
        <v>66835.556457860337</v>
      </c>
      <c r="L101" s="85">
        <f t="shared" si="5"/>
        <v>372.76668480617366</v>
      </c>
      <c r="M101" s="85">
        <f t="shared" si="6"/>
        <v>272.51335011938318</v>
      </c>
      <c r="N101" s="81">
        <f t="shared" si="7"/>
        <v>100.2533346867905</v>
      </c>
      <c r="O101" s="86">
        <f t="shared" si="9"/>
        <v>66563.043107740959</v>
      </c>
    </row>
    <row r="102" spans="10:15" x14ac:dyDescent="0.3">
      <c r="J102" s="106">
        <v>93</v>
      </c>
      <c r="K102" s="84">
        <f t="shared" si="8"/>
        <v>66563.043107740959</v>
      </c>
      <c r="L102" s="85">
        <f t="shared" si="5"/>
        <v>372.76668480617366</v>
      </c>
      <c r="M102" s="85">
        <f t="shared" si="6"/>
        <v>272.9221201445622</v>
      </c>
      <c r="N102" s="81">
        <f t="shared" si="7"/>
        <v>99.844564661611443</v>
      </c>
      <c r="O102" s="86">
        <f t="shared" si="9"/>
        <v>66290.120987596398</v>
      </c>
    </row>
    <row r="103" spans="10:15" x14ac:dyDescent="0.3">
      <c r="J103" s="106">
        <v>94</v>
      </c>
      <c r="K103" s="84">
        <f t="shared" si="8"/>
        <v>66290.120987596398</v>
      </c>
      <c r="L103" s="85">
        <f t="shared" si="5"/>
        <v>372.76668480617366</v>
      </c>
      <c r="M103" s="85">
        <f t="shared" si="6"/>
        <v>273.33150332477908</v>
      </c>
      <c r="N103" s="81">
        <f t="shared" si="7"/>
        <v>99.435181481394594</v>
      </c>
      <c r="O103" s="86">
        <f t="shared" si="9"/>
        <v>66016.78948427162</v>
      </c>
    </row>
    <row r="104" spans="10:15" x14ac:dyDescent="0.3">
      <c r="J104" s="106">
        <v>95</v>
      </c>
      <c r="K104" s="84">
        <f t="shared" si="8"/>
        <v>66016.78948427162</v>
      </c>
      <c r="L104" s="85">
        <f t="shared" si="5"/>
        <v>372.76668480617366</v>
      </c>
      <c r="M104" s="85">
        <f t="shared" si="6"/>
        <v>273.74150057976624</v>
      </c>
      <c r="N104" s="81">
        <f t="shared" si="7"/>
        <v>99.025184226407418</v>
      </c>
      <c r="O104" s="86">
        <f t="shared" si="9"/>
        <v>65743.047983691853</v>
      </c>
    </row>
    <row r="105" spans="10:15" x14ac:dyDescent="0.3">
      <c r="J105" s="106">
        <v>96</v>
      </c>
      <c r="K105" s="84">
        <f t="shared" si="8"/>
        <v>65743.047983691853</v>
      </c>
      <c r="L105" s="85">
        <f t="shared" si="5"/>
        <v>372.76668480617366</v>
      </c>
      <c r="M105" s="85">
        <f t="shared" si="6"/>
        <v>274.15211283063587</v>
      </c>
      <c r="N105" s="81">
        <f t="shared" si="7"/>
        <v>98.614571975537771</v>
      </c>
      <c r="O105" s="86">
        <f t="shared" si="9"/>
        <v>65468.895870861219</v>
      </c>
    </row>
    <row r="106" spans="10:15" x14ac:dyDescent="0.3">
      <c r="J106" s="106">
        <v>97</v>
      </c>
      <c r="K106" s="84">
        <f t="shared" si="8"/>
        <v>65468.895870861219</v>
      </c>
      <c r="L106" s="85">
        <f t="shared" si="5"/>
        <v>372.76668480617366</v>
      </c>
      <c r="M106" s="85">
        <f t="shared" si="6"/>
        <v>274.56334099988186</v>
      </c>
      <c r="N106" s="81">
        <f t="shared" si="7"/>
        <v>98.203343806291812</v>
      </c>
      <c r="O106" s="86">
        <f t="shared" si="9"/>
        <v>65194.332529861334</v>
      </c>
    </row>
    <row r="107" spans="10:15" x14ac:dyDescent="0.3">
      <c r="J107" s="106">
        <v>98</v>
      </c>
      <c r="K107" s="84">
        <f t="shared" si="8"/>
        <v>65194.332529861334</v>
      </c>
      <c r="L107" s="85">
        <f t="shared" si="5"/>
        <v>372.76668480617366</v>
      </c>
      <c r="M107" s="85">
        <f t="shared" si="6"/>
        <v>274.97518601138165</v>
      </c>
      <c r="N107" s="81">
        <f t="shared" si="7"/>
        <v>97.791498794791991</v>
      </c>
      <c r="O107" s="86">
        <f t="shared" si="9"/>
        <v>64919.357343849952</v>
      </c>
    </row>
    <row r="108" spans="10:15" x14ac:dyDescent="0.3">
      <c r="J108" s="106">
        <v>99</v>
      </c>
      <c r="K108" s="84">
        <f t="shared" si="8"/>
        <v>64919.357343849952</v>
      </c>
      <c r="L108" s="85">
        <f t="shared" si="5"/>
        <v>372.76668480617366</v>
      </c>
      <c r="M108" s="85">
        <f t="shared" si="6"/>
        <v>275.38764879039871</v>
      </c>
      <c r="N108" s="81">
        <f t="shared" si="7"/>
        <v>97.379036015774929</v>
      </c>
      <c r="O108" s="86">
        <f t="shared" si="9"/>
        <v>64643.969695059553</v>
      </c>
    </row>
    <row r="109" spans="10:15" x14ac:dyDescent="0.3">
      <c r="J109" s="106">
        <v>100</v>
      </c>
      <c r="K109" s="84">
        <f t="shared" si="8"/>
        <v>64643.969695059553</v>
      </c>
      <c r="L109" s="85">
        <f t="shared" si="5"/>
        <v>372.76668480617366</v>
      </c>
      <c r="M109" s="85">
        <f t="shared" si="6"/>
        <v>275.80073026358434</v>
      </c>
      <c r="N109" s="81">
        <f t="shared" si="7"/>
        <v>96.965954542589316</v>
      </c>
      <c r="O109" s="86">
        <f t="shared" si="9"/>
        <v>64368.168964795972</v>
      </c>
    </row>
    <row r="110" spans="10:15" x14ac:dyDescent="0.3">
      <c r="J110" s="106">
        <v>101</v>
      </c>
      <c r="K110" s="84">
        <f t="shared" si="8"/>
        <v>64368.168964795972</v>
      </c>
      <c r="L110" s="85">
        <f t="shared" si="5"/>
        <v>372.76668480617366</v>
      </c>
      <c r="M110" s="85">
        <f t="shared" si="6"/>
        <v>276.21443135897971</v>
      </c>
      <c r="N110" s="81">
        <f t="shared" si="7"/>
        <v>96.552253447193948</v>
      </c>
      <c r="O110" s="86">
        <f t="shared" si="9"/>
        <v>64091.95453343699</v>
      </c>
    </row>
    <row r="111" spans="10:15" x14ac:dyDescent="0.3">
      <c r="J111" s="106">
        <v>102</v>
      </c>
      <c r="K111" s="84">
        <f t="shared" si="8"/>
        <v>64091.95453343699</v>
      </c>
      <c r="L111" s="85">
        <f t="shared" si="5"/>
        <v>372.76668480617366</v>
      </c>
      <c r="M111" s="85">
        <f t="shared" si="6"/>
        <v>276.6287530060182</v>
      </c>
      <c r="N111" s="81">
        <f t="shared" si="7"/>
        <v>96.137931800155471</v>
      </c>
      <c r="O111" s="86">
        <f t="shared" si="9"/>
        <v>63815.325780430969</v>
      </c>
    </row>
    <row r="112" spans="10:15" x14ac:dyDescent="0.3">
      <c r="J112" s="106">
        <v>103</v>
      </c>
      <c r="K112" s="84">
        <f t="shared" si="8"/>
        <v>63815.325780430969</v>
      </c>
      <c r="L112" s="85">
        <f t="shared" si="5"/>
        <v>372.76668480617366</v>
      </c>
      <c r="M112" s="85">
        <f t="shared" si="6"/>
        <v>277.04369613552723</v>
      </c>
      <c r="N112" s="81">
        <f t="shared" si="7"/>
        <v>95.722988670646444</v>
      </c>
      <c r="O112" s="86">
        <f t="shared" si="9"/>
        <v>63538.282084295439</v>
      </c>
    </row>
    <row r="113" spans="10:15" x14ac:dyDescent="0.3">
      <c r="J113" s="106">
        <v>104</v>
      </c>
      <c r="K113" s="84">
        <f t="shared" si="8"/>
        <v>63538.282084295439</v>
      </c>
      <c r="L113" s="85">
        <f t="shared" si="5"/>
        <v>372.76668480617366</v>
      </c>
      <c r="M113" s="85">
        <f t="shared" si="6"/>
        <v>277.4592616797305</v>
      </c>
      <c r="N113" s="81">
        <f t="shared" si="7"/>
        <v>95.307423126443155</v>
      </c>
      <c r="O113" s="86">
        <f t="shared" si="9"/>
        <v>63260.822822615708</v>
      </c>
    </row>
    <row r="114" spans="10:15" x14ac:dyDescent="0.3">
      <c r="J114" s="106">
        <v>105</v>
      </c>
      <c r="K114" s="84">
        <f t="shared" si="8"/>
        <v>63260.822822615708</v>
      </c>
      <c r="L114" s="85">
        <f t="shared" si="5"/>
        <v>372.76668480617366</v>
      </c>
      <c r="M114" s="85">
        <f t="shared" si="6"/>
        <v>277.87545057225009</v>
      </c>
      <c r="N114" s="81">
        <f t="shared" si="7"/>
        <v>94.891234233923555</v>
      </c>
      <c r="O114" s="86">
        <f t="shared" si="9"/>
        <v>62982.947372043454</v>
      </c>
    </row>
    <row r="115" spans="10:15" x14ac:dyDescent="0.3">
      <c r="J115" s="106">
        <v>106</v>
      </c>
      <c r="K115" s="84">
        <f t="shared" si="8"/>
        <v>62982.947372043454</v>
      </c>
      <c r="L115" s="85">
        <f t="shared" si="5"/>
        <v>372.76668480617366</v>
      </c>
      <c r="M115" s="85">
        <f t="shared" si="6"/>
        <v>278.2922637481085</v>
      </c>
      <c r="N115" s="81">
        <f t="shared" si="7"/>
        <v>94.474421058065175</v>
      </c>
      <c r="O115" s="86">
        <f t="shared" si="9"/>
        <v>62704.655108295345</v>
      </c>
    </row>
    <row r="116" spans="10:15" x14ac:dyDescent="0.3">
      <c r="J116" s="106">
        <v>107</v>
      </c>
      <c r="K116" s="84">
        <f t="shared" si="8"/>
        <v>62704.655108295345</v>
      </c>
      <c r="L116" s="85">
        <f t="shared" si="5"/>
        <v>372.76668480617366</v>
      </c>
      <c r="M116" s="85">
        <f t="shared" si="6"/>
        <v>278.70970214373062</v>
      </c>
      <c r="N116" s="81">
        <f t="shared" si="7"/>
        <v>94.056982662443019</v>
      </c>
      <c r="O116" s="86">
        <f t="shared" si="9"/>
        <v>62425.945406151615</v>
      </c>
    </row>
    <row r="117" spans="10:15" x14ac:dyDescent="0.3">
      <c r="J117" s="106">
        <v>108</v>
      </c>
      <c r="K117" s="84">
        <f t="shared" si="8"/>
        <v>62425.945406151615</v>
      </c>
      <c r="L117" s="85">
        <f t="shared" si="5"/>
        <v>372.76668480617366</v>
      </c>
      <c r="M117" s="85">
        <f t="shared" si="6"/>
        <v>279.12776669694625</v>
      </c>
      <c r="N117" s="81">
        <f t="shared" si="7"/>
        <v>93.638918109227419</v>
      </c>
      <c r="O117" s="86">
        <f t="shared" si="9"/>
        <v>62146.817639454668</v>
      </c>
    </row>
    <row r="118" spans="10:15" x14ac:dyDescent="0.3">
      <c r="J118" s="106">
        <v>109</v>
      </c>
      <c r="K118" s="84">
        <f t="shared" si="8"/>
        <v>62146.817639454668</v>
      </c>
      <c r="L118" s="85">
        <f t="shared" si="5"/>
        <v>372.76668480617366</v>
      </c>
      <c r="M118" s="85">
        <f t="shared" si="6"/>
        <v>279.54645834699164</v>
      </c>
      <c r="N118" s="81">
        <f t="shared" si="7"/>
        <v>93.220226459182001</v>
      </c>
      <c r="O118" s="86">
        <f t="shared" si="9"/>
        <v>61867.271181107673</v>
      </c>
    </row>
    <row r="119" spans="10:15" x14ac:dyDescent="0.3">
      <c r="J119" s="106">
        <v>110</v>
      </c>
      <c r="K119" s="84">
        <f t="shared" si="8"/>
        <v>61867.271181107673</v>
      </c>
      <c r="L119" s="85">
        <f t="shared" si="5"/>
        <v>372.76668480617366</v>
      </c>
      <c r="M119" s="85">
        <f t="shared" si="6"/>
        <v>279.96577803451214</v>
      </c>
      <c r="N119" s="81">
        <f t="shared" si="7"/>
        <v>92.800906771661502</v>
      </c>
      <c r="O119" s="86">
        <f t="shared" si="9"/>
        <v>61587.305403073158</v>
      </c>
    </row>
    <row r="120" spans="10:15" x14ac:dyDescent="0.3">
      <c r="J120" s="106">
        <v>111</v>
      </c>
      <c r="K120" s="84">
        <f t="shared" si="8"/>
        <v>61587.305403073158</v>
      </c>
      <c r="L120" s="85">
        <f t="shared" si="5"/>
        <v>372.76668480617366</v>
      </c>
      <c r="M120" s="85">
        <f t="shared" si="6"/>
        <v>280.38572670156395</v>
      </c>
      <c r="N120" s="81">
        <f t="shared" si="7"/>
        <v>92.380958104609718</v>
      </c>
      <c r="O120" s="86">
        <f t="shared" si="9"/>
        <v>61306.919676371595</v>
      </c>
    </row>
    <row r="121" spans="10:15" x14ac:dyDescent="0.3">
      <c r="J121" s="106">
        <v>112</v>
      </c>
      <c r="K121" s="84">
        <f t="shared" si="8"/>
        <v>61306.919676371595</v>
      </c>
      <c r="L121" s="85">
        <f t="shared" si="5"/>
        <v>372.76668480617366</v>
      </c>
      <c r="M121" s="85">
        <f t="shared" si="6"/>
        <v>280.8063052916163</v>
      </c>
      <c r="N121" s="81">
        <f t="shared" si="7"/>
        <v>91.960379514557374</v>
      </c>
      <c r="O121" s="86">
        <f t="shared" si="9"/>
        <v>61026.113371079977</v>
      </c>
    </row>
    <row r="122" spans="10:15" x14ac:dyDescent="0.3">
      <c r="J122" s="106">
        <v>113</v>
      </c>
      <c r="K122" s="84">
        <f t="shared" si="8"/>
        <v>61026.113371079977</v>
      </c>
      <c r="L122" s="85">
        <f t="shared" si="5"/>
        <v>372.76668480617366</v>
      </c>
      <c r="M122" s="85">
        <f t="shared" si="6"/>
        <v>281.22751474955368</v>
      </c>
      <c r="N122" s="81">
        <f t="shared" si="7"/>
        <v>91.539170056619966</v>
      </c>
      <c r="O122" s="86">
        <f t="shared" si="9"/>
        <v>60744.885856330424</v>
      </c>
    </row>
    <row r="123" spans="10:15" x14ac:dyDescent="0.3">
      <c r="J123" s="106">
        <v>114</v>
      </c>
      <c r="K123" s="84">
        <f t="shared" si="8"/>
        <v>60744.885856330424</v>
      </c>
      <c r="L123" s="85">
        <f t="shared" si="5"/>
        <v>372.76668480617366</v>
      </c>
      <c r="M123" s="85">
        <f t="shared" si="6"/>
        <v>281.64935602167805</v>
      </c>
      <c r="N123" s="81">
        <f t="shared" si="7"/>
        <v>91.117328784495626</v>
      </c>
      <c r="O123" s="86">
        <f t="shared" si="9"/>
        <v>60463.236500308747</v>
      </c>
    </row>
    <row r="124" spans="10:15" x14ac:dyDescent="0.3">
      <c r="J124" s="106">
        <v>115</v>
      </c>
      <c r="K124" s="84">
        <f t="shared" si="8"/>
        <v>60463.236500308747</v>
      </c>
      <c r="L124" s="85">
        <f t="shared" si="5"/>
        <v>372.76668480617366</v>
      </c>
      <c r="M124" s="85">
        <f t="shared" si="6"/>
        <v>282.07183005571056</v>
      </c>
      <c r="N124" s="81">
        <f t="shared" si="7"/>
        <v>90.694854750463108</v>
      </c>
      <c r="O124" s="86">
        <f t="shared" si="9"/>
        <v>60181.164670253034</v>
      </c>
    </row>
    <row r="125" spans="10:15" x14ac:dyDescent="0.3">
      <c r="J125" s="106">
        <v>116</v>
      </c>
      <c r="K125" s="84">
        <f t="shared" si="8"/>
        <v>60181.164670253034</v>
      </c>
      <c r="L125" s="85">
        <f t="shared" si="5"/>
        <v>372.76668480617366</v>
      </c>
      <c r="M125" s="85">
        <f t="shared" si="6"/>
        <v>282.4949378007941</v>
      </c>
      <c r="N125" s="81">
        <f t="shared" si="7"/>
        <v>90.271747005379552</v>
      </c>
      <c r="O125" s="86">
        <f t="shared" si="9"/>
        <v>59898.669732452239</v>
      </c>
    </row>
    <row r="126" spans="10:15" x14ac:dyDescent="0.3">
      <c r="J126" s="106">
        <v>117</v>
      </c>
      <c r="K126" s="84">
        <f t="shared" si="8"/>
        <v>59898.669732452239</v>
      </c>
      <c r="L126" s="85">
        <f t="shared" si="5"/>
        <v>372.76668480617366</v>
      </c>
      <c r="M126" s="85">
        <f t="shared" si="6"/>
        <v>282.9186802074953</v>
      </c>
      <c r="N126" s="81">
        <f t="shared" si="7"/>
        <v>89.848004598678358</v>
      </c>
      <c r="O126" s="86">
        <f t="shared" si="9"/>
        <v>59615.751052244741</v>
      </c>
    </row>
    <row r="127" spans="10:15" x14ac:dyDescent="0.3">
      <c r="J127" s="106">
        <v>118</v>
      </c>
      <c r="K127" s="84">
        <f t="shared" si="8"/>
        <v>59615.751052244741</v>
      </c>
      <c r="L127" s="85">
        <f t="shared" si="5"/>
        <v>372.76668480617366</v>
      </c>
      <c r="M127" s="85">
        <f t="shared" si="6"/>
        <v>283.34305822780658</v>
      </c>
      <c r="N127" s="81">
        <f t="shared" si="7"/>
        <v>89.423626578367092</v>
      </c>
      <c r="O127" s="86">
        <f t="shared" si="9"/>
        <v>59332.407994016932</v>
      </c>
    </row>
    <row r="128" spans="10:15" x14ac:dyDescent="0.3">
      <c r="J128" s="106">
        <v>119</v>
      </c>
      <c r="K128" s="84">
        <f t="shared" si="8"/>
        <v>59332.407994016932</v>
      </c>
      <c r="L128" s="85">
        <f t="shared" si="5"/>
        <v>372.76668480617366</v>
      </c>
      <c r="M128" s="85">
        <f t="shared" si="6"/>
        <v>283.76807281514829</v>
      </c>
      <c r="N128" s="81">
        <f t="shared" si="7"/>
        <v>88.998611991025385</v>
      </c>
      <c r="O128" s="86">
        <f t="shared" si="9"/>
        <v>59048.639921201786</v>
      </c>
    </row>
    <row r="129" spans="10:15" x14ac:dyDescent="0.3">
      <c r="J129" s="106">
        <v>120</v>
      </c>
      <c r="K129" s="84">
        <f t="shared" si="8"/>
        <v>59048.639921201786</v>
      </c>
      <c r="L129" s="85">
        <f t="shared" si="5"/>
        <v>372.76668480617366</v>
      </c>
      <c r="M129" s="85">
        <f t="shared" si="6"/>
        <v>284.193724924371</v>
      </c>
      <c r="N129" s="81">
        <f t="shared" si="7"/>
        <v>88.572959881802674</v>
      </c>
      <c r="O129" s="86">
        <f t="shared" si="9"/>
        <v>58764.446196277415</v>
      </c>
    </row>
    <row r="130" spans="10:15" x14ac:dyDescent="0.3">
      <c r="J130" s="106">
        <v>121</v>
      </c>
      <c r="K130" s="84">
        <f t="shared" si="8"/>
        <v>58764.446196277415</v>
      </c>
      <c r="L130" s="85">
        <f t="shared" si="5"/>
        <v>372.76668480617366</v>
      </c>
      <c r="M130" s="85">
        <f t="shared" si="6"/>
        <v>284.62001551175752</v>
      </c>
      <c r="N130" s="81">
        <f t="shared" si="7"/>
        <v>88.146669294416128</v>
      </c>
      <c r="O130" s="86">
        <f t="shared" si="9"/>
        <v>58479.82618076566</v>
      </c>
    </row>
    <row r="131" spans="10:15" x14ac:dyDescent="0.3">
      <c r="J131" s="106">
        <v>122</v>
      </c>
      <c r="K131" s="84">
        <f t="shared" si="8"/>
        <v>58479.82618076566</v>
      </c>
      <c r="L131" s="85">
        <f t="shared" si="5"/>
        <v>372.76668480617366</v>
      </c>
      <c r="M131" s="85">
        <f t="shared" si="6"/>
        <v>285.0469455350252</v>
      </c>
      <c r="N131" s="81">
        <f t="shared" si="7"/>
        <v>87.71973927114847</v>
      </c>
      <c r="O131" s="86">
        <f t="shared" si="9"/>
        <v>58194.779235230635</v>
      </c>
    </row>
    <row r="132" spans="10:15" x14ac:dyDescent="0.3">
      <c r="J132" s="106">
        <v>123</v>
      </c>
      <c r="K132" s="84">
        <f t="shared" si="8"/>
        <v>58194.779235230635</v>
      </c>
      <c r="L132" s="85">
        <f t="shared" si="5"/>
        <v>372.76668480617366</v>
      </c>
      <c r="M132" s="85">
        <f t="shared" si="6"/>
        <v>285.47451595332774</v>
      </c>
      <c r="N132" s="81">
        <f t="shared" si="7"/>
        <v>87.292168852845933</v>
      </c>
      <c r="O132" s="86">
        <f t="shared" si="9"/>
        <v>57909.304719277308</v>
      </c>
    </row>
    <row r="133" spans="10:15" x14ac:dyDescent="0.3">
      <c r="J133" s="106">
        <v>124</v>
      </c>
      <c r="K133" s="84">
        <f t="shared" si="8"/>
        <v>57909.304719277308</v>
      </c>
      <c r="L133" s="85">
        <f t="shared" si="5"/>
        <v>372.76668480617366</v>
      </c>
      <c r="M133" s="85">
        <f t="shared" si="6"/>
        <v>285.90272772725768</v>
      </c>
      <c r="N133" s="81">
        <f t="shared" si="7"/>
        <v>86.863957078915959</v>
      </c>
      <c r="O133" s="86">
        <f t="shared" si="9"/>
        <v>57623.401991550054</v>
      </c>
    </row>
    <row r="134" spans="10:15" x14ac:dyDescent="0.3">
      <c r="J134" s="106">
        <v>125</v>
      </c>
      <c r="K134" s="84">
        <f t="shared" si="8"/>
        <v>57623.401991550054</v>
      </c>
      <c r="L134" s="85">
        <f t="shared" si="5"/>
        <v>372.76668480617366</v>
      </c>
      <c r="M134" s="85">
        <f t="shared" si="6"/>
        <v>286.33158181884858</v>
      </c>
      <c r="N134" s="81">
        <f t="shared" si="7"/>
        <v>86.435102987325081</v>
      </c>
      <c r="O134" s="86">
        <f t="shared" si="9"/>
        <v>57337.070409731205</v>
      </c>
    </row>
    <row r="135" spans="10:15" x14ac:dyDescent="0.3">
      <c r="J135" s="106">
        <v>126</v>
      </c>
      <c r="K135" s="84">
        <f t="shared" si="8"/>
        <v>57337.070409731205</v>
      </c>
      <c r="L135" s="85">
        <f t="shared" si="5"/>
        <v>372.76668480617366</v>
      </c>
      <c r="M135" s="85">
        <f t="shared" si="6"/>
        <v>286.76107919157687</v>
      </c>
      <c r="N135" s="81">
        <f t="shared" si="7"/>
        <v>86.005605614596803</v>
      </c>
      <c r="O135" s="86">
        <f t="shared" si="9"/>
        <v>57050.309330539625</v>
      </c>
    </row>
    <row r="136" spans="10:15" x14ac:dyDescent="0.3">
      <c r="J136" s="106">
        <v>127</v>
      </c>
      <c r="K136" s="84">
        <f t="shared" si="8"/>
        <v>57050.309330539625</v>
      </c>
      <c r="L136" s="85">
        <f t="shared" si="5"/>
        <v>372.76668480617366</v>
      </c>
      <c r="M136" s="85">
        <f t="shared" si="6"/>
        <v>287.1912208103642</v>
      </c>
      <c r="N136" s="81">
        <f t="shared" si="7"/>
        <v>85.575463995809443</v>
      </c>
      <c r="O136" s="86">
        <f t="shared" si="9"/>
        <v>56763.118109729257</v>
      </c>
    </row>
    <row r="137" spans="10:15" x14ac:dyDescent="0.3">
      <c r="J137" s="106">
        <v>128</v>
      </c>
      <c r="K137" s="84">
        <f t="shared" si="8"/>
        <v>56763.118109729257</v>
      </c>
      <c r="L137" s="85">
        <f t="shared" si="5"/>
        <v>372.76668480617366</v>
      </c>
      <c r="M137" s="85">
        <f t="shared" si="6"/>
        <v>287.62200764157978</v>
      </c>
      <c r="N137" s="81">
        <f t="shared" si="7"/>
        <v>85.144677164593887</v>
      </c>
      <c r="O137" s="86">
        <f t="shared" si="9"/>
        <v>56475.49610208768</v>
      </c>
    </row>
    <row r="138" spans="10:15" x14ac:dyDescent="0.3">
      <c r="J138" s="106">
        <v>129</v>
      </c>
      <c r="K138" s="84">
        <f t="shared" si="8"/>
        <v>56475.49610208768</v>
      </c>
      <c r="L138" s="85">
        <f t="shared" si="5"/>
        <v>372.76668480617366</v>
      </c>
      <c r="M138" s="85">
        <f t="shared" si="6"/>
        <v>288.05344065304212</v>
      </c>
      <c r="N138" s="81">
        <f t="shared" si="7"/>
        <v>84.713244153131512</v>
      </c>
      <c r="O138" s="86">
        <f t="shared" si="9"/>
        <v>56187.442661434638</v>
      </c>
    </row>
    <row r="139" spans="10:15" x14ac:dyDescent="0.3">
      <c r="J139" s="106">
        <v>130</v>
      </c>
      <c r="K139" s="84">
        <f t="shared" si="8"/>
        <v>56187.442661434638</v>
      </c>
      <c r="L139" s="85">
        <f t="shared" ref="L139:L202" si="10">PMT(($N$4/12),$N$5,$K$7)*-1</f>
        <v>372.76668480617366</v>
      </c>
      <c r="M139" s="85">
        <f t="shared" ref="M139:M202" si="11">L139-N139</f>
        <v>288.4855208140217</v>
      </c>
      <c r="N139" s="81">
        <f t="shared" ref="N139:N202" si="12">K139*$N$4/12</f>
        <v>84.281163992151946</v>
      </c>
      <c r="O139" s="86">
        <f t="shared" si="9"/>
        <v>55898.957140620616</v>
      </c>
    </row>
    <row r="140" spans="10:15" x14ac:dyDescent="0.3">
      <c r="J140" s="106">
        <v>131</v>
      </c>
      <c r="K140" s="84">
        <f t="shared" ref="K140:K203" si="13">O139</f>
        <v>55898.957140620616</v>
      </c>
      <c r="L140" s="85">
        <f t="shared" si="10"/>
        <v>372.76668480617366</v>
      </c>
      <c r="M140" s="85">
        <f t="shared" si="11"/>
        <v>288.91824909524274</v>
      </c>
      <c r="N140" s="81">
        <f t="shared" si="12"/>
        <v>83.848435710930914</v>
      </c>
      <c r="O140" s="86">
        <f t="shared" ref="O140:O203" si="14">K140-M140</f>
        <v>55610.038891525372</v>
      </c>
    </row>
    <row r="141" spans="10:15" x14ac:dyDescent="0.3">
      <c r="J141" s="106">
        <v>132</v>
      </c>
      <c r="K141" s="84">
        <f t="shared" si="13"/>
        <v>55610.038891525372</v>
      </c>
      <c r="L141" s="85">
        <f t="shared" si="10"/>
        <v>372.76668480617366</v>
      </c>
      <c r="M141" s="85">
        <f t="shared" si="11"/>
        <v>289.35162646888563</v>
      </c>
      <c r="N141" s="81">
        <f t="shared" si="12"/>
        <v>83.415058337288045</v>
      </c>
      <c r="O141" s="86">
        <f t="shared" si="14"/>
        <v>55320.687265056484</v>
      </c>
    </row>
    <row r="142" spans="10:15" x14ac:dyDescent="0.3">
      <c r="J142" s="106">
        <v>133</v>
      </c>
      <c r="K142" s="84">
        <f t="shared" si="13"/>
        <v>55320.687265056484</v>
      </c>
      <c r="L142" s="85">
        <f t="shared" si="10"/>
        <v>372.76668480617366</v>
      </c>
      <c r="M142" s="85">
        <f t="shared" si="11"/>
        <v>289.78565390858893</v>
      </c>
      <c r="N142" s="81">
        <f t="shared" si="12"/>
        <v>82.981030897584716</v>
      </c>
      <c r="O142" s="86">
        <f t="shared" si="14"/>
        <v>55030.901611147892</v>
      </c>
    </row>
    <row r="143" spans="10:15" x14ac:dyDescent="0.3">
      <c r="J143" s="106">
        <v>134</v>
      </c>
      <c r="K143" s="84">
        <f t="shared" si="13"/>
        <v>55030.901611147892</v>
      </c>
      <c r="L143" s="85">
        <f t="shared" si="10"/>
        <v>372.76668480617366</v>
      </c>
      <c r="M143" s="85">
        <f t="shared" si="11"/>
        <v>290.22033238945181</v>
      </c>
      <c r="N143" s="81">
        <f t="shared" si="12"/>
        <v>82.546352416721831</v>
      </c>
      <c r="O143" s="86">
        <f t="shared" si="14"/>
        <v>54740.681278758442</v>
      </c>
    </row>
    <row r="144" spans="10:15" x14ac:dyDescent="0.3">
      <c r="J144" s="106">
        <v>135</v>
      </c>
      <c r="K144" s="84">
        <f t="shared" si="13"/>
        <v>54740.681278758442</v>
      </c>
      <c r="L144" s="85">
        <f t="shared" si="10"/>
        <v>372.76668480617366</v>
      </c>
      <c r="M144" s="85">
        <f t="shared" si="11"/>
        <v>290.65566288803598</v>
      </c>
      <c r="N144" s="81">
        <f t="shared" si="12"/>
        <v>82.111021918137666</v>
      </c>
      <c r="O144" s="86">
        <f t="shared" si="14"/>
        <v>54450.025615870407</v>
      </c>
    </row>
    <row r="145" spans="10:15" x14ac:dyDescent="0.3">
      <c r="J145" s="106">
        <v>136</v>
      </c>
      <c r="K145" s="84">
        <f t="shared" si="13"/>
        <v>54450.025615870407</v>
      </c>
      <c r="L145" s="85">
        <f t="shared" si="10"/>
        <v>372.76668480617366</v>
      </c>
      <c r="M145" s="85">
        <f t="shared" si="11"/>
        <v>291.09164638236803</v>
      </c>
      <c r="N145" s="81">
        <f t="shared" si="12"/>
        <v>81.675038423805603</v>
      </c>
      <c r="O145" s="86">
        <f t="shared" si="14"/>
        <v>54158.93396948804</v>
      </c>
    </row>
    <row r="146" spans="10:15" x14ac:dyDescent="0.3">
      <c r="J146" s="106">
        <v>137</v>
      </c>
      <c r="K146" s="84">
        <f t="shared" si="13"/>
        <v>54158.93396948804</v>
      </c>
      <c r="L146" s="85">
        <f t="shared" si="10"/>
        <v>372.76668480617366</v>
      </c>
      <c r="M146" s="85">
        <f t="shared" si="11"/>
        <v>291.52828385194158</v>
      </c>
      <c r="N146" s="81">
        <f t="shared" si="12"/>
        <v>81.238400954232063</v>
      </c>
      <c r="O146" s="86">
        <f t="shared" si="14"/>
        <v>53867.405685636098</v>
      </c>
    </row>
    <row r="147" spans="10:15" x14ac:dyDescent="0.3">
      <c r="J147" s="106">
        <v>138</v>
      </c>
      <c r="K147" s="84">
        <f t="shared" si="13"/>
        <v>53867.405685636098</v>
      </c>
      <c r="L147" s="85">
        <f t="shared" si="10"/>
        <v>372.76668480617366</v>
      </c>
      <c r="M147" s="85">
        <f t="shared" si="11"/>
        <v>291.96557627771949</v>
      </c>
      <c r="N147" s="81">
        <f t="shared" si="12"/>
        <v>80.801108528454151</v>
      </c>
      <c r="O147" s="86">
        <f t="shared" si="14"/>
        <v>53575.44010935838</v>
      </c>
    </row>
    <row r="148" spans="10:15" x14ac:dyDescent="0.3">
      <c r="J148" s="106">
        <v>139</v>
      </c>
      <c r="K148" s="84">
        <f t="shared" si="13"/>
        <v>53575.44010935838</v>
      </c>
      <c r="L148" s="85">
        <f t="shared" si="10"/>
        <v>372.76668480617366</v>
      </c>
      <c r="M148" s="85">
        <f t="shared" si="11"/>
        <v>292.40352464213606</v>
      </c>
      <c r="N148" s="81">
        <f t="shared" si="12"/>
        <v>80.363160164037566</v>
      </c>
      <c r="O148" s="86">
        <f t="shared" si="14"/>
        <v>53283.036584716247</v>
      </c>
    </row>
    <row r="149" spans="10:15" x14ac:dyDescent="0.3">
      <c r="J149" s="106">
        <v>140</v>
      </c>
      <c r="K149" s="84">
        <f t="shared" si="13"/>
        <v>53283.036584716247</v>
      </c>
      <c r="L149" s="85">
        <f t="shared" si="10"/>
        <v>372.76668480617366</v>
      </c>
      <c r="M149" s="85">
        <f t="shared" si="11"/>
        <v>292.84212992909931</v>
      </c>
      <c r="N149" s="81">
        <f t="shared" si="12"/>
        <v>79.924554877074357</v>
      </c>
      <c r="O149" s="86">
        <f t="shared" si="14"/>
        <v>52990.194454787146</v>
      </c>
    </row>
    <row r="150" spans="10:15" x14ac:dyDescent="0.3">
      <c r="J150" s="106">
        <v>141</v>
      </c>
      <c r="K150" s="84">
        <f t="shared" si="13"/>
        <v>52990.194454787146</v>
      </c>
      <c r="L150" s="85">
        <f t="shared" si="10"/>
        <v>372.76668480617366</v>
      </c>
      <c r="M150" s="85">
        <f t="shared" si="11"/>
        <v>293.28139312399293</v>
      </c>
      <c r="N150" s="81">
        <f t="shared" si="12"/>
        <v>79.485291682180716</v>
      </c>
      <c r="O150" s="86">
        <f t="shared" si="14"/>
        <v>52696.913061663152</v>
      </c>
    </row>
    <row r="151" spans="10:15" x14ac:dyDescent="0.3">
      <c r="J151" s="106">
        <v>142</v>
      </c>
      <c r="K151" s="84">
        <f t="shared" si="13"/>
        <v>52696.913061663152</v>
      </c>
      <c r="L151" s="85">
        <f t="shared" si="10"/>
        <v>372.76668480617366</v>
      </c>
      <c r="M151" s="85">
        <f t="shared" si="11"/>
        <v>293.72131521367896</v>
      </c>
      <c r="N151" s="81">
        <f t="shared" si="12"/>
        <v>79.045369592494723</v>
      </c>
      <c r="O151" s="86">
        <f t="shared" si="14"/>
        <v>52403.191746449476</v>
      </c>
    </row>
    <row r="152" spans="10:15" x14ac:dyDescent="0.3">
      <c r="J152" s="106">
        <v>143</v>
      </c>
      <c r="K152" s="84">
        <f t="shared" si="13"/>
        <v>52403.191746449476</v>
      </c>
      <c r="L152" s="85">
        <f t="shared" si="10"/>
        <v>372.76668480617366</v>
      </c>
      <c r="M152" s="85">
        <f t="shared" si="11"/>
        <v>294.16189718649946</v>
      </c>
      <c r="N152" s="81">
        <f t="shared" si="12"/>
        <v>78.604787619674212</v>
      </c>
      <c r="O152" s="86">
        <f t="shared" si="14"/>
        <v>52109.029849262974</v>
      </c>
    </row>
    <row r="153" spans="10:15" x14ac:dyDescent="0.3">
      <c r="J153" s="106">
        <v>144</v>
      </c>
      <c r="K153" s="84">
        <f t="shared" si="13"/>
        <v>52109.029849262974</v>
      </c>
      <c r="L153" s="85">
        <f t="shared" si="10"/>
        <v>372.76668480617366</v>
      </c>
      <c r="M153" s="85">
        <f t="shared" si="11"/>
        <v>294.60314003227921</v>
      </c>
      <c r="N153" s="81">
        <f t="shared" si="12"/>
        <v>78.163544773894458</v>
      </c>
      <c r="O153" s="86">
        <f t="shared" si="14"/>
        <v>51814.426709230691</v>
      </c>
    </row>
    <row r="154" spans="10:15" x14ac:dyDescent="0.3">
      <c r="J154" s="106">
        <v>145</v>
      </c>
      <c r="K154" s="84">
        <f t="shared" si="13"/>
        <v>51814.426709230691</v>
      </c>
      <c r="L154" s="85">
        <f t="shared" si="10"/>
        <v>372.76668480617366</v>
      </c>
      <c r="M154" s="85">
        <f t="shared" si="11"/>
        <v>295.0450447423276</v>
      </c>
      <c r="N154" s="81">
        <f t="shared" si="12"/>
        <v>77.721640063846039</v>
      </c>
      <c r="O154" s="86">
        <f t="shared" si="14"/>
        <v>51519.381664488363</v>
      </c>
    </row>
    <row r="155" spans="10:15" x14ac:dyDescent="0.3">
      <c r="J155" s="106">
        <v>146</v>
      </c>
      <c r="K155" s="84">
        <f t="shared" si="13"/>
        <v>51519.381664488363</v>
      </c>
      <c r="L155" s="85">
        <f t="shared" si="10"/>
        <v>372.76668480617366</v>
      </c>
      <c r="M155" s="85">
        <f t="shared" si="11"/>
        <v>295.48761230944115</v>
      </c>
      <c r="N155" s="81">
        <f t="shared" si="12"/>
        <v>77.279072496732539</v>
      </c>
      <c r="O155" s="86">
        <f t="shared" si="14"/>
        <v>51223.894052178919</v>
      </c>
    </row>
    <row r="156" spans="10:15" x14ac:dyDescent="0.3">
      <c r="J156" s="106">
        <v>147</v>
      </c>
      <c r="K156" s="84">
        <f t="shared" si="13"/>
        <v>51223.894052178919</v>
      </c>
      <c r="L156" s="85">
        <f t="shared" si="10"/>
        <v>372.76668480617366</v>
      </c>
      <c r="M156" s="85">
        <f t="shared" si="11"/>
        <v>295.93084372790531</v>
      </c>
      <c r="N156" s="81">
        <f t="shared" si="12"/>
        <v>76.835841078268373</v>
      </c>
      <c r="O156" s="86">
        <f t="shared" si="14"/>
        <v>50927.963208451016</v>
      </c>
    </row>
    <row r="157" spans="10:15" x14ac:dyDescent="0.3">
      <c r="J157" s="106">
        <v>148</v>
      </c>
      <c r="K157" s="84">
        <f t="shared" si="13"/>
        <v>50927.963208451016</v>
      </c>
      <c r="L157" s="85">
        <f t="shared" si="10"/>
        <v>372.76668480617366</v>
      </c>
      <c r="M157" s="85">
        <f t="shared" si="11"/>
        <v>296.37473999349714</v>
      </c>
      <c r="N157" s="81">
        <f t="shared" si="12"/>
        <v>76.391944812676513</v>
      </c>
      <c r="O157" s="86">
        <f t="shared" si="14"/>
        <v>50631.588468457521</v>
      </c>
    </row>
    <row r="158" spans="10:15" x14ac:dyDescent="0.3">
      <c r="J158" s="106">
        <v>149</v>
      </c>
      <c r="K158" s="84">
        <f t="shared" si="13"/>
        <v>50631.588468457521</v>
      </c>
      <c r="L158" s="85">
        <f t="shared" si="10"/>
        <v>372.76668480617366</v>
      </c>
      <c r="M158" s="85">
        <f t="shared" si="11"/>
        <v>296.81930210348736</v>
      </c>
      <c r="N158" s="81">
        <f t="shared" si="12"/>
        <v>75.947382702686284</v>
      </c>
      <c r="O158" s="86">
        <f t="shared" si="14"/>
        <v>50334.769166354032</v>
      </c>
    </row>
    <row r="159" spans="10:15" x14ac:dyDescent="0.3">
      <c r="J159" s="106">
        <v>150</v>
      </c>
      <c r="K159" s="84">
        <f t="shared" si="13"/>
        <v>50334.769166354032</v>
      </c>
      <c r="L159" s="85">
        <f t="shared" si="10"/>
        <v>372.76668480617366</v>
      </c>
      <c r="M159" s="85">
        <f t="shared" si="11"/>
        <v>297.26453105664262</v>
      </c>
      <c r="N159" s="81">
        <f t="shared" si="12"/>
        <v>75.502153749531047</v>
      </c>
      <c r="O159" s="86">
        <f t="shared" si="14"/>
        <v>50037.504635297388</v>
      </c>
    </row>
    <row r="160" spans="10:15" x14ac:dyDescent="0.3">
      <c r="J160" s="106">
        <v>151</v>
      </c>
      <c r="K160" s="84">
        <f t="shared" si="13"/>
        <v>50037.504635297388</v>
      </c>
      <c r="L160" s="85">
        <f t="shared" si="10"/>
        <v>372.76668480617366</v>
      </c>
      <c r="M160" s="85">
        <f t="shared" si="11"/>
        <v>297.7104278532276</v>
      </c>
      <c r="N160" s="81">
        <f t="shared" si="12"/>
        <v>75.056256952946072</v>
      </c>
      <c r="O160" s="86">
        <f t="shared" si="14"/>
        <v>49739.79420744416</v>
      </c>
    </row>
    <row r="161" spans="10:15" x14ac:dyDescent="0.3">
      <c r="J161" s="106">
        <v>152</v>
      </c>
      <c r="K161" s="84">
        <f t="shared" si="13"/>
        <v>49739.79420744416</v>
      </c>
      <c r="L161" s="85">
        <f t="shared" si="10"/>
        <v>372.76668480617366</v>
      </c>
      <c r="M161" s="85">
        <f t="shared" si="11"/>
        <v>298.15699349500744</v>
      </c>
      <c r="N161" s="81">
        <f t="shared" si="12"/>
        <v>74.60969131116623</v>
      </c>
      <c r="O161" s="86">
        <f t="shared" si="14"/>
        <v>49441.63721394915</v>
      </c>
    </row>
    <row r="162" spans="10:15" x14ac:dyDescent="0.3">
      <c r="J162" s="106">
        <v>153</v>
      </c>
      <c r="K162" s="84">
        <f t="shared" si="13"/>
        <v>49441.63721394915</v>
      </c>
      <c r="L162" s="85">
        <f t="shared" si="10"/>
        <v>372.76668480617366</v>
      </c>
      <c r="M162" s="85">
        <f t="shared" si="11"/>
        <v>298.60422898524996</v>
      </c>
      <c r="N162" s="81">
        <f t="shared" si="12"/>
        <v>74.162455820923711</v>
      </c>
      <c r="O162" s="86">
        <f t="shared" si="14"/>
        <v>49143.032984963902</v>
      </c>
    </row>
    <row r="163" spans="10:15" x14ac:dyDescent="0.3">
      <c r="J163" s="106">
        <v>154</v>
      </c>
      <c r="K163" s="84">
        <f t="shared" si="13"/>
        <v>49143.032984963902</v>
      </c>
      <c r="L163" s="85">
        <f t="shared" si="10"/>
        <v>372.76668480617366</v>
      </c>
      <c r="M163" s="85">
        <f t="shared" si="11"/>
        <v>299.05213532872779</v>
      </c>
      <c r="N163" s="81">
        <f t="shared" si="12"/>
        <v>73.714549477445843</v>
      </c>
      <c r="O163" s="86">
        <f t="shared" si="14"/>
        <v>48843.980849635176</v>
      </c>
    </row>
    <row r="164" spans="10:15" x14ac:dyDescent="0.3">
      <c r="J164" s="106">
        <v>155</v>
      </c>
      <c r="K164" s="84">
        <f t="shared" si="13"/>
        <v>48843.980849635176</v>
      </c>
      <c r="L164" s="85">
        <f t="shared" si="10"/>
        <v>372.76668480617366</v>
      </c>
      <c r="M164" s="85">
        <f t="shared" si="11"/>
        <v>299.50071353172092</v>
      </c>
      <c r="N164" s="81">
        <f t="shared" si="12"/>
        <v>73.265971274452752</v>
      </c>
      <c r="O164" s="86">
        <f t="shared" si="14"/>
        <v>48544.480136103455</v>
      </c>
    </row>
    <row r="165" spans="10:15" x14ac:dyDescent="0.3">
      <c r="J165" s="106">
        <v>156</v>
      </c>
      <c r="K165" s="84">
        <f t="shared" si="13"/>
        <v>48544.480136103455</v>
      </c>
      <c r="L165" s="85">
        <f t="shared" si="10"/>
        <v>372.76668480617366</v>
      </c>
      <c r="M165" s="85">
        <f t="shared" si="11"/>
        <v>299.9499646020185</v>
      </c>
      <c r="N165" s="81">
        <f t="shared" si="12"/>
        <v>72.816720204155175</v>
      </c>
      <c r="O165" s="86">
        <f t="shared" si="14"/>
        <v>48244.530171501436</v>
      </c>
    </row>
    <row r="166" spans="10:15" x14ac:dyDescent="0.3">
      <c r="J166" s="106">
        <v>157</v>
      </c>
      <c r="K166" s="84">
        <f t="shared" si="13"/>
        <v>48244.530171501436</v>
      </c>
      <c r="L166" s="85">
        <f t="shared" si="10"/>
        <v>372.76668480617366</v>
      </c>
      <c r="M166" s="85">
        <f t="shared" si="11"/>
        <v>300.39988954892152</v>
      </c>
      <c r="N166" s="81">
        <f t="shared" si="12"/>
        <v>72.36679525725215</v>
      </c>
      <c r="O166" s="86">
        <f t="shared" si="14"/>
        <v>47944.130281952515</v>
      </c>
    </row>
    <row r="167" spans="10:15" x14ac:dyDescent="0.3">
      <c r="J167" s="106">
        <v>158</v>
      </c>
      <c r="K167" s="84">
        <f t="shared" si="13"/>
        <v>47944.130281952515</v>
      </c>
      <c r="L167" s="85">
        <f t="shared" si="10"/>
        <v>372.76668480617366</v>
      </c>
      <c r="M167" s="85">
        <f t="shared" si="11"/>
        <v>300.85048938324491</v>
      </c>
      <c r="N167" s="81">
        <f t="shared" si="12"/>
        <v>71.916195422928766</v>
      </c>
      <c r="O167" s="86">
        <f t="shared" si="14"/>
        <v>47643.279792569272</v>
      </c>
    </row>
    <row r="168" spans="10:15" x14ac:dyDescent="0.3">
      <c r="J168" s="106">
        <v>159</v>
      </c>
      <c r="K168" s="84">
        <f t="shared" si="13"/>
        <v>47643.279792569272</v>
      </c>
      <c r="L168" s="85">
        <f t="shared" si="10"/>
        <v>372.76668480617366</v>
      </c>
      <c r="M168" s="85">
        <f t="shared" si="11"/>
        <v>301.30176511731975</v>
      </c>
      <c r="N168" s="81">
        <f t="shared" si="12"/>
        <v>71.464919688853897</v>
      </c>
      <c r="O168" s="86">
        <f t="shared" si="14"/>
        <v>47341.978027451951</v>
      </c>
    </row>
    <row r="169" spans="10:15" x14ac:dyDescent="0.3">
      <c r="J169" s="106">
        <v>160</v>
      </c>
      <c r="K169" s="84">
        <f t="shared" si="13"/>
        <v>47341.978027451951</v>
      </c>
      <c r="L169" s="85">
        <f t="shared" si="10"/>
        <v>372.76668480617366</v>
      </c>
      <c r="M169" s="85">
        <f t="shared" si="11"/>
        <v>301.75371776499571</v>
      </c>
      <c r="N169" s="81">
        <f t="shared" si="12"/>
        <v>71.01296704117793</v>
      </c>
      <c r="O169" s="86">
        <f t="shared" si="14"/>
        <v>47040.224309686957</v>
      </c>
    </row>
    <row r="170" spans="10:15" x14ac:dyDescent="0.3">
      <c r="J170" s="106">
        <v>161</v>
      </c>
      <c r="K170" s="84">
        <f t="shared" si="13"/>
        <v>47040.224309686957</v>
      </c>
      <c r="L170" s="85">
        <f t="shared" si="10"/>
        <v>372.76668480617366</v>
      </c>
      <c r="M170" s="85">
        <f t="shared" si="11"/>
        <v>302.20634834164321</v>
      </c>
      <c r="N170" s="81">
        <f t="shared" si="12"/>
        <v>70.560336464530437</v>
      </c>
      <c r="O170" s="86">
        <f t="shared" si="14"/>
        <v>46738.017961345315</v>
      </c>
    </row>
    <row r="171" spans="10:15" x14ac:dyDescent="0.3">
      <c r="J171" s="106">
        <v>162</v>
      </c>
      <c r="K171" s="84">
        <f t="shared" si="13"/>
        <v>46738.017961345315</v>
      </c>
      <c r="L171" s="85">
        <f t="shared" si="10"/>
        <v>372.76668480617366</v>
      </c>
      <c r="M171" s="85">
        <f t="shared" si="11"/>
        <v>302.65965786415569</v>
      </c>
      <c r="N171" s="81">
        <f t="shared" si="12"/>
        <v>70.107026942017967</v>
      </c>
      <c r="O171" s="86">
        <f t="shared" si="14"/>
        <v>46435.35830348116</v>
      </c>
    </row>
    <row r="172" spans="10:15" x14ac:dyDescent="0.3">
      <c r="J172" s="106">
        <v>163</v>
      </c>
      <c r="K172" s="84">
        <f t="shared" si="13"/>
        <v>46435.35830348116</v>
      </c>
      <c r="L172" s="85">
        <f t="shared" si="10"/>
        <v>372.76668480617366</v>
      </c>
      <c r="M172" s="85">
        <f t="shared" si="11"/>
        <v>303.11364735095191</v>
      </c>
      <c r="N172" s="81">
        <f t="shared" si="12"/>
        <v>69.653037455221735</v>
      </c>
      <c r="O172" s="86">
        <f t="shared" si="14"/>
        <v>46132.244656130206</v>
      </c>
    </row>
    <row r="173" spans="10:15" x14ac:dyDescent="0.3">
      <c r="J173" s="106">
        <v>164</v>
      </c>
      <c r="K173" s="84">
        <f t="shared" si="13"/>
        <v>46132.244656130206</v>
      </c>
      <c r="L173" s="85">
        <f t="shared" si="10"/>
        <v>372.76668480617366</v>
      </c>
      <c r="M173" s="85">
        <f t="shared" si="11"/>
        <v>303.56831782197833</v>
      </c>
      <c r="N173" s="81">
        <f t="shared" si="12"/>
        <v>69.198366984195303</v>
      </c>
      <c r="O173" s="86">
        <f t="shared" si="14"/>
        <v>45828.676338308229</v>
      </c>
    </row>
    <row r="174" spans="10:15" x14ac:dyDescent="0.3">
      <c r="J174" s="106">
        <v>165</v>
      </c>
      <c r="K174" s="84">
        <f t="shared" si="13"/>
        <v>45828.676338308229</v>
      </c>
      <c r="L174" s="85">
        <f t="shared" si="10"/>
        <v>372.76668480617366</v>
      </c>
      <c r="M174" s="85">
        <f t="shared" si="11"/>
        <v>304.02367029871129</v>
      </c>
      <c r="N174" s="81">
        <f t="shared" si="12"/>
        <v>68.743014507462334</v>
      </c>
      <c r="O174" s="86">
        <f t="shared" si="14"/>
        <v>45524.652668009519</v>
      </c>
    </row>
    <row r="175" spans="10:15" x14ac:dyDescent="0.3">
      <c r="J175" s="106">
        <v>166</v>
      </c>
      <c r="K175" s="84">
        <f t="shared" si="13"/>
        <v>45524.652668009519</v>
      </c>
      <c r="L175" s="85">
        <f t="shared" si="10"/>
        <v>372.76668480617366</v>
      </c>
      <c r="M175" s="85">
        <f t="shared" si="11"/>
        <v>304.47970580415938</v>
      </c>
      <c r="N175" s="81">
        <f t="shared" si="12"/>
        <v>68.286979002014277</v>
      </c>
      <c r="O175" s="86">
        <f t="shared" si="14"/>
        <v>45220.172962205361</v>
      </c>
    </row>
    <row r="176" spans="10:15" x14ac:dyDescent="0.3">
      <c r="J176" s="106">
        <v>167</v>
      </c>
      <c r="K176" s="84">
        <f t="shared" si="13"/>
        <v>45220.172962205361</v>
      </c>
      <c r="L176" s="85">
        <f t="shared" si="10"/>
        <v>372.76668480617366</v>
      </c>
      <c r="M176" s="85">
        <f t="shared" si="11"/>
        <v>304.93642536286563</v>
      </c>
      <c r="N176" s="81">
        <f t="shared" si="12"/>
        <v>67.830259443308037</v>
      </c>
      <c r="O176" s="86">
        <f t="shared" si="14"/>
        <v>44915.236536842494</v>
      </c>
    </row>
    <row r="177" spans="10:15" x14ac:dyDescent="0.3">
      <c r="J177" s="106">
        <v>168</v>
      </c>
      <c r="K177" s="84">
        <f t="shared" si="13"/>
        <v>44915.236536842494</v>
      </c>
      <c r="L177" s="85">
        <f t="shared" si="10"/>
        <v>372.76668480617366</v>
      </c>
      <c r="M177" s="85">
        <f t="shared" si="11"/>
        <v>305.39383000090993</v>
      </c>
      <c r="N177" s="81">
        <f t="shared" si="12"/>
        <v>67.372854805263742</v>
      </c>
      <c r="O177" s="86">
        <f t="shared" si="14"/>
        <v>44609.842706841584</v>
      </c>
    </row>
    <row r="178" spans="10:15" x14ac:dyDescent="0.3">
      <c r="J178" s="106">
        <v>169</v>
      </c>
      <c r="K178" s="84">
        <f t="shared" si="13"/>
        <v>44609.842706841584</v>
      </c>
      <c r="L178" s="85">
        <f t="shared" si="10"/>
        <v>372.76668480617366</v>
      </c>
      <c r="M178" s="85">
        <f t="shared" si="11"/>
        <v>305.85192074591129</v>
      </c>
      <c r="N178" s="81">
        <f t="shared" si="12"/>
        <v>66.914764060262371</v>
      </c>
      <c r="O178" s="86">
        <f t="shared" si="14"/>
        <v>44303.990786095674</v>
      </c>
    </row>
    <row r="179" spans="10:15" x14ac:dyDescent="0.3">
      <c r="J179" s="106">
        <v>170</v>
      </c>
      <c r="K179" s="84">
        <f t="shared" si="13"/>
        <v>44303.990786095674</v>
      </c>
      <c r="L179" s="85">
        <f t="shared" si="10"/>
        <v>372.76668480617366</v>
      </c>
      <c r="M179" s="85">
        <f t="shared" si="11"/>
        <v>306.31069862703015</v>
      </c>
      <c r="N179" s="81">
        <f t="shared" si="12"/>
        <v>66.455986179143508</v>
      </c>
      <c r="O179" s="86">
        <f t="shared" si="14"/>
        <v>43997.680087468645</v>
      </c>
    </row>
    <row r="180" spans="10:15" x14ac:dyDescent="0.3">
      <c r="J180" s="106">
        <v>171</v>
      </c>
      <c r="K180" s="84">
        <f t="shared" si="13"/>
        <v>43997.680087468645</v>
      </c>
      <c r="L180" s="85">
        <f t="shared" si="10"/>
        <v>372.76668480617366</v>
      </c>
      <c r="M180" s="85">
        <f t="shared" si="11"/>
        <v>306.77016467497072</v>
      </c>
      <c r="N180" s="81">
        <f t="shared" si="12"/>
        <v>65.996520131202956</v>
      </c>
      <c r="O180" s="86">
        <f t="shared" si="14"/>
        <v>43690.909922793675</v>
      </c>
    </row>
    <row r="181" spans="10:15" x14ac:dyDescent="0.3">
      <c r="J181" s="106">
        <v>172</v>
      </c>
      <c r="K181" s="84">
        <f t="shared" si="13"/>
        <v>43690.909922793675</v>
      </c>
      <c r="L181" s="85">
        <f t="shared" si="10"/>
        <v>372.76668480617366</v>
      </c>
      <c r="M181" s="85">
        <f t="shared" si="11"/>
        <v>307.23031992198315</v>
      </c>
      <c r="N181" s="81">
        <f t="shared" si="12"/>
        <v>65.536364884190505</v>
      </c>
      <c r="O181" s="86">
        <f t="shared" si="14"/>
        <v>43383.679602871693</v>
      </c>
    </row>
    <row r="182" spans="10:15" x14ac:dyDescent="0.3">
      <c r="J182" s="106">
        <v>173</v>
      </c>
      <c r="K182" s="84">
        <f t="shared" si="13"/>
        <v>43383.679602871693</v>
      </c>
      <c r="L182" s="85">
        <f t="shared" si="10"/>
        <v>372.76668480617366</v>
      </c>
      <c r="M182" s="85">
        <f t="shared" si="11"/>
        <v>307.6911654018661</v>
      </c>
      <c r="N182" s="81">
        <f t="shared" si="12"/>
        <v>65.075519404307542</v>
      </c>
      <c r="O182" s="86">
        <f t="shared" si="14"/>
        <v>43075.988437469823</v>
      </c>
    </row>
    <row r="183" spans="10:15" x14ac:dyDescent="0.3">
      <c r="J183" s="106">
        <v>174</v>
      </c>
      <c r="K183" s="84">
        <f t="shared" si="13"/>
        <v>43075.988437469823</v>
      </c>
      <c r="L183" s="85">
        <f t="shared" si="10"/>
        <v>372.76668480617366</v>
      </c>
      <c r="M183" s="85">
        <f t="shared" si="11"/>
        <v>308.15270214996895</v>
      </c>
      <c r="N183" s="81">
        <f t="shared" si="12"/>
        <v>64.613982656204726</v>
      </c>
      <c r="O183" s="86">
        <f t="shared" si="14"/>
        <v>42767.835735319852</v>
      </c>
    </row>
    <row r="184" spans="10:15" x14ac:dyDescent="0.3">
      <c r="J184" s="106">
        <v>175</v>
      </c>
      <c r="K184" s="84">
        <f t="shared" si="13"/>
        <v>42767.835735319852</v>
      </c>
      <c r="L184" s="85">
        <f t="shared" si="10"/>
        <v>372.76668480617366</v>
      </c>
      <c r="M184" s="85">
        <f t="shared" si="11"/>
        <v>308.61493120319386</v>
      </c>
      <c r="N184" s="81">
        <f t="shared" si="12"/>
        <v>64.151753602979781</v>
      </c>
      <c r="O184" s="86">
        <f t="shared" si="14"/>
        <v>42459.22080411666</v>
      </c>
    </row>
    <row r="185" spans="10:15" x14ac:dyDescent="0.3">
      <c r="J185" s="106">
        <v>176</v>
      </c>
      <c r="K185" s="84">
        <f t="shared" si="13"/>
        <v>42459.22080411666</v>
      </c>
      <c r="L185" s="85">
        <f t="shared" si="10"/>
        <v>372.76668480617366</v>
      </c>
      <c r="M185" s="85">
        <f t="shared" si="11"/>
        <v>309.07785359999866</v>
      </c>
      <c r="N185" s="81">
        <f t="shared" si="12"/>
        <v>63.688831206174989</v>
      </c>
      <c r="O185" s="86">
        <f t="shared" si="14"/>
        <v>42150.14295051666</v>
      </c>
    </row>
    <row r="186" spans="10:15" x14ac:dyDescent="0.3">
      <c r="J186" s="106">
        <v>177</v>
      </c>
      <c r="K186" s="84">
        <f t="shared" si="13"/>
        <v>42150.14295051666</v>
      </c>
      <c r="L186" s="85">
        <f t="shared" si="10"/>
        <v>372.76668480617366</v>
      </c>
      <c r="M186" s="85">
        <f t="shared" si="11"/>
        <v>309.54147038039866</v>
      </c>
      <c r="N186" s="81">
        <f t="shared" si="12"/>
        <v>63.225214425774986</v>
      </c>
      <c r="O186" s="86">
        <f t="shared" si="14"/>
        <v>41840.601480136262</v>
      </c>
    </row>
    <row r="187" spans="10:15" x14ac:dyDescent="0.3">
      <c r="J187" s="106">
        <v>178</v>
      </c>
      <c r="K187" s="84">
        <f t="shared" si="13"/>
        <v>41840.601480136262</v>
      </c>
      <c r="L187" s="85">
        <f t="shared" si="10"/>
        <v>372.76668480617366</v>
      </c>
      <c r="M187" s="85">
        <f t="shared" si="11"/>
        <v>310.00578258596926</v>
      </c>
      <c r="N187" s="81">
        <f t="shared" si="12"/>
        <v>62.760902220204393</v>
      </c>
      <c r="O187" s="86">
        <f t="shared" si="14"/>
        <v>41530.595697550292</v>
      </c>
    </row>
    <row r="188" spans="10:15" x14ac:dyDescent="0.3">
      <c r="J188" s="106">
        <v>179</v>
      </c>
      <c r="K188" s="84">
        <f t="shared" si="13"/>
        <v>41530.595697550292</v>
      </c>
      <c r="L188" s="85">
        <f t="shared" si="10"/>
        <v>372.76668480617366</v>
      </c>
      <c r="M188" s="85">
        <f t="shared" si="11"/>
        <v>310.47079125984823</v>
      </c>
      <c r="N188" s="81">
        <f t="shared" si="12"/>
        <v>62.295893546325431</v>
      </c>
      <c r="O188" s="86">
        <f t="shared" si="14"/>
        <v>41220.124906290446</v>
      </c>
    </row>
    <row r="189" spans="10:15" x14ac:dyDescent="0.3">
      <c r="J189" s="106">
        <v>180</v>
      </c>
      <c r="K189" s="84">
        <f t="shared" si="13"/>
        <v>41220.124906290446</v>
      </c>
      <c r="L189" s="85">
        <f t="shared" si="10"/>
        <v>372.76668480617366</v>
      </c>
      <c r="M189" s="85">
        <f t="shared" si="11"/>
        <v>310.93649744673797</v>
      </c>
      <c r="N189" s="81">
        <f t="shared" si="12"/>
        <v>61.830187359435662</v>
      </c>
      <c r="O189" s="86">
        <f t="shared" si="14"/>
        <v>40909.188408843707</v>
      </c>
    </row>
    <row r="190" spans="10:15" x14ac:dyDescent="0.3">
      <c r="J190" s="106">
        <v>181</v>
      </c>
      <c r="K190" s="84">
        <f t="shared" si="13"/>
        <v>40909.188408843707</v>
      </c>
      <c r="L190" s="85">
        <f t="shared" si="10"/>
        <v>372.76668480617366</v>
      </c>
      <c r="M190" s="85">
        <f t="shared" si="11"/>
        <v>311.40290219290807</v>
      </c>
      <c r="N190" s="81">
        <f t="shared" si="12"/>
        <v>61.363782613265556</v>
      </c>
      <c r="O190" s="86">
        <f t="shared" si="14"/>
        <v>40597.785506650798</v>
      </c>
    </row>
    <row r="191" spans="10:15" x14ac:dyDescent="0.3">
      <c r="J191" s="106">
        <v>182</v>
      </c>
      <c r="K191" s="84">
        <f t="shared" si="13"/>
        <v>40597.785506650798</v>
      </c>
      <c r="L191" s="85">
        <f t="shared" si="10"/>
        <v>372.76668480617366</v>
      </c>
      <c r="M191" s="85">
        <f t="shared" si="11"/>
        <v>311.87000654619749</v>
      </c>
      <c r="N191" s="81">
        <f t="shared" si="12"/>
        <v>60.896678259976191</v>
      </c>
      <c r="O191" s="86">
        <f t="shared" si="14"/>
        <v>40285.915500104602</v>
      </c>
    </row>
    <row r="192" spans="10:15" x14ac:dyDescent="0.3">
      <c r="J192" s="106">
        <v>183</v>
      </c>
      <c r="K192" s="84">
        <f t="shared" si="13"/>
        <v>40285.915500104602</v>
      </c>
      <c r="L192" s="85">
        <f t="shared" si="10"/>
        <v>372.76668480617366</v>
      </c>
      <c r="M192" s="85">
        <f t="shared" si="11"/>
        <v>312.33781155601673</v>
      </c>
      <c r="N192" s="81">
        <f t="shared" si="12"/>
        <v>60.428873250156897</v>
      </c>
      <c r="O192" s="86">
        <f t="shared" si="14"/>
        <v>39973.577688548583</v>
      </c>
    </row>
    <row r="193" spans="10:15" x14ac:dyDescent="0.3">
      <c r="J193" s="106">
        <v>184</v>
      </c>
      <c r="K193" s="84">
        <f t="shared" si="13"/>
        <v>39973.577688548583</v>
      </c>
      <c r="L193" s="85">
        <f t="shared" si="10"/>
        <v>372.76668480617366</v>
      </c>
      <c r="M193" s="85">
        <f t="shared" si="11"/>
        <v>312.80631827335077</v>
      </c>
      <c r="N193" s="81">
        <f t="shared" si="12"/>
        <v>59.960366532822867</v>
      </c>
      <c r="O193" s="86">
        <f t="shared" si="14"/>
        <v>39660.77137027523</v>
      </c>
    </row>
    <row r="194" spans="10:15" x14ac:dyDescent="0.3">
      <c r="J194" s="106">
        <v>185</v>
      </c>
      <c r="K194" s="84">
        <f t="shared" si="13"/>
        <v>39660.77137027523</v>
      </c>
      <c r="L194" s="85">
        <f t="shared" si="10"/>
        <v>372.76668480617366</v>
      </c>
      <c r="M194" s="85">
        <f t="shared" si="11"/>
        <v>313.27552775076083</v>
      </c>
      <c r="N194" s="81">
        <f t="shared" si="12"/>
        <v>59.491157055412835</v>
      </c>
      <c r="O194" s="86">
        <f t="shared" si="14"/>
        <v>39347.495842524469</v>
      </c>
    </row>
    <row r="195" spans="10:15" x14ac:dyDescent="0.3">
      <c r="J195" s="106">
        <v>186</v>
      </c>
      <c r="K195" s="84">
        <f t="shared" si="13"/>
        <v>39347.495842524469</v>
      </c>
      <c r="L195" s="85">
        <f t="shared" si="10"/>
        <v>372.76668480617366</v>
      </c>
      <c r="M195" s="85">
        <f t="shared" si="11"/>
        <v>313.74544104238697</v>
      </c>
      <c r="N195" s="81">
        <f t="shared" si="12"/>
        <v>59.021243763786693</v>
      </c>
      <c r="O195" s="86">
        <f t="shared" si="14"/>
        <v>39033.750401482081</v>
      </c>
    </row>
    <row r="196" spans="10:15" x14ac:dyDescent="0.3">
      <c r="J196" s="106">
        <v>187</v>
      </c>
      <c r="K196" s="84">
        <f t="shared" si="13"/>
        <v>39033.750401482081</v>
      </c>
      <c r="L196" s="85">
        <f t="shared" si="10"/>
        <v>372.76668480617366</v>
      </c>
      <c r="M196" s="85">
        <f t="shared" si="11"/>
        <v>314.21605920395052</v>
      </c>
      <c r="N196" s="81">
        <f t="shared" si="12"/>
        <v>58.550625602223114</v>
      </c>
      <c r="O196" s="86">
        <f t="shared" si="14"/>
        <v>38719.53434227813</v>
      </c>
    </row>
    <row r="197" spans="10:15" x14ac:dyDescent="0.3">
      <c r="J197" s="106">
        <v>188</v>
      </c>
      <c r="K197" s="84">
        <f t="shared" si="13"/>
        <v>38719.53434227813</v>
      </c>
      <c r="L197" s="85">
        <f t="shared" si="10"/>
        <v>372.76668480617366</v>
      </c>
      <c r="M197" s="85">
        <f t="shared" si="11"/>
        <v>314.68738329275646</v>
      </c>
      <c r="N197" s="81">
        <f t="shared" si="12"/>
        <v>58.079301513417192</v>
      </c>
      <c r="O197" s="86">
        <f t="shared" si="14"/>
        <v>38404.84695898537</v>
      </c>
    </row>
    <row r="198" spans="10:15" x14ac:dyDescent="0.3">
      <c r="J198" s="106">
        <v>189</v>
      </c>
      <c r="K198" s="84">
        <f t="shared" si="13"/>
        <v>38404.84695898537</v>
      </c>
      <c r="L198" s="85">
        <f t="shared" si="10"/>
        <v>372.76668480617366</v>
      </c>
      <c r="M198" s="85">
        <f t="shared" si="11"/>
        <v>315.1594143676956</v>
      </c>
      <c r="N198" s="81">
        <f t="shared" si="12"/>
        <v>57.607270438478054</v>
      </c>
      <c r="O198" s="86">
        <f t="shared" si="14"/>
        <v>38089.687544617678</v>
      </c>
    </row>
    <row r="199" spans="10:15" x14ac:dyDescent="0.3">
      <c r="J199" s="106">
        <v>190</v>
      </c>
      <c r="K199" s="84">
        <f t="shared" si="13"/>
        <v>38089.687544617678</v>
      </c>
      <c r="L199" s="85">
        <f t="shared" si="10"/>
        <v>372.76668480617366</v>
      </c>
      <c r="M199" s="85">
        <f t="shared" si="11"/>
        <v>315.63215348924712</v>
      </c>
      <c r="N199" s="81">
        <f t="shared" si="12"/>
        <v>57.134531316926513</v>
      </c>
      <c r="O199" s="86">
        <f t="shared" si="14"/>
        <v>37774.05539112843</v>
      </c>
    </row>
    <row r="200" spans="10:15" x14ac:dyDescent="0.3">
      <c r="J200" s="106">
        <v>191</v>
      </c>
      <c r="K200" s="84">
        <f t="shared" si="13"/>
        <v>37774.05539112843</v>
      </c>
      <c r="L200" s="85">
        <f t="shared" si="10"/>
        <v>372.76668480617366</v>
      </c>
      <c r="M200" s="85">
        <f t="shared" si="11"/>
        <v>316.105601719481</v>
      </c>
      <c r="N200" s="81">
        <f t="shared" si="12"/>
        <v>56.661083086692635</v>
      </c>
      <c r="O200" s="86">
        <f t="shared" si="14"/>
        <v>37457.949789408951</v>
      </c>
    </row>
    <row r="201" spans="10:15" x14ac:dyDescent="0.3">
      <c r="J201" s="106">
        <v>192</v>
      </c>
      <c r="K201" s="84">
        <f t="shared" si="13"/>
        <v>37457.949789408951</v>
      </c>
      <c r="L201" s="85">
        <f t="shared" si="10"/>
        <v>372.76668480617366</v>
      </c>
      <c r="M201" s="85">
        <f t="shared" si="11"/>
        <v>316.57976012206024</v>
      </c>
      <c r="N201" s="81">
        <f t="shared" si="12"/>
        <v>56.186924684113421</v>
      </c>
      <c r="O201" s="86">
        <f t="shared" si="14"/>
        <v>37141.370029286889</v>
      </c>
    </row>
    <row r="202" spans="10:15" x14ac:dyDescent="0.3">
      <c r="J202" s="106">
        <v>193</v>
      </c>
      <c r="K202" s="84">
        <f t="shared" si="13"/>
        <v>37141.370029286889</v>
      </c>
      <c r="L202" s="85">
        <f t="shared" si="10"/>
        <v>372.76668480617366</v>
      </c>
      <c r="M202" s="85">
        <f t="shared" si="11"/>
        <v>317.05462976224334</v>
      </c>
      <c r="N202" s="81">
        <f t="shared" si="12"/>
        <v>55.712055043930327</v>
      </c>
      <c r="O202" s="86">
        <f t="shared" si="14"/>
        <v>36824.315399524647</v>
      </c>
    </row>
    <row r="203" spans="10:15" x14ac:dyDescent="0.3">
      <c r="J203" s="106">
        <v>194</v>
      </c>
      <c r="K203" s="84">
        <f t="shared" si="13"/>
        <v>36824.315399524647</v>
      </c>
      <c r="L203" s="85">
        <f t="shared" ref="L203:L266" si="15">PMT(($N$4/12),$N$5,$K$7)*-1</f>
        <v>372.76668480617366</v>
      </c>
      <c r="M203" s="85">
        <f t="shared" ref="M203:M266" si="16">L203-N203</f>
        <v>317.53021170688669</v>
      </c>
      <c r="N203" s="81">
        <f t="shared" ref="N203:N266" si="17">K203*$N$4/12</f>
        <v>55.236473099286968</v>
      </c>
      <c r="O203" s="86">
        <f t="shared" si="14"/>
        <v>36506.785187817761</v>
      </c>
    </row>
    <row r="204" spans="10:15" x14ac:dyDescent="0.3">
      <c r="J204" s="106">
        <v>195</v>
      </c>
      <c r="K204" s="84">
        <f t="shared" ref="K204:K267" si="18">O203</f>
        <v>36506.785187817761</v>
      </c>
      <c r="L204" s="85">
        <f t="shared" si="15"/>
        <v>372.76668480617366</v>
      </c>
      <c r="M204" s="85">
        <f t="shared" si="16"/>
        <v>318.00650702444705</v>
      </c>
      <c r="N204" s="81">
        <f t="shared" si="17"/>
        <v>54.76017778172664</v>
      </c>
      <c r="O204" s="86">
        <f t="shared" ref="O204:O267" si="19">K204-M204</f>
        <v>36188.778680793315</v>
      </c>
    </row>
    <row r="205" spans="10:15" x14ac:dyDescent="0.3">
      <c r="J205" s="106">
        <v>196</v>
      </c>
      <c r="K205" s="84">
        <f t="shared" si="18"/>
        <v>36188.778680793315</v>
      </c>
      <c r="L205" s="85">
        <f t="shared" si="15"/>
        <v>372.76668480617366</v>
      </c>
      <c r="M205" s="85">
        <f t="shared" si="16"/>
        <v>318.48351678498369</v>
      </c>
      <c r="N205" s="81">
        <f t="shared" si="17"/>
        <v>54.283168021189965</v>
      </c>
      <c r="O205" s="86">
        <f t="shared" si="19"/>
        <v>35870.295164008334</v>
      </c>
    </row>
    <row r="206" spans="10:15" x14ac:dyDescent="0.3">
      <c r="J206" s="106">
        <v>197</v>
      </c>
      <c r="K206" s="84">
        <f t="shared" si="18"/>
        <v>35870.295164008334</v>
      </c>
      <c r="L206" s="85">
        <f t="shared" si="15"/>
        <v>372.76668480617366</v>
      </c>
      <c r="M206" s="85">
        <f t="shared" si="16"/>
        <v>318.96124206016117</v>
      </c>
      <c r="N206" s="81">
        <f t="shared" si="17"/>
        <v>53.805442746012496</v>
      </c>
      <c r="O206" s="86">
        <f t="shared" si="19"/>
        <v>35551.333921948171</v>
      </c>
    </row>
    <row r="207" spans="10:15" x14ac:dyDescent="0.3">
      <c r="J207" s="106">
        <v>198</v>
      </c>
      <c r="K207" s="84">
        <f t="shared" si="18"/>
        <v>35551.333921948171</v>
      </c>
      <c r="L207" s="85">
        <f t="shared" si="15"/>
        <v>372.76668480617366</v>
      </c>
      <c r="M207" s="85">
        <f t="shared" si="16"/>
        <v>319.43968392325144</v>
      </c>
      <c r="N207" s="81">
        <f t="shared" si="17"/>
        <v>53.327000882922249</v>
      </c>
      <c r="O207" s="86">
        <f t="shared" si="19"/>
        <v>35231.894238024921</v>
      </c>
    </row>
    <row r="208" spans="10:15" x14ac:dyDescent="0.3">
      <c r="J208" s="106">
        <v>199</v>
      </c>
      <c r="K208" s="84">
        <f t="shared" si="18"/>
        <v>35231.894238024921</v>
      </c>
      <c r="L208" s="85">
        <f t="shared" si="15"/>
        <v>372.76668480617366</v>
      </c>
      <c r="M208" s="85">
        <f t="shared" si="16"/>
        <v>319.91884344913626</v>
      </c>
      <c r="N208" s="81">
        <f t="shared" si="17"/>
        <v>52.847841357037375</v>
      </c>
      <c r="O208" s="86">
        <f t="shared" si="19"/>
        <v>34911.975394575784</v>
      </c>
    </row>
    <row r="209" spans="10:15" x14ac:dyDescent="0.3">
      <c r="J209" s="106">
        <v>200</v>
      </c>
      <c r="K209" s="84">
        <f t="shared" si="18"/>
        <v>34911.975394575784</v>
      </c>
      <c r="L209" s="85">
        <f t="shared" si="15"/>
        <v>372.76668480617366</v>
      </c>
      <c r="M209" s="85">
        <f t="shared" si="16"/>
        <v>320.39872171431</v>
      </c>
      <c r="N209" s="81">
        <f t="shared" si="17"/>
        <v>52.367963091863679</v>
      </c>
      <c r="O209" s="86">
        <f t="shared" si="19"/>
        <v>34591.576672861476</v>
      </c>
    </row>
    <row r="210" spans="10:15" x14ac:dyDescent="0.3">
      <c r="J210" s="106">
        <v>201</v>
      </c>
      <c r="K210" s="84">
        <f t="shared" si="18"/>
        <v>34591.576672861476</v>
      </c>
      <c r="L210" s="85">
        <f t="shared" si="15"/>
        <v>372.76668480617366</v>
      </c>
      <c r="M210" s="85">
        <f t="shared" si="16"/>
        <v>320.87931979688142</v>
      </c>
      <c r="N210" s="81">
        <f t="shared" si="17"/>
        <v>51.887365009292211</v>
      </c>
      <c r="O210" s="86">
        <f t="shared" si="19"/>
        <v>34270.697353064592</v>
      </c>
    </row>
    <row r="211" spans="10:15" x14ac:dyDescent="0.3">
      <c r="J211" s="106">
        <v>202</v>
      </c>
      <c r="K211" s="84">
        <f t="shared" si="18"/>
        <v>34270.697353064592</v>
      </c>
      <c r="L211" s="85">
        <f t="shared" si="15"/>
        <v>372.76668480617366</v>
      </c>
      <c r="M211" s="85">
        <f t="shared" si="16"/>
        <v>321.36063877657676</v>
      </c>
      <c r="N211" s="81">
        <f t="shared" si="17"/>
        <v>51.406046029596887</v>
      </c>
      <c r="O211" s="86">
        <f t="shared" si="19"/>
        <v>33949.336714288016</v>
      </c>
    </row>
    <row r="212" spans="10:15" x14ac:dyDescent="0.3">
      <c r="J212" s="106">
        <v>203</v>
      </c>
      <c r="K212" s="84">
        <f t="shared" si="18"/>
        <v>33949.336714288016</v>
      </c>
      <c r="L212" s="85">
        <f t="shared" si="15"/>
        <v>372.76668480617366</v>
      </c>
      <c r="M212" s="85">
        <f t="shared" si="16"/>
        <v>321.84267973474164</v>
      </c>
      <c r="N212" s="81">
        <f t="shared" si="17"/>
        <v>50.92400507143202</v>
      </c>
      <c r="O212" s="86">
        <f t="shared" si="19"/>
        <v>33627.494034553274</v>
      </c>
    </row>
    <row r="213" spans="10:15" x14ac:dyDescent="0.3">
      <c r="J213" s="106">
        <v>204</v>
      </c>
      <c r="K213" s="84">
        <f t="shared" si="18"/>
        <v>33627.494034553274</v>
      </c>
      <c r="L213" s="85">
        <f t="shared" si="15"/>
        <v>372.76668480617366</v>
      </c>
      <c r="M213" s="85">
        <f t="shared" si="16"/>
        <v>322.32544375434372</v>
      </c>
      <c r="N213" s="81">
        <f t="shared" si="17"/>
        <v>50.441241051829905</v>
      </c>
      <c r="O213" s="86">
        <f t="shared" si="19"/>
        <v>33305.16859079893</v>
      </c>
    </row>
    <row r="214" spans="10:15" x14ac:dyDescent="0.3">
      <c r="J214" s="106">
        <v>205</v>
      </c>
      <c r="K214" s="84">
        <f t="shared" si="18"/>
        <v>33305.16859079893</v>
      </c>
      <c r="L214" s="85">
        <f t="shared" si="15"/>
        <v>372.76668480617366</v>
      </c>
      <c r="M214" s="85">
        <f t="shared" si="16"/>
        <v>322.80893191997529</v>
      </c>
      <c r="N214" s="81">
        <f t="shared" si="17"/>
        <v>49.957752886198392</v>
      </c>
      <c r="O214" s="86">
        <f t="shared" si="19"/>
        <v>32982.359658878951</v>
      </c>
    </row>
    <row r="215" spans="10:15" x14ac:dyDescent="0.3">
      <c r="J215" s="106">
        <v>206</v>
      </c>
      <c r="K215" s="84">
        <f t="shared" si="18"/>
        <v>32982.359658878951</v>
      </c>
      <c r="L215" s="85">
        <f t="shared" si="15"/>
        <v>372.76668480617366</v>
      </c>
      <c r="M215" s="85">
        <f t="shared" si="16"/>
        <v>323.29314531785525</v>
      </c>
      <c r="N215" s="81">
        <f t="shared" si="17"/>
        <v>49.47353948831843</v>
      </c>
      <c r="O215" s="86">
        <f t="shared" si="19"/>
        <v>32659.066513561098</v>
      </c>
    </row>
    <row r="216" spans="10:15" x14ac:dyDescent="0.3">
      <c r="J216" s="106">
        <v>207</v>
      </c>
      <c r="K216" s="84">
        <f t="shared" si="18"/>
        <v>32659.066513561098</v>
      </c>
      <c r="L216" s="85">
        <f t="shared" si="15"/>
        <v>372.76668480617366</v>
      </c>
      <c r="M216" s="85">
        <f t="shared" si="16"/>
        <v>323.77808503583202</v>
      </c>
      <c r="N216" s="81">
        <f t="shared" si="17"/>
        <v>48.988599770341644</v>
      </c>
      <c r="O216" s="86">
        <f t="shared" si="19"/>
        <v>32335.288428525266</v>
      </c>
    </row>
    <row r="217" spans="10:15" x14ac:dyDescent="0.3">
      <c r="J217" s="106">
        <v>208</v>
      </c>
      <c r="K217" s="84">
        <f t="shared" si="18"/>
        <v>32335.288428525266</v>
      </c>
      <c r="L217" s="85">
        <f t="shared" si="15"/>
        <v>372.76668480617366</v>
      </c>
      <c r="M217" s="85">
        <f t="shared" si="16"/>
        <v>324.26375216338579</v>
      </c>
      <c r="N217" s="81">
        <f t="shared" si="17"/>
        <v>48.502932642787897</v>
      </c>
      <c r="O217" s="86">
        <f t="shared" si="19"/>
        <v>32011.024676361882</v>
      </c>
    </row>
    <row r="218" spans="10:15" x14ac:dyDescent="0.3">
      <c r="J218" s="106">
        <v>209</v>
      </c>
      <c r="K218" s="84">
        <f t="shared" si="18"/>
        <v>32011.024676361882</v>
      </c>
      <c r="L218" s="85">
        <f t="shared" si="15"/>
        <v>372.76668480617366</v>
      </c>
      <c r="M218" s="85">
        <f t="shared" si="16"/>
        <v>324.75014779163087</v>
      </c>
      <c r="N218" s="81">
        <f t="shared" si="17"/>
        <v>48.01653701454282</v>
      </c>
      <c r="O218" s="86">
        <f t="shared" si="19"/>
        <v>31686.274528570251</v>
      </c>
    </row>
    <row r="219" spans="10:15" x14ac:dyDescent="0.3">
      <c r="J219" s="106">
        <v>210</v>
      </c>
      <c r="K219" s="84">
        <f t="shared" si="18"/>
        <v>31686.274528570251</v>
      </c>
      <c r="L219" s="85">
        <f t="shared" si="15"/>
        <v>372.76668480617366</v>
      </c>
      <c r="M219" s="85">
        <f t="shared" si="16"/>
        <v>325.23727301331826</v>
      </c>
      <c r="N219" s="81">
        <f t="shared" si="17"/>
        <v>47.52941179285537</v>
      </c>
      <c r="O219" s="86">
        <f t="shared" si="19"/>
        <v>31361.037255556934</v>
      </c>
    </row>
    <row r="220" spans="10:15" x14ac:dyDescent="0.3">
      <c r="J220" s="106">
        <v>211</v>
      </c>
      <c r="K220" s="84">
        <f t="shared" si="18"/>
        <v>31361.037255556934</v>
      </c>
      <c r="L220" s="85">
        <f t="shared" si="15"/>
        <v>372.76668480617366</v>
      </c>
      <c r="M220" s="85">
        <f t="shared" si="16"/>
        <v>325.72512892283828</v>
      </c>
      <c r="N220" s="81">
        <f t="shared" si="17"/>
        <v>47.041555883335398</v>
      </c>
      <c r="O220" s="86">
        <f t="shared" si="19"/>
        <v>31035.312126634097</v>
      </c>
    </row>
    <row r="221" spans="10:15" x14ac:dyDescent="0.3">
      <c r="J221" s="106">
        <v>212</v>
      </c>
      <c r="K221" s="84">
        <f t="shared" si="18"/>
        <v>31035.312126634097</v>
      </c>
      <c r="L221" s="85">
        <f t="shared" si="15"/>
        <v>372.76668480617366</v>
      </c>
      <c r="M221" s="85">
        <f t="shared" si="16"/>
        <v>326.21371661622254</v>
      </c>
      <c r="N221" s="81">
        <f t="shared" si="17"/>
        <v>46.552968189951144</v>
      </c>
      <c r="O221" s="86">
        <f t="shared" si="19"/>
        <v>30709.098410017876</v>
      </c>
    </row>
    <row r="222" spans="10:15" x14ac:dyDescent="0.3">
      <c r="J222" s="106">
        <v>213</v>
      </c>
      <c r="K222" s="84">
        <f t="shared" si="18"/>
        <v>30709.098410017876</v>
      </c>
      <c r="L222" s="85">
        <f t="shared" si="15"/>
        <v>372.76668480617366</v>
      </c>
      <c r="M222" s="85">
        <f t="shared" si="16"/>
        <v>326.70303719114685</v>
      </c>
      <c r="N222" s="81">
        <f t="shared" si="17"/>
        <v>46.063647615026809</v>
      </c>
      <c r="O222" s="86">
        <f t="shared" si="19"/>
        <v>30382.39537282673</v>
      </c>
    </row>
    <row r="223" spans="10:15" x14ac:dyDescent="0.3">
      <c r="J223" s="106">
        <v>214</v>
      </c>
      <c r="K223" s="84">
        <f t="shared" si="18"/>
        <v>30382.39537282673</v>
      </c>
      <c r="L223" s="85">
        <f t="shared" si="15"/>
        <v>372.76668480617366</v>
      </c>
      <c r="M223" s="85">
        <f t="shared" si="16"/>
        <v>327.19309174693359</v>
      </c>
      <c r="N223" s="81">
        <f t="shared" si="17"/>
        <v>45.573593059240089</v>
      </c>
      <c r="O223" s="86">
        <f t="shared" si="19"/>
        <v>30055.202281079797</v>
      </c>
    </row>
    <row r="224" spans="10:15" x14ac:dyDescent="0.3">
      <c r="J224" s="106">
        <v>215</v>
      </c>
      <c r="K224" s="84">
        <f t="shared" si="18"/>
        <v>30055.202281079797</v>
      </c>
      <c r="L224" s="85">
        <f t="shared" si="15"/>
        <v>372.76668480617366</v>
      </c>
      <c r="M224" s="85">
        <f t="shared" si="16"/>
        <v>327.68388138455396</v>
      </c>
      <c r="N224" s="81">
        <f t="shared" si="17"/>
        <v>45.082803421619694</v>
      </c>
      <c r="O224" s="86">
        <f t="shared" si="19"/>
        <v>29727.518399695244</v>
      </c>
    </row>
    <row r="225" spans="10:15" x14ac:dyDescent="0.3">
      <c r="J225" s="106">
        <v>216</v>
      </c>
      <c r="K225" s="84">
        <f t="shared" si="18"/>
        <v>29727.518399695244</v>
      </c>
      <c r="L225" s="85">
        <f t="shared" si="15"/>
        <v>372.76668480617366</v>
      </c>
      <c r="M225" s="85">
        <f t="shared" si="16"/>
        <v>328.17540720663078</v>
      </c>
      <c r="N225" s="81">
        <f t="shared" si="17"/>
        <v>44.591277599542856</v>
      </c>
      <c r="O225" s="86">
        <f t="shared" si="19"/>
        <v>29399.342992488611</v>
      </c>
    </row>
    <row r="226" spans="10:15" x14ac:dyDescent="0.3">
      <c r="J226" s="106">
        <v>217</v>
      </c>
      <c r="K226" s="84">
        <f t="shared" si="18"/>
        <v>29399.342992488611</v>
      </c>
      <c r="L226" s="85">
        <f t="shared" si="15"/>
        <v>372.76668480617366</v>
      </c>
      <c r="M226" s="85">
        <f t="shared" si="16"/>
        <v>328.66767031744075</v>
      </c>
      <c r="N226" s="81">
        <f t="shared" si="17"/>
        <v>44.099014488732912</v>
      </c>
      <c r="O226" s="86">
        <f t="shared" si="19"/>
        <v>29070.67532217117</v>
      </c>
    </row>
    <row r="227" spans="10:15" x14ac:dyDescent="0.3">
      <c r="J227" s="106">
        <v>218</v>
      </c>
      <c r="K227" s="84">
        <f t="shared" si="18"/>
        <v>29070.67532217117</v>
      </c>
      <c r="L227" s="85">
        <f t="shared" si="15"/>
        <v>372.76668480617366</v>
      </c>
      <c r="M227" s="85">
        <f t="shared" si="16"/>
        <v>329.16067182291692</v>
      </c>
      <c r="N227" s="81">
        <f t="shared" si="17"/>
        <v>43.606012983256754</v>
      </c>
      <c r="O227" s="86">
        <f t="shared" si="19"/>
        <v>28741.514650348254</v>
      </c>
    </row>
    <row r="228" spans="10:15" x14ac:dyDescent="0.3">
      <c r="J228" s="106">
        <v>219</v>
      </c>
      <c r="K228" s="84">
        <f t="shared" si="18"/>
        <v>28741.514650348254</v>
      </c>
      <c r="L228" s="85">
        <f t="shared" si="15"/>
        <v>372.76668480617366</v>
      </c>
      <c r="M228" s="85">
        <f t="shared" si="16"/>
        <v>329.65441283065127</v>
      </c>
      <c r="N228" s="81">
        <f t="shared" si="17"/>
        <v>43.112271975522383</v>
      </c>
      <c r="O228" s="86">
        <f t="shared" si="19"/>
        <v>28411.860237517601</v>
      </c>
    </row>
    <row r="229" spans="10:15" x14ac:dyDescent="0.3">
      <c r="J229" s="106">
        <v>220</v>
      </c>
      <c r="K229" s="84">
        <f t="shared" si="18"/>
        <v>28411.860237517601</v>
      </c>
      <c r="L229" s="85">
        <f t="shared" si="15"/>
        <v>372.76668480617366</v>
      </c>
      <c r="M229" s="85">
        <f t="shared" si="16"/>
        <v>330.14889444989728</v>
      </c>
      <c r="N229" s="81">
        <f t="shared" si="17"/>
        <v>42.617790356276394</v>
      </c>
      <c r="O229" s="86">
        <f t="shared" si="19"/>
        <v>28081.711343067705</v>
      </c>
    </row>
    <row r="230" spans="10:15" x14ac:dyDescent="0.3">
      <c r="J230" s="106">
        <v>221</v>
      </c>
      <c r="K230" s="84">
        <f t="shared" si="18"/>
        <v>28081.711343067705</v>
      </c>
      <c r="L230" s="85">
        <f t="shared" si="15"/>
        <v>372.76668480617366</v>
      </c>
      <c r="M230" s="85">
        <f t="shared" si="16"/>
        <v>330.64411779157211</v>
      </c>
      <c r="N230" s="81">
        <f t="shared" si="17"/>
        <v>42.12256701460155</v>
      </c>
      <c r="O230" s="86">
        <f t="shared" si="19"/>
        <v>27751.067225276132</v>
      </c>
    </row>
    <row r="231" spans="10:15" x14ac:dyDescent="0.3">
      <c r="J231" s="106">
        <v>222</v>
      </c>
      <c r="K231" s="84">
        <f t="shared" si="18"/>
        <v>27751.067225276132</v>
      </c>
      <c r="L231" s="85">
        <f t="shared" si="15"/>
        <v>372.76668480617366</v>
      </c>
      <c r="M231" s="85">
        <f t="shared" si="16"/>
        <v>331.14008396825943</v>
      </c>
      <c r="N231" s="81">
        <f t="shared" si="17"/>
        <v>41.626600837914197</v>
      </c>
      <c r="O231" s="86">
        <f t="shared" si="19"/>
        <v>27419.927141307871</v>
      </c>
    </row>
    <row r="232" spans="10:15" x14ac:dyDescent="0.3">
      <c r="J232" s="106">
        <v>223</v>
      </c>
      <c r="K232" s="84">
        <f t="shared" si="18"/>
        <v>27419.927141307871</v>
      </c>
      <c r="L232" s="85">
        <f t="shared" si="15"/>
        <v>372.76668480617366</v>
      </c>
      <c r="M232" s="85">
        <f t="shared" si="16"/>
        <v>331.63679409421184</v>
      </c>
      <c r="N232" s="81">
        <f t="shared" si="17"/>
        <v>41.129890711961799</v>
      </c>
      <c r="O232" s="86">
        <f t="shared" si="19"/>
        <v>27088.29034721366</v>
      </c>
    </row>
    <row r="233" spans="10:15" x14ac:dyDescent="0.3">
      <c r="J233" s="106">
        <v>224</v>
      </c>
      <c r="K233" s="84">
        <f t="shared" si="18"/>
        <v>27088.29034721366</v>
      </c>
      <c r="L233" s="85">
        <f t="shared" si="15"/>
        <v>372.76668480617366</v>
      </c>
      <c r="M233" s="85">
        <f t="shared" si="16"/>
        <v>332.13424928535318</v>
      </c>
      <c r="N233" s="81">
        <f t="shared" si="17"/>
        <v>40.632435520820486</v>
      </c>
      <c r="O233" s="86">
        <f t="shared" si="19"/>
        <v>26756.156097928306</v>
      </c>
    </row>
    <row r="234" spans="10:15" x14ac:dyDescent="0.3">
      <c r="J234" s="106">
        <v>225</v>
      </c>
      <c r="K234" s="84">
        <f t="shared" si="18"/>
        <v>26756.156097928306</v>
      </c>
      <c r="L234" s="85">
        <f t="shared" si="15"/>
        <v>372.76668480617366</v>
      </c>
      <c r="M234" s="85">
        <f t="shared" si="16"/>
        <v>332.63245065928118</v>
      </c>
      <c r="N234" s="81">
        <f t="shared" si="17"/>
        <v>40.13423414689246</v>
      </c>
      <c r="O234" s="86">
        <f t="shared" si="19"/>
        <v>26423.523647269023</v>
      </c>
    </row>
    <row r="235" spans="10:15" x14ac:dyDescent="0.3">
      <c r="J235" s="106">
        <v>226</v>
      </c>
      <c r="K235" s="84">
        <f t="shared" si="18"/>
        <v>26423.523647269023</v>
      </c>
      <c r="L235" s="85">
        <f t="shared" si="15"/>
        <v>372.76668480617366</v>
      </c>
      <c r="M235" s="85">
        <f t="shared" si="16"/>
        <v>333.13139933527015</v>
      </c>
      <c r="N235" s="81">
        <f t="shared" si="17"/>
        <v>39.635285470903533</v>
      </c>
      <c r="O235" s="86">
        <f t="shared" si="19"/>
        <v>26090.392247933753</v>
      </c>
    </row>
    <row r="236" spans="10:15" x14ac:dyDescent="0.3">
      <c r="J236" s="106">
        <v>227</v>
      </c>
      <c r="K236" s="84">
        <f t="shared" si="18"/>
        <v>26090.392247933753</v>
      </c>
      <c r="L236" s="85">
        <f t="shared" si="15"/>
        <v>372.76668480617366</v>
      </c>
      <c r="M236" s="85">
        <f t="shared" si="16"/>
        <v>333.63109643427305</v>
      </c>
      <c r="N236" s="81">
        <f t="shared" si="17"/>
        <v>39.135588371900624</v>
      </c>
      <c r="O236" s="86">
        <f t="shared" si="19"/>
        <v>25756.761151499479</v>
      </c>
    </row>
    <row r="237" spans="10:15" x14ac:dyDescent="0.3">
      <c r="J237" s="106">
        <v>228</v>
      </c>
      <c r="K237" s="84">
        <f t="shared" si="18"/>
        <v>25756.761151499479</v>
      </c>
      <c r="L237" s="85">
        <f t="shared" si="15"/>
        <v>372.76668480617366</v>
      </c>
      <c r="M237" s="85">
        <f t="shared" si="16"/>
        <v>334.13154307892444</v>
      </c>
      <c r="N237" s="81">
        <f t="shared" si="17"/>
        <v>38.635141727249213</v>
      </c>
      <c r="O237" s="86">
        <f t="shared" si="19"/>
        <v>25422.629608420553</v>
      </c>
    </row>
    <row r="238" spans="10:15" x14ac:dyDescent="0.3">
      <c r="J238" s="106">
        <v>229</v>
      </c>
      <c r="K238" s="84">
        <f t="shared" si="18"/>
        <v>25422.629608420553</v>
      </c>
      <c r="L238" s="85">
        <f t="shared" si="15"/>
        <v>372.76668480617366</v>
      </c>
      <c r="M238" s="85">
        <f t="shared" si="16"/>
        <v>334.6327403935428</v>
      </c>
      <c r="N238" s="81">
        <f t="shared" si="17"/>
        <v>38.133944412630825</v>
      </c>
      <c r="O238" s="86">
        <f t="shared" si="19"/>
        <v>25087.99686802701</v>
      </c>
    </row>
    <row r="239" spans="10:15" x14ac:dyDescent="0.3">
      <c r="J239" s="106">
        <v>230</v>
      </c>
      <c r="K239" s="84">
        <f t="shared" si="18"/>
        <v>25087.99686802701</v>
      </c>
      <c r="L239" s="85">
        <f t="shared" si="15"/>
        <v>372.76668480617366</v>
      </c>
      <c r="M239" s="85">
        <f t="shared" si="16"/>
        <v>335.13468950413312</v>
      </c>
      <c r="N239" s="81">
        <f t="shared" si="17"/>
        <v>37.631995302040515</v>
      </c>
      <c r="O239" s="86">
        <f t="shared" si="19"/>
        <v>24752.862178522879</v>
      </c>
    </row>
    <row r="240" spans="10:15" x14ac:dyDescent="0.3">
      <c r="J240" s="106">
        <v>231</v>
      </c>
      <c r="K240" s="84">
        <f t="shared" si="18"/>
        <v>24752.862178522879</v>
      </c>
      <c r="L240" s="85">
        <f t="shared" si="15"/>
        <v>372.76668480617366</v>
      </c>
      <c r="M240" s="85">
        <f t="shared" si="16"/>
        <v>335.63739153838935</v>
      </c>
      <c r="N240" s="81">
        <f t="shared" si="17"/>
        <v>37.129293267784313</v>
      </c>
      <c r="O240" s="86">
        <f t="shared" si="19"/>
        <v>24417.22478698449</v>
      </c>
    </row>
    <row r="241" spans="10:15" x14ac:dyDescent="0.3">
      <c r="J241" s="106">
        <v>232</v>
      </c>
      <c r="K241" s="84">
        <f t="shared" si="18"/>
        <v>24417.22478698449</v>
      </c>
      <c r="L241" s="85">
        <f t="shared" si="15"/>
        <v>372.76668480617366</v>
      </c>
      <c r="M241" s="85">
        <f t="shared" si="16"/>
        <v>336.14084762569695</v>
      </c>
      <c r="N241" s="81">
        <f t="shared" si="17"/>
        <v>36.625837180476729</v>
      </c>
      <c r="O241" s="86">
        <f t="shared" si="19"/>
        <v>24081.083939358792</v>
      </c>
    </row>
    <row r="242" spans="10:15" x14ac:dyDescent="0.3">
      <c r="J242" s="106">
        <v>233</v>
      </c>
      <c r="K242" s="84">
        <f t="shared" si="18"/>
        <v>24081.083939358792</v>
      </c>
      <c r="L242" s="85">
        <f t="shared" si="15"/>
        <v>372.76668480617366</v>
      </c>
      <c r="M242" s="85">
        <f t="shared" si="16"/>
        <v>336.64505889713547</v>
      </c>
      <c r="N242" s="81">
        <f t="shared" si="17"/>
        <v>36.121625909038187</v>
      </c>
      <c r="O242" s="86">
        <f t="shared" si="19"/>
        <v>23744.438880461657</v>
      </c>
    </row>
    <row r="243" spans="10:15" x14ac:dyDescent="0.3">
      <c r="J243" s="106">
        <v>234</v>
      </c>
      <c r="K243" s="84">
        <f t="shared" si="18"/>
        <v>23744.438880461657</v>
      </c>
      <c r="L243" s="85">
        <f t="shared" si="15"/>
        <v>372.76668480617366</v>
      </c>
      <c r="M243" s="85">
        <f t="shared" si="16"/>
        <v>337.15002648548119</v>
      </c>
      <c r="N243" s="81">
        <f t="shared" si="17"/>
        <v>35.616658320692487</v>
      </c>
      <c r="O243" s="86">
        <f t="shared" si="19"/>
        <v>23407.288853976177</v>
      </c>
    </row>
    <row r="244" spans="10:15" x14ac:dyDescent="0.3">
      <c r="J244" s="106">
        <v>235</v>
      </c>
      <c r="K244" s="84">
        <f t="shared" si="18"/>
        <v>23407.288853976177</v>
      </c>
      <c r="L244" s="85">
        <f t="shared" si="15"/>
        <v>372.76668480617366</v>
      </c>
      <c r="M244" s="85">
        <f t="shared" si="16"/>
        <v>337.65575152520938</v>
      </c>
      <c r="N244" s="81">
        <f t="shared" si="17"/>
        <v>35.110933280964261</v>
      </c>
      <c r="O244" s="86">
        <f t="shared" si="19"/>
        <v>23069.633102450967</v>
      </c>
    </row>
    <row r="245" spans="10:15" x14ac:dyDescent="0.3">
      <c r="J245" s="106">
        <v>236</v>
      </c>
      <c r="K245" s="84">
        <f t="shared" si="18"/>
        <v>23069.633102450967</v>
      </c>
      <c r="L245" s="85">
        <f t="shared" si="15"/>
        <v>372.76668480617366</v>
      </c>
      <c r="M245" s="85">
        <f t="shared" si="16"/>
        <v>338.1622351524972</v>
      </c>
      <c r="N245" s="81">
        <f t="shared" si="17"/>
        <v>34.604449653676447</v>
      </c>
      <c r="O245" s="86">
        <f t="shared" si="19"/>
        <v>22731.470867298471</v>
      </c>
    </row>
    <row r="246" spans="10:15" x14ac:dyDescent="0.3">
      <c r="J246" s="106">
        <v>237</v>
      </c>
      <c r="K246" s="84">
        <f t="shared" si="18"/>
        <v>22731.470867298471</v>
      </c>
      <c r="L246" s="85">
        <f t="shared" si="15"/>
        <v>372.76668480617366</v>
      </c>
      <c r="M246" s="85">
        <f t="shared" si="16"/>
        <v>338.66947850522592</v>
      </c>
      <c r="N246" s="81">
        <f t="shared" si="17"/>
        <v>34.097206300947704</v>
      </c>
      <c r="O246" s="86">
        <f t="shared" si="19"/>
        <v>22392.801388793247</v>
      </c>
    </row>
    <row r="247" spans="10:15" x14ac:dyDescent="0.3">
      <c r="J247" s="106">
        <v>238</v>
      </c>
      <c r="K247" s="84">
        <f t="shared" si="18"/>
        <v>22392.801388793247</v>
      </c>
      <c r="L247" s="85">
        <f t="shared" si="15"/>
        <v>372.76668480617366</v>
      </c>
      <c r="M247" s="85">
        <f t="shared" si="16"/>
        <v>339.17748272298377</v>
      </c>
      <c r="N247" s="81">
        <f t="shared" si="17"/>
        <v>33.589202083189868</v>
      </c>
      <c r="O247" s="86">
        <f t="shared" si="19"/>
        <v>22053.623906070265</v>
      </c>
    </row>
    <row r="248" spans="10:15" x14ac:dyDescent="0.3">
      <c r="J248" s="106">
        <v>239</v>
      </c>
      <c r="K248" s="84">
        <f t="shared" si="18"/>
        <v>22053.623906070265</v>
      </c>
      <c r="L248" s="85">
        <f t="shared" si="15"/>
        <v>372.76668480617366</v>
      </c>
      <c r="M248" s="85">
        <f t="shared" si="16"/>
        <v>339.68624894706829</v>
      </c>
      <c r="N248" s="81">
        <f t="shared" si="17"/>
        <v>33.080435859105393</v>
      </c>
      <c r="O248" s="86">
        <f t="shared" si="19"/>
        <v>21713.937657123195</v>
      </c>
    </row>
    <row r="249" spans="10:15" x14ac:dyDescent="0.3">
      <c r="J249" s="106">
        <v>240</v>
      </c>
      <c r="K249" s="84">
        <f t="shared" si="18"/>
        <v>21713.937657123195</v>
      </c>
      <c r="L249" s="85">
        <f t="shared" si="15"/>
        <v>372.76668480617366</v>
      </c>
      <c r="M249" s="85">
        <f t="shared" si="16"/>
        <v>340.19577832048884</v>
      </c>
      <c r="N249" s="81">
        <f t="shared" si="17"/>
        <v>32.570906485684795</v>
      </c>
      <c r="O249" s="86">
        <f t="shared" si="19"/>
        <v>21373.741878802706</v>
      </c>
    </row>
    <row r="250" spans="10:15" x14ac:dyDescent="0.3">
      <c r="J250" s="106">
        <v>241</v>
      </c>
      <c r="K250" s="84">
        <f t="shared" si="18"/>
        <v>21373.741878802706</v>
      </c>
      <c r="L250" s="85">
        <f t="shared" si="15"/>
        <v>372.76668480617366</v>
      </c>
      <c r="M250" s="85">
        <f t="shared" si="16"/>
        <v>340.70607198796961</v>
      </c>
      <c r="N250" s="81">
        <f t="shared" si="17"/>
        <v>32.060612818204056</v>
      </c>
      <c r="O250" s="86">
        <f t="shared" si="19"/>
        <v>21033.035806814736</v>
      </c>
    </row>
    <row r="251" spans="10:15" x14ac:dyDescent="0.3">
      <c r="J251" s="106">
        <v>242</v>
      </c>
      <c r="K251" s="84">
        <f t="shared" si="18"/>
        <v>21033.035806814736</v>
      </c>
      <c r="L251" s="85">
        <f t="shared" si="15"/>
        <v>372.76668480617366</v>
      </c>
      <c r="M251" s="85">
        <f t="shared" si="16"/>
        <v>341.21713109595157</v>
      </c>
      <c r="N251" s="81">
        <f t="shared" si="17"/>
        <v>31.549553710222103</v>
      </c>
      <c r="O251" s="86">
        <f t="shared" si="19"/>
        <v>20691.818675718783</v>
      </c>
    </row>
    <row r="252" spans="10:15" x14ac:dyDescent="0.3">
      <c r="J252" s="106">
        <v>243</v>
      </c>
      <c r="K252" s="84">
        <f t="shared" si="18"/>
        <v>20691.818675718783</v>
      </c>
      <c r="L252" s="85">
        <f t="shared" si="15"/>
        <v>372.76668480617366</v>
      </c>
      <c r="M252" s="85">
        <f t="shared" si="16"/>
        <v>341.72895679259545</v>
      </c>
      <c r="N252" s="81">
        <f t="shared" si="17"/>
        <v>31.037728013578175</v>
      </c>
      <c r="O252" s="86">
        <f t="shared" si="19"/>
        <v>20350.089718926189</v>
      </c>
    </row>
    <row r="253" spans="10:15" x14ac:dyDescent="0.3">
      <c r="J253" s="106">
        <v>244</v>
      </c>
      <c r="K253" s="84">
        <f t="shared" si="18"/>
        <v>20350.089718926189</v>
      </c>
      <c r="L253" s="85">
        <f t="shared" si="15"/>
        <v>372.76668480617366</v>
      </c>
      <c r="M253" s="85">
        <f t="shared" si="16"/>
        <v>342.24155022778439</v>
      </c>
      <c r="N253" s="81">
        <f t="shared" si="17"/>
        <v>30.525134578389281</v>
      </c>
      <c r="O253" s="86">
        <f t="shared" si="19"/>
        <v>20007.848168698405</v>
      </c>
    </row>
    <row r="254" spans="10:15" x14ac:dyDescent="0.3">
      <c r="J254" s="106">
        <v>245</v>
      </c>
      <c r="K254" s="84">
        <f t="shared" si="18"/>
        <v>20007.848168698405</v>
      </c>
      <c r="L254" s="85">
        <f t="shared" si="15"/>
        <v>372.76668480617366</v>
      </c>
      <c r="M254" s="85">
        <f t="shared" si="16"/>
        <v>342.75491255312608</v>
      </c>
      <c r="N254" s="81">
        <f t="shared" si="17"/>
        <v>30.011772253047607</v>
      </c>
      <c r="O254" s="86">
        <f t="shared" si="19"/>
        <v>19665.093256145279</v>
      </c>
    </row>
    <row r="255" spans="10:15" x14ac:dyDescent="0.3">
      <c r="J255" s="106">
        <v>246</v>
      </c>
      <c r="K255" s="84">
        <f t="shared" si="18"/>
        <v>19665.093256145279</v>
      </c>
      <c r="L255" s="85">
        <f t="shared" si="15"/>
        <v>372.76668480617366</v>
      </c>
      <c r="M255" s="85">
        <f t="shared" si="16"/>
        <v>343.26904492195575</v>
      </c>
      <c r="N255" s="81">
        <f t="shared" si="17"/>
        <v>29.497639884217918</v>
      </c>
      <c r="O255" s="86">
        <f t="shared" si="19"/>
        <v>19321.824211223324</v>
      </c>
    </row>
    <row r="256" spans="10:15" x14ac:dyDescent="0.3">
      <c r="J256" s="106">
        <v>247</v>
      </c>
      <c r="K256" s="84">
        <f t="shared" si="18"/>
        <v>19321.824211223324</v>
      </c>
      <c r="L256" s="85">
        <f t="shared" si="15"/>
        <v>372.76668480617366</v>
      </c>
      <c r="M256" s="85">
        <f t="shared" si="16"/>
        <v>343.78394848933868</v>
      </c>
      <c r="N256" s="81">
        <f t="shared" si="17"/>
        <v>28.982736316834984</v>
      </c>
      <c r="O256" s="86">
        <f t="shared" si="19"/>
        <v>18978.040262733986</v>
      </c>
    </row>
    <row r="257" spans="10:15" x14ac:dyDescent="0.3">
      <c r="J257" s="106">
        <v>248</v>
      </c>
      <c r="K257" s="84">
        <f t="shared" si="18"/>
        <v>18978.040262733986</v>
      </c>
      <c r="L257" s="85">
        <f t="shared" si="15"/>
        <v>372.76668480617366</v>
      </c>
      <c r="M257" s="85">
        <f t="shared" si="16"/>
        <v>344.29962441207266</v>
      </c>
      <c r="N257" s="81">
        <f t="shared" si="17"/>
        <v>28.467060394100979</v>
      </c>
      <c r="O257" s="86">
        <f t="shared" si="19"/>
        <v>18633.740638321913</v>
      </c>
    </row>
    <row r="258" spans="10:15" x14ac:dyDescent="0.3">
      <c r="J258" s="106">
        <v>249</v>
      </c>
      <c r="K258" s="84">
        <f t="shared" si="18"/>
        <v>18633.740638321913</v>
      </c>
      <c r="L258" s="85">
        <f t="shared" si="15"/>
        <v>372.76668480617366</v>
      </c>
      <c r="M258" s="85">
        <f t="shared" si="16"/>
        <v>344.81607384869079</v>
      </c>
      <c r="N258" s="81">
        <f t="shared" si="17"/>
        <v>27.950610957482866</v>
      </c>
      <c r="O258" s="86">
        <f t="shared" si="19"/>
        <v>18288.924564473222</v>
      </c>
    </row>
    <row r="259" spans="10:15" x14ac:dyDescent="0.3">
      <c r="J259" s="106">
        <v>250</v>
      </c>
      <c r="K259" s="84">
        <f t="shared" si="18"/>
        <v>18288.924564473222</v>
      </c>
      <c r="L259" s="85">
        <f t="shared" si="15"/>
        <v>372.76668480617366</v>
      </c>
      <c r="M259" s="85">
        <f t="shared" si="16"/>
        <v>345.33329795946383</v>
      </c>
      <c r="N259" s="81">
        <f t="shared" si="17"/>
        <v>27.433386846709833</v>
      </c>
      <c r="O259" s="86">
        <f t="shared" si="19"/>
        <v>17943.591266513758</v>
      </c>
    </row>
    <row r="260" spans="10:15" x14ac:dyDescent="0.3">
      <c r="J260" s="106">
        <v>251</v>
      </c>
      <c r="K260" s="84">
        <f t="shared" si="18"/>
        <v>17943.591266513758</v>
      </c>
      <c r="L260" s="85">
        <f t="shared" si="15"/>
        <v>372.76668480617366</v>
      </c>
      <c r="M260" s="85">
        <f t="shared" si="16"/>
        <v>345.85129790640303</v>
      </c>
      <c r="N260" s="81">
        <f t="shared" si="17"/>
        <v>26.915386899770635</v>
      </c>
      <c r="O260" s="86">
        <f t="shared" si="19"/>
        <v>17597.739968607355</v>
      </c>
    </row>
    <row r="261" spans="10:15" x14ac:dyDescent="0.3">
      <c r="J261" s="106">
        <v>252</v>
      </c>
      <c r="K261" s="84">
        <f t="shared" si="18"/>
        <v>17597.739968607355</v>
      </c>
      <c r="L261" s="85">
        <f t="shared" si="15"/>
        <v>372.76668480617366</v>
      </c>
      <c r="M261" s="85">
        <f t="shared" si="16"/>
        <v>346.37007485326262</v>
      </c>
      <c r="N261" s="81">
        <f t="shared" si="17"/>
        <v>26.396609952911032</v>
      </c>
      <c r="O261" s="86">
        <f t="shared" si="19"/>
        <v>17251.369893754094</v>
      </c>
    </row>
    <row r="262" spans="10:15" x14ac:dyDescent="0.3">
      <c r="J262" s="106">
        <v>253</v>
      </c>
      <c r="K262" s="84">
        <f t="shared" si="18"/>
        <v>17251.369893754094</v>
      </c>
      <c r="L262" s="85">
        <f t="shared" si="15"/>
        <v>372.76668480617366</v>
      </c>
      <c r="M262" s="85">
        <f t="shared" si="16"/>
        <v>346.8896299655425</v>
      </c>
      <c r="N262" s="81">
        <f t="shared" si="17"/>
        <v>25.877054840631136</v>
      </c>
      <c r="O262" s="86">
        <f t="shared" si="19"/>
        <v>16904.480263788551</v>
      </c>
    </row>
    <row r="263" spans="10:15" x14ac:dyDescent="0.3">
      <c r="J263" s="106">
        <v>254</v>
      </c>
      <c r="K263" s="84">
        <f t="shared" si="18"/>
        <v>16904.480263788551</v>
      </c>
      <c r="L263" s="85">
        <f t="shared" si="15"/>
        <v>372.76668480617366</v>
      </c>
      <c r="M263" s="85">
        <f t="shared" si="16"/>
        <v>347.40996441049083</v>
      </c>
      <c r="N263" s="81">
        <f t="shared" si="17"/>
        <v>25.356720395682824</v>
      </c>
      <c r="O263" s="86">
        <f t="shared" si="19"/>
        <v>16557.070299378061</v>
      </c>
    </row>
    <row r="264" spans="10:15" x14ac:dyDescent="0.3">
      <c r="J264" s="106">
        <v>255</v>
      </c>
      <c r="K264" s="84">
        <f t="shared" si="18"/>
        <v>16557.070299378061</v>
      </c>
      <c r="L264" s="85">
        <f t="shared" si="15"/>
        <v>372.76668480617366</v>
      </c>
      <c r="M264" s="85">
        <f t="shared" si="16"/>
        <v>347.93107935710657</v>
      </c>
      <c r="N264" s="81">
        <f t="shared" si="17"/>
        <v>24.835605449067089</v>
      </c>
      <c r="O264" s="86">
        <f t="shared" si="19"/>
        <v>16209.139220020956</v>
      </c>
    </row>
    <row r="265" spans="10:15" x14ac:dyDescent="0.3">
      <c r="J265" s="106">
        <v>256</v>
      </c>
      <c r="K265" s="84">
        <f t="shared" si="18"/>
        <v>16209.139220020956</v>
      </c>
      <c r="L265" s="85">
        <f t="shared" si="15"/>
        <v>372.76668480617366</v>
      </c>
      <c r="M265" s="85">
        <f t="shared" si="16"/>
        <v>348.45297597614223</v>
      </c>
      <c r="N265" s="81">
        <f t="shared" si="17"/>
        <v>24.31370883003143</v>
      </c>
      <c r="O265" s="86">
        <f t="shared" si="19"/>
        <v>15860.686244044813</v>
      </c>
    </row>
    <row r="266" spans="10:15" x14ac:dyDescent="0.3">
      <c r="J266" s="106">
        <v>257</v>
      </c>
      <c r="K266" s="84">
        <f t="shared" si="18"/>
        <v>15860.686244044813</v>
      </c>
      <c r="L266" s="85">
        <f t="shared" si="15"/>
        <v>372.76668480617366</v>
      </c>
      <c r="M266" s="85">
        <f t="shared" si="16"/>
        <v>348.97565544010644</v>
      </c>
      <c r="N266" s="81">
        <f t="shared" si="17"/>
        <v>23.791029366067217</v>
      </c>
      <c r="O266" s="86">
        <f t="shared" si="19"/>
        <v>15511.710588604707</v>
      </c>
    </row>
    <row r="267" spans="10:15" x14ac:dyDescent="0.3">
      <c r="J267" s="106">
        <v>258</v>
      </c>
      <c r="K267" s="84">
        <f t="shared" si="18"/>
        <v>15511.710588604707</v>
      </c>
      <c r="L267" s="85">
        <f t="shared" ref="L267:L309" si="20">PMT(($N$4/12),$N$5,$K$7)*-1</f>
        <v>372.76668480617366</v>
      </c>
      <c r="M267" s="85">
        <f t="shared" ref="M267:M309" si="21">L267-N267</f>
        <v>349.49911892326662</v>
      </c>
      <c r="N267" s="81">
        <f t="shared" ref="N267:N309" si="22">K267*$N$4/12</f>
        <v>23.267565882907061</v>
      </c>
      <c r="O267" s="86">
        <f t="shared" si="19"/>
        <v>15162.211469681441</v>
      </c>
    </row>
    <row r="268" spans="10:15" x14ac:dyDescent="0.3">
      <c r="J268" s="106">
        <v>259</v>
      </c>
      <c r="K268" s="84">
        <f t="shared" ref="K268:K309" si="23">O267</f>
        <v>15162.211469681441</v>
      </c>
      <c r="L268" s="85">
        <f t="shared" si="20"/>
        <v>372.76668480617366</v>
      </c>
      <c r="M268" s="85">
        <f t="shared" si="21"/>
        <v>350.0233676016515</v>
      </c>
      <c r="N268" s="81">
        <f t="shared" si="22"/>
        <v>22.74331720452216</v>
      </c>
      <c r="O268" s="86">
        <f t="shared" ref="O268:O309" si="24">K268-M268</f>
        <v>14812.188102079788</v>
      </c>
    </row>
    <row r="269" spans="10:15" x14ac:dyDescent="0.3">
      <c r="J269" s="106">
        <v>260</v>
      </c>
      <c r="K269" s="84">
        <f t="shared" si="23"/>
        <v>14812.188102079788</v>
      </c>
      <c r="L269" s="85">
        <f t="shared" si="20"/>
        <v>372.76668480617366</v>
      </c>
      <c r="M269" s="85">
        <f t="shared" si="21"/>
        <v>350.54840265305398</v>
      </c>
      <c r="N269" s="81">
        <f t="shared" si="22"/>
        <v>22.218282153119677</v>
      </c>
      <c r="O269" s="86">
        <f t="shared" si="24"/>
        <v>14461.639699426734</v>
      </c>
    </row>
    <row r="270" spans="10:15" x14ac:dyDescent="0.3">
      <c r="J270" s="106">
        <v>261</v>
      </c>
      <c r="K270" s="84">
        <f t="shared" si="23"/>
        <v>14461.639699426734</v>
      </c>
      <c r="L270" s="85">
        <f t="shared" si="20"/>
        <v>372.76668480617366</v>
      </c>
      <c r="M270" s="85">
        <f t="shared" si="21"/>
        <v>351.07422525703356</v>
      </c>
      <c r="N270" s="81">
        <f t="shared" si="22"/>
        <v>21.6924595491401</v>
      </c>
      <c r="O270" s="86">
        <f t="shared" si="24"/>
        <v>14110.5654741697</v>
      </c>
    </row>
    <row r="271" spans="10:15" x14ac:dyDescent="0.3">
      <c r="J271" s="106">
        <v>262</v>
      </c>
      <c r="K271" s="84">
        <f t="shared" si="23"/>
        <v>14110.5654741697</v>
      </c>
      <c r="L271" s="85">
        <f t="shared" si="20"/>
        <v>372.76668480617366</v>
      </c>
      <c r="M271" s="85">
        <f t="shared" si="21"/>
        <v>351.60083659491909</v>
      </c>
      <c r="N271" s="81">
        <f t="shared" si="22"/>
        <v>21.165848211254549</v>
      </c>
      <c r="O271" s="86">
        <f t="shared" si="24"/>
        <v>13758.964637574782</v>
      </c>
    </row>
    <row r="272" spans="10:15" x14ac:dyDescent="0.3">
      <c r="J272" s="106">
        <v>263</v>
      </c>
      <c r="K272" s="84">
        <f t="shared" si="23"/>
        <v>13758.964637574782</v>
      </c>
      <c r="L272" s="85">
        <f t="shared" si="20"/>
        <v>372.76668480617366</v>
      </c>
      <c r="M272" s="85">
        <f t="shared" si="21"/>
        <v>352.12823784981151</v>
      </c>
      <c r="N272" s="81">
        <f t="shared" si="22"/>
        <v>20.63844695636217</v>
      </c>
      <c r="O272" s="86">
        <f t="shared" si="24"/>
        <v>13406.836399724971</v>
      </c>
    </row>
    <row r="273" spans="10:15" x14ac:dyDescent="0.3">
      <c r="J273" s="106">
        <v>264</v>
      </c>
      <c r="K273" s="84">
        <f t="shared" si="23"/>
        <v>13406.836399724971</v>
      </c>
      <c r="L273" s="85">
        <f t="shared" si="20"/>
        <v>372.76668480617366</v>
      </c>
      <c r="M273" s="85">
        <f t="shared" si="21"/>
        <v>352.65643020658621</v>
      </c>
      <c r="N273" s="81">
        <f t="shared" si="22"/>
        <v>20.110254599587453</v>
      </c>
      <c r="O273" s="86">
        <f t="shared" si="24"/>
        <v>13054.179969518385</v>
      </c>
    </row>
    <row r="274" spans="10:15" x14ac:dyDescent="0.3">
      <c r="J274" s="106">
        <v>265</v>
      </c>
      <c r="K274" s="84">
        <f t="shared" si="23"/>
        <v>13054.179969518385</v>
      </c>
      <c r="L274" s="85">
        <f t="shared" si="20"/>
        <v>372.76668480617366</v>
      </c>
      <c r="M274" s="85">
        <f t="shared" si="21"/>
        <v>353.1854148518961</v>
      </c>
      <c r="N274" s="81">
        <f t="shared" si="22"/>
        <v>19.581269954277577</v>
      </c>
      <c r="O274" s="86">
        <f t="shared" si="24"/>
        <v>12700.994554666489</v>
      </c>
    </row>
    <row r="275" spans="10:15" x14ac:dyDescent="0.3">
      <c r="J275" s="106">
        <v>266</v>
      </c>
      <c r="K275" s="84">
        <f t="shared" si="23"/>
        <v>12700.994554666489</v>
      </c>
      <c r="L275" s="85">
        <f t="shared" si="20"/>
        <v>372.76668480617366</v>
      </c>
      <c r="M275" s="85">
        <f t="shared" si="21"/>
        <v>353.71519297417393</v>
      </c>
      <c r="N275" s="81">
        <f t="shared" si="22"/>
        <v>19.051491831999734</v>
      </c>
      <c r="O275" s="86">
        <f t="shared" si="24"/>
        <v>12347.279361692315</v>
      </c>
    </row>
    <row r="276" spans="10:15" x14ac:dyDescent="0.3">
      <c r="J276" s="106">
        <v>267</v>
      </c>
      <c r="K276" s="84">
        <f t="shared" si="23"/>
        <v>12347.279361692315</v>
      </c>
      <c r="L276" s="85">
        <f t="shared" si="20"/>
        <v>372.76668480617366</v>
      </c>
      <c r="M276" s="85">
        <f t="shared" si="21"/>
        <v>354.24576576363518</v>
      </c>
      <c r="N276" s="81">
        <f t="shared" si="22"/>
        <v>18.52091904253847</v>
      </c>
      <c r="O276" s="86">
        <f t="shared" si="24"/>
        <v>11993.03359592868</v>
      </c>
    </row>
    <row r="277" spans="10:15" x14ac:dyDescent="0.3">
      <c r="J277" s="106">
        <v>268</v>
      </c>
      <c r="K277" s="84">
        <f t="shared" si="23"/>
        <v>11993.03359592868</v>
      </c>
      <c r="L277" s="85">
        <f t="shared" si="20"/>
        <v>372.76668480617366</v>
      </c>
      <c r="M277" s="85">
        <f t="shared" si="21"/>
        <v>354.77713441228065</v>
      </c>
      <c r="N277" s="81">
        <f t="shared" si="22"/>
        <v>17.989550393893019</v>
      </c>
      <c r="O277" s="86">
        <f t="shared" si="24"/>
        <v>11638.256461516399</v>
      </c>
    </row>
    <row r="278" spans="10:15" x14ac:dyDescent="0.3">
      <c r="J278" s="106">
        <v>269</v>
      </c>
      <c r="K278" s="84">
        <f t="shared" si="23"/>
        <v>11638.256461516399</v>
      </c>
      <c r="L278" s="85">
        <f t="shared" si="20"/>
        <v>372.76668480617366</v>
      </c>
      <c r="M278" s="85">
        <f t="shared" si="21"/>
        <v>355.30930011389904</v>
      </c>
      <c r="N278" s="81">
        <f t="shared" si="22"/>
        <v>17.457384692274598</v>
      </c>
      <c r="O278" s="86">
        <f t="shared" si="24"/>
        <v>11282.947161402501</v>
      </c>
    </row>
    <row r="279" spans="10:15" x14ac:dyDescent="0.3">
      <c r="J279" s="106">
        <v>270</v>
      </c>
      <c r="K279" s="84">
        <f t="shared" si="23"/>
        <v>11282.947161402501</v>
      </c>
      <c r="L279" s="85">
        <f t="shared" si="20"/>
        <v>372.76668480617366</v>
      </c>
      <c r="M279" s="85">
        <f t="shared" si="21"/>
        <v>355.84226406406992</v>
      </c>
      <c r="N279" s="81">
        <f t="shared" si="22"/>
        <v>16.924420742103749</v>
      </c>
      <c r="O279" s="86">
        <f t="shared" si="24"/>
        <v>10927.104897338431</v>
      </c>
    </row>
    <row r="280" spans="10:15" x14ac:dyDescent="0.3">
      <c r="J280" s="106">
        <v>271</v>
      </c>
      <c r="K280" s="84">
        <f t="shared" si="23"/>
        <v>10927.104897338431</v>
      </c>
      <c r="L280" s="85">
        <f t="shared" si="20"/>
        <v>372.76668480617366</v>
      </c>
      <c r="M280" s="85">
        <f t="shared" si="21"/>
        <v>356.37602746016603</v>
      </c>
      <c r="N280" s="81">
        <f t="shared" si="22"/>
        <v>16.390657346007647</v>
      </c>
      <c r="O280" s="86">
        <f t="shared" si="24"/>
        <v>10570.728869878265</v>
      </c>
    </row>
    <row r="281" spans="10:15" x14ac:dyDescent="0.3">
      <c r="J281" s="106">
        <v>272</v>
      </c>
      <c r="K281" s="84">
        <f t="shared" si="23"/>
        <v>10570.728869878265</v>
      </c>
      <c r="L281" s="85">
        <f t="shared" si="20"/>
        <v>372.76668480617366</v>
      </c>
      <c r="M281" s="85">
        <f t="shared" si="21"/>
        <v>356.91059150135624</v>
      </c>
      <c r="N281" s="81">
        <f t="shared" si="22"/>
        <v>15.856093304817398</v>
      </c>
      <c r="O281" s="86">
        <f t="shared" si="24"/>
        <v>10213.818278376908</v>
      </c>
    </row>
    <row r="282" spans="10:15" x14ac:dyDescent="0.3">
      <c r="J282" s="106">
        <v>273</v>
      </c>
      <c r="K282" s="84">
        <f t="shared" si="23"/>
        <v>10213.818278376908</v>
      </c>
      <c r="L282" s="85">
        <f t="shared" si="20"/>
        <v>372.76668480617366</v>
      </c>
      <c r="M282" s="85">
        <f t="shared" si="21"/>
        <v>357.44595738860829</v>
      </c>
      <c r="N282" s="81">
        <f t="shared" si="22"/>
        <v>15.32072741756536</v>
      </c>
      <c r="O282" s="86">
        <f t="shared" si="24"/>
        <v>9856.3723209882992</v>
      </c>
    </row>
    <row r="283" spans="10:15" x14ac:dyDescent="0.3">
      <c r="J283" s="106">
        <v>274</v>
      </c>
      <c r="K283" s="84">
        <f t="shared" si="23"/>
        <v>9856.3723209882992</v>
      </c>
      <c r="L283" s="85">
        <f t="shared" si="20"/>
        <v>372.76668480617366</v>
      </c>
      <c r="M283" s="85">
        <f t="shared" si="21"/>
        <v>357.98212632469119</v>
      </c>
      <c r="N283" s="81">
        <f t="shared" si="22"/>
        <v>14.784558481482447</v>
      </c>
      <c r="O283" s="86">
        <f t="shared" si="24"/>
        <v>9498.3901946636088</v>
      </c>
    </row>
    <row r="284" spans="10:15" x14ac:dyDescent="0.3">
      <c r="J284" s="106">
        <v>275</v>
      </c>
      <c r="K284" s="84">
        <f t="shared" si="23"/>
        <v>9498.3901946636088</v>
      </c>
      <c r="L284" s="85">
        <f t="shared" si="20"/>
        <v>372.76668480617366</v>
      </c>
      <c r="M284" s="85">
        <f t="shared" si="21"/>
        <v>358.51909951417827</v>
      </c>
      <c r="N284" s="81">
        <f t="shared" si="22"/>
        <v>14.247585291995412</v>
      </c>
      <c r="O284" s="86">
        <f t="shared" si="24"/>
        <v>9139.8710951494304</v>
      </c>
    </row>
    <row r="285" spans="10:15" x14ac:dyDescent="0.3">
      <c r="J285" s="106">
        <v>276</v>
      </c>
      <c r="K285" s="84">
        <f t="shared" si="23"/>
        <v>9139.8710951494304</v>
      </c>
      <c r="L285" s="85">
        <f t="shared" si="20"/>
        <v>372.76668480617366</v>
      </c>
      <c r="M285" s="85">
        <f t="shared" si="21"/>
        <v>359.05687816344954</v>
      </c>
      <c r="N285" s="81">
        <f t="shared" si="22"/>
        <v>13.709806642724145</v>
      </c>
      <c r="O285" s="86">
        <f t="shared" si="24"/>
        <v>8780.8142169859802</v>
      </c>
    </row>
    <row r="286" spans="10:15" x14ac:dyDescent="0.3">
      <c r="J286" s="106">
        <v>277</v>
      </c>
      <c r="K286" s="84">
        <f t="shared" si="23"/>
        <v>8780.8142169859802</v>
      </c>
      <c r="L286" s="85">
        <f t="shared" si="20"/>
        <v>372.76668480617366</v>
      </c>
      <c r="M286" s="85">
        <f t="shared" si="21"/>
        <v>359.59546348069466</v>
      </c>
      <c r="N286" s="81">
        <f t="shared" si="22"/>
        <v>13.171221325478969</v>
      </c>
      <c r="O286" s="86">
        <f t="shared" si="24"/>
        <v>8421.2187535052853</v>
      </c>
    </row>
    <row r="287" spans="10:15" x14ac:dyDescent="0.3">
      <c r="J287" s="106">
        <v>278</v>
      </c>
      <c r="K287" s="84">
        <f t="shared" si="23"/>
        <v>8421.2187535052853</v>
      </c>
      <c r="L287" s="85">
        <f t="shared" si="20"/>
        <v>372.76668480617366</v>
      </c>
      <c r="M287" s="85">
        <f t="shared" si="21"/>
        <v>360.13485667591573</v>
      </c>
      <c r="N287" s="81">
        <f t="shared" si="22"/>
        <v>12.631828130257928</v>
      </c>
      <c r="O287" s="86">
        <f t="shared" si="24"/>
        <v>8061.0838968293692</v>
      </c>
    </row>
    <row r="288" spans="10:15" x14ac:dyDescent="0.3">
      <c r="J288" s="106">
        <v>279</v>
      </c>
      <c r="K288" s="84">
        <f t="shared" si="23"/>
        <v>8061.0838968293692</v>
      </c>
      <c r="L288" s="85">
        <f t="shared" si="20"/>
        <v>372.76668480617366</v>
      </c>
      <c r="M288" s="85">
        <f t="shared" si="21"/>
        <v>360.67505896092962</v>
      </c>
      <c r="N288" s="81">
        <f t="shared" si="22"/>
        <v>12.091625845244053</v>
      </c>
      <c r="O288" s="86">
        <f t="shared" si="24"/>
        <v>7700.4088378684392</v>
      </c>
    </row>
    <row r="289" spans="10:15" x14ac:dyDescent="0.3">
      <c r="J289" s="106">
        <v>280</v>
      </c>
      <c r="K289" s="84">
        <f t="shared" si="23"/>
        <v>7700.4088378684392</v>
      </c>
      <c r="L289" s="85">
        <f t="shared" si="20"/>
        <v>372.76668480617366</v>
      </c>
      <c r="M289" s="85">
        <f t="shared" si="21"/>
        <v>361.21607154937101</v>
      </c>
      <c r="N289" s="81">
        <f t="shared" si="22"/>
        <v>11.550613256802658</v>
      </c>
      <c r="O289" s="86">
        <f t="shared" si="24"/>
        <v>7339.1927663190681</v>
      </c>
    </row>
    <row r="290" spans="10:15" x14ac:dyDescent="0.3">
      <c r="J290" s="106">
        <v>281</v>
      </c>
      <c r="K290" s="84">
        <f t="shared" si="23"/>
        <v>7339.1927663190681</v>
      </c>
      <c r="L290" s="85">
        <f t="shared" si="20"/>
        <v>372.76668480617366</v>
      </c>
      <c r="M290" s="85">
        <f t="shared" si="21"/>
        <v>361.75789565669504</v>
      </c>
      <c r="N290" s="81">
        <f t="shared" si="22"/>
        <v>11.008789149478602</v>
      </c>
      <c r="O290" s="86">
        <f t="shared" si="24"/>
        <v>6977.4348706623732</v>
      </c>
    </row>
    <row r="291" spans="10:15" x14ac:dyDescent="0.3">
      <c r="J291" s="106">
        <v>282</v>
      </c>
      <c r="K291" s="84">
        <f t="shared" si="23"/>
        <v>6977.4348706623732</v>
      </c>
      <c r="L291" s="85">
        <f t="shared" si="20"/>
        <v>372.76668480617366</v>
      </c>
      <c r="M291" s="85">
        <f t="shared" si="21"/>
        <v>362.30053250018011</v>
      </c>
      <c r="N291" s="81">
        <f t="shared" si="22"/>
        <v>10.466152305993559</v>
      </c>
      <c r="O291" s="86">
        <f t="shared" si="24"/>
        <v>6615.1343381621928</v>
      </c>
    </row>
    <row r="292" spans="10:15" x14ac:dyDescent="0.3">
      <c r="J292" s="106">
        <v>283</v>
      </c>
      <c r="K292" s="84">
        <f t="shared" si="23"/>
        <v>6615.1343381621928</v>
      </c>
      <c r="L292" s="85">
        <f t="shared" si="20"/>
        <v>372.76668480617366</v>
      </c>
      <c r="M292" s="85">
        <f t="shared" si="21"/>
        <v>362.84398329893037</v>
      </c>
      <c r="N292" s="81">
        <f t="shared" si="22"/>
        <v>9.9227015072432874</v>
      </c>
      <c r="O292" s="86">
        <f t="shared" si="24"/>
        <v>6252.2903548632621</v>
      </c>
    </row>
    <row r="293" spans="10:15" x14ac:dyDescent="0.3">
      <c r="J293" s="106">
        <v>284</v>
      </c>
      <c r="K293" s="84">
        <f t="shared" si="23"/>
        <v>6252.2903548632621</v>
      </c>
      <c r="L293" s="85">
        <f t="shared" si="20"/>
        <v>372.76668480617366</v>
      </c>
      <c r="M293" s="85">
        <f t="shared" si="21"/>
        <v>363.38824927387878</v>
      </c>
      <c r="N293" s="81">
        <f t="shared" si="22"/>
        <v>9.3784355322948922</v>
      </c>
      <c r="O293" s="86">
        <f t="shared" si="24"/>
        <v>5888.9021055893836</v>
      </c>
    </row>
    <row r="294" spans="10:15" x14ac:dyDescent="0.3">
      <c r="J294" s="106">
        <v>285</v>
      </c>
      <c r="K294" s="84">
        <f t="shared" si="23"/>
        <v>5888.9021055893836</v>
      </c>
      <c r="L294" s="85">
        <f t="shared" si="20"/>
        <v>372.76668480617366</v>
      </c>
      <c r="M294" s="85">
        <f t="shared" si="21"/>
        <v>363.9333316477896</v>
      </c>
      <c r="N294" s="81">
        <f t="shared" si="22"/>
        <v>8.8333531583840745</v>
      </c>
      <c r="O294" s="86">
        <f t="shared" si="24"/>
        <v>5524.968773941594</v>
      </c>
    </row>
    <row r="295" spans="10:15" x14ac:dyDescent="0.3">
      <c r="J295" s="106">
        <v>286</v>
      </c>
      <c r="K295" s="84">
        <f t="shared" si="23"/>
        <v>5524.968773941594</v>
      </c>
      <c r="L295" s="85">
        <f t="shared" si="20"/>
        <v>372.76668480617366</v>
      </c>
      <c r="M295" s="85">
        <f t="shared" si="21"/>
        <v>364.47923164526128</v>
      </c>
      <c r="N295" s="81">
        <f t="shared" si="22"/>
        <v>8.2874531609123903</v>
      </c>
      <c r="O295" s="86">
        <f t="shared" si="24"/>
        <v>5160.4895422963327</v>
      </c>
    </row>
    <row r="296" spans="10:15" x14ac:dyDescent="0.3">
      <c r="J296" s="106">
        <v>287</v>
      </c>
      <c r="K296" s="84">
        <f t="shared" si="23"/>
        <v>5160.4895422963327</v>
      </c>
      <c r="L296" s="85">
        <f t="shared" si="20"/>
        <v>372.76668480617366</v>
      </c>
      <c r="M296" s="85">
        <f t="shared" si="21"/>
        <v>365.02595049272918</v>
      </c>
      <c r="N296" s="81">
        <f t="shared" si="22"/>
        <v>7.7407343134444986</v>
      </c>
      <c r="O296" s="86">
        <f t="shared" si="24"/>
        <v>4795.4635918036038</v>
      </c>
    </row>
    <row r="297" spans="10:15" x14ac:dyDescent="0.3">
      <c r="J297" s="106">
        <v>288</v>
      </c>
      <c r="K297" s="84">
        <f t="shared" si="23"/>
        <v>4795.4635918036038</v>
      </c>
      <c r="L297" s="85">
        <f t="shared" si="20"/>
        <v>372.76668480617366</v>
      </c>
      <c r="M297" s="85">
        <f t="shared" si="21"/>
        <v>365.57348941846823</v>
      </c>
      <c r="N297" s="81">
        <f t="shared" si="22"/>
        <v>7.1931953877054049</v>
      </c>
      <c r="O297" s="86">
        <f t="shared" si="24"/>
        <v>4429.8901023851358</v>
      </c>
    </row>
    <row r="298" spans="10:15" x14ac:dyDescent="0.3">
      <c r="J298" s="106">
        <v>289</v>
      </c>
      <c r="K298" s="84">
        <f t="shared" si="23"/>
        <v>4429.8901023851358</v>
      </c>
      <c r="L298" s="85">
        <f t="shared" si="20"/>
        <v>372.76668480617366</v>
      </c>
      <c r="M298" s="85">
        <f t="shared" si="21"/>
        <v>366.12184965259593</v>
      </c>
      <c r="N298" s="81">
        <f t="shared" si="22"/>
        <v>6.644835153577703</v>
      </c>
      <c r="O298" s="86">
        <f t="shared" si="24"/>
        <v>4063.7682527325401</v>
      </c>
    </row>
    <row r="299" spans="10:15" x14ac:dyDescent="0.3">
      <c r="J299" s="106">
        <v>290</v>
      </c>
      <c r="K299" s="84">
        <f t="shared" si="23"/>
        <v>4063.7682527325401</v>
      </c>
      <c r="L299" s="85">
        <f t="shared" si="20"/>
        <v>372.76668480617366</v>
      </c>
      <c r="M299" s="85">
        <f t="shared" si="21"/>
        <v>366.67103242707486</v>
      </c>
      <c r="N299" s="81">
        <f t="shared" si="22"/>
        <v>6.0956523790988095</v>
      </c>
      <c r="O299" s="86">
        <f t="shared" si="24"/>
        <v>3697.0972203054653</v>
      </c>
    </row>
    <row r="300" spans="10:15" x14ac:dyDescent="0.3">
      <c r="J300" s="106">
        <v>291</v>
      </c>
      <c r="K300" s="84">
        <f t="shared" si="23"/>
        <v>3697.0972203054653</v>
      </c>
      <c r="L300" s="85">
        <f t="shared" si="20"/>
        <v>372.76668480617366</v>
      </c>
      <c r="M300" s="85">
        <f t="shared" si="21"/>
        <v>367.22103897571549</v>
      </c>
      <c r="N300" s="81">
        <f t="shared" si="22"/>
        <v>5.5456458304581977</v>
      </c>
      <c r="O300" s="86">
        <f t="shared" si="24"/>
        <v>3329.8761813297497</v>
      </c>
    </row>
    <row r="301" spans="10:15" x14ac:dyDescent="0.3">
      <c r="J301" s="106">
        <v>292</v>
      </c>
      <c r="K301" s="84">
        <f t="shared" si="23"/>
        <v>3329.8761813297497</v>
      </c>
      <c r="L301" s="85">
        <f t="shared" si="20"/>
        <v>372.76668480617366</v>
      </c>
      <c r="M301" s="85">
        <f t="shared" si="21"/>
        <v>367.77187053417902</v>
      </c>
      <c r="N301" s="81">
        <f t="shared" si="22"/>
        <v>4.994814271994624</v>
      </c>
      <c r="O301" s="86">
        <f t="shared" si="24"/>
        <v>2962.1043107955707</v>
      </c>
    </row>
    <row r="302" spans="10:15" x14ac:dyDescent="0.3">
      <c r="J302" s="106">
        <v>293</v>
      </c>
      <c r="K302" s="84">
        <f t="shared" si="23"/>
        <v>2962.1043107955707</v>
      </c>
      <c r="L302" s="85">
        <f t="shared" si="20"/>
        <v>372.76668480617366</v>
      </c>
      <c r="M302" s="85">
        <f t="shared" si="21"/>
        <v>368.32352833998033</v>
      </c>
      <c r="N302" s="81">
        <f t="shared" si="22"/>
        <v>4.4431564661933551</v>
      </c>
      <c r="O302" s="86">
        <f t="shared" si="24"/>
        <v>2593.7807824555903</v>
      </c>
    </row>
    <row r="303" spans="10:15" x14ac:dyDescent="0.3">
      <c r="J303" s="106">
        <v>294</v>
      </c>
      <c r="K303" s="84">
        <f t="shared" si="23"/>
        <v>2593.7807824555903</v>
      </c>
      <c r="L303" s="85">
        <f t="shared" si="20"/>
        <v>372.76668480617366</v>
      </c>
      <c r="M303" s="85">
        <f t="shared" si="21"/>
        <v>368.8760136324903</v>
      </c>
      <c r="N303" s="81">
        <f t="shared" si="22"/>
        <v>3.8906711736833852</v>
      </c>
      <c r="O303" s="86">
        <f t="shared" si="24"/>
        <v>2224.9047688230999</v>
      </c>
    </row>
    <row r="304" spans="10:15" x14ac:dyDescent="0.3">
      <c r="J304" s="106">
        <v>295</v>
      </c>
      <c r="K304" s="84">
        <f t="shared" si="23"/>
        <v>2224.9047688230999</v>
      </c>
      <c r="L304" s="85">
        <f t="shared" si="20"/>
        <v>372.76668480617366</v>
      </c>
      <c r="M304" s="85">
        <f t="shared" si="21"/>
        <v>369.42932765293898</v>
      </c>
      <c r="N304" s="81">
        <f t="shared" si="22"/>
        <v>3.3373571532346493</v>
      </c>
      <c r="O304" s="86">
        <f t="shared" si="24"/>
        <v>1855.4754411701608</v>
      </c>
    </row>
    <row r="305" spans="10:15" x14ac:dyDescent="0.3">
      <c r="J305" s="106">
        <v>296</v>
      </c>
      <c r="K305" s="84">
        <f t="shared" si="23"/>
        <v>1855.4754411701608</v>
      </c>
      <c r="L305" s="85">
        <f t="shared" si="20"/>
        <v>372.76668480617366</v>
      </c>
      <c r="M305" s="85">
        <f t="shared" si="21"/>
        <v>369.98347164441844</v>
      </c>
      <c r="N305" s="81">
        <f t="shared" si="22"/>
        <v>2.7832131617552407</v>
      </c>
      <c r="O305" s="86">
        <f t="shared" si="24"/>
        <v>1485.4919695257424</v>
      </c>
    </row>
    <row r="306" spans="10:15" x14ac:dyDescent="0.3">
      <c r="J306" s="106">
        <v>297</v>
      </c>
      <c r="K306" s="84">
        <f t="shared" si="23"/>
        <v>1485.4919695257424</v>
      </c>
      <c r="L306" s="85">
        <f t="shared" si="20"/>
        <v>372.76668480617366</v>
      </c>
      <c r="M306" s="85">
        <f t="shared" si="21"/>
        <v>370.53844685188506</v>
      </c>
      <c r="N306" s="81">
        <f t="shared" si="22"/>
        <v>2.2282379542886135</v>
      </c>
      <c r="O306" s="86">
        <f t="shared" si="24"/>
        <v>1114.9535226738574</v>
      </c>
    </row>
    <row r="307" spans="10:15" x14ac:dyDescent="0.3">
      <c r="J307" s="106">
        <v>298</v>
      </c>
      <c r="K307" s="84">
        <f t="shared" si="23"/>
        <v>1114.9535226738574</v>
      </c>
      <c r="L307" s="85">
        <f t="shared" si="20"/>
        <v>372.76668480617366</v>
      </c>
      <c r="M307" s="85">
        <f t="shared" si="21"/>
        <v>371.09425452216288</v>
      </c>
      <c r="N307" s="81">
        <f t="shared" si="22"/>
        <v>1.6724302840107859</v>
      </c>
      <c r="O307" s="86">
        <f t="shared" si="24"/>
        <v>743.85926815169455</v>
      </c>
    </row>
    <row r="308" spans="10:15" x14ac:dyDescent="0.3">
      <c r="J308" s="106">
        <v>299</v>
      </c>
      <c r="K308" s="84">
        <f t="shared" si="23"/>
        <v>743.85926815169455</v>
      </c>
      <c r="L308" s="85">
        <f t="shared" si="20"/>
        <v>372.76668480617366</v>
      </c>
      <c r="M308" s="85">
        <f t="shared" si="21"/>
        <v>371.65089590394609</v>
      </c>
      <c r="N308" s="81">
        <f t="shared" si="22"/>
        <v>1.1157889022275418</v>
      </c>
      <c r="O308" s="86">
        <f t="shared" si="24"/>
        <v>372.20837224774846</v>
      </c>
    </row>
    <row r="309" spans="10:15" ht="18" thickBot="1" x14ac:dyDescent="0.35">
      <c r="J309" s="106">
        <v>300</v>
      </c>
      <c r="K309" s="87">
        <f t="shared" si="23"/>
        <v>372.20837224774846</v>
      </c>
      <c r="L309" s="88">
        <f t="shared" si="20"/>
        <v>372.76668480617366</v>
      </c>
      <c r="M309" s="88">
        <f t="shared" si="21"/>
        <v>372.20837224780206</v>
      </c>
      <c r="N309" s="89">
        <f t="shared" si="22"/>
        <v>0.55831255837162264</v>
      </c>
      <c r="O309" s="90">
        <f t="shared" si="24"/>
        <v>-5.3603343985741958E-11</v>
      </c>
    </row>
  </sheetData>
  <sheetProtection selectLockedCells="1"/>
  <mergeCells count="12">
    <mergeCell ref="J3:O3"/>
    <mergeCell ref="F17:H17"/>
    <mergeCell ref="A37:D37"/>
    <mergeCell ref="B1:D1"/>
    <mergeCell ref="B2:D2"/>
    <mergeCell ref="A3:D3"/>
    <mergeCell ref="F3:H3"/>
    <mergeCell ref="A27:D27"/>
    <mergeCell ref="A29:D29"/>
    <mergeCell ref="A31:D31"/>
    <mergeCell ref="A33:D33"/>
    <mergeCell ref="A35:D35"/>
  </mergeCells>
  <hyperlinks>
    <hyperlink ref="A11" r:id="rId1" xr:uid="{D0329655-0965-4D88-9F1F-63E5C19AC9E2}"/>
    <hyperlink ref="A12" r:id="rId2" xr:uid="{5616AD73-629A-4E01-832C-534249C555E6}"/>
  </hyperlinks>
  <printOptions horizontalCentered="1"/>
  <pageMargins left="0.25" right="0.25" top="0.75" bottom="0.75" header="0.3" footer="0.3"/>
  <pageSetup orientation="portrait" horizontalDpi="360" verticalDpi="360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03418ED-B14C-4941-B677-22D2C4C9589A}">
          <x14:formula1>
            <xm:f>DATA!$B$1:$C$1</xm:f>
          </x14:formula1>
          <xm:sqref>G4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87A3B-BED2-47E8-88C6-A84F2962D433}">
  <dimension ref="A1:P309"/>
  <sheetViews>
    <sheetView topLeftCell="A11" zoomScale="90" zoomScaleNormal="90" zoomScaleSheetLayoutView="70" workbookViewId="0">
      <selection activeCell="C26" sqref="C26"/>
    </sheetView>
  </sheetViews>
  <sheetFormatPr defaultColWidth="9.109375" defaultRowHeight="17.399999999999999" x14ac:dyDescent="0.3"/>
  <cols>
    <col min="1" max="1" width="26.88671875" style="1" customWidth="1"/>
    <col min="2" max="2" width="21.88671875" style="1" bestFit="1" customWidth="1"/>
    <col min="3" max="3" width="28.44140625" style="1" customWidth="1"/>
    <col min="4" max="4" width="23.88671875" style="1" bestFit="1" customWidth="1"/>
    <col min="5" max="5" width="3.33203125" style="1" customWidth="1"/>
    <col min="6" max="6" width="39.5546875" style="1" customWidth="1"/>
    <col min="7" max="7" width="38.33203125" style="1" customWidth="1"/>
    <col min="8" max="8" width="10.44140625" style="1" customWidth="1"/>
    <col min="9" max="9" width="3.6640625" style="1" customWidth="1"/>
    <col min="10" max="10" width="14.109375" style="1" customWidth="1"/>
    <col min="11" max="11" width="20" style="1" customWidth="1"/>
    <col min="12" max="12" width="11.44140625" style="1" bestFit="1" customWidth="1"/>
    <col min="13" max="13" width="15" style="1" bestFit="1" customWidth="1"/>
    <col min="14" max="14" width="12.6640625" style="1" bestFit="1" customWidth="1"/>
    <col min="15" max="15" width="15" style="1" bestFit="1" customWidth="1"/>
    <col min="16" max="16384" width="9.109375" style="1"/>
  </cols>
  <sheetData>
    <row r="1" spans="1:16" ht="18" thickBot="1" x14ac:dyDescent="0.35">
      <c r="A1" s="25" t="s">
        <v>18</v>
      </c>
      <c r="B1" s="167"/>
      <c r="C1" s="167"/>
      <c r="D1" s="168"/>
    </row>
    <row r="2" spans="1:16" ht="18" thickBot="1" x14ac:dyDescent="0.35">
      <c r="A2" s="25" t="s">
        <v>111</v>
      </c>
      <c r="B2" s="167"/>
      <c r="C2" s="167"/>
      <c r="D2" s="168"/>
    </row>
    <row r="3" spans="1:16" ht="18" thickBot="1" x14ac:dyDescent="0.35">
      <c r="A3" s="169" t="s">
        <v>46</v>
      </c>
      <c r="B3" s="170"/>
      <c r="C3" s="170"/>
      <c r="D3" s="171"/>
      <c r="F3" s="169" t="s">
        <v>60</v>
      </c>
      <c r="G3" s="170"/>
      <c r="H3" s="171"/>
      <c r="J3" s="172" t="s">
        <v>92</v>
      </c>
      <c r="K3" s="173"/>
      <c r="L3" s="173"/>
      <c r="M3" s="173"/>
      <c r="N3" s="173"/>
      <c r="O3" s="174"/>
    </row>
    <row r="4" spans="1:16" x14ac:dyDescent="0.3">
      <c r="A4" s="46" t="s">
        <v>42</v>
      </c>
      <c r="B4" s="45" t="s">
        <v>45</v>
      </c>
      <c r="C4" s="45" t="s">
        <v>44</v>
      </c>
      <c r="D4" s="47" t="s">
        <v>43</v>
      </c>
      <c r="F4" s="30" t="s">
        <v>53</v>
      </c>
      <c r="G4" s="31" t="s">
        <v>62</v>
      </c>
      <c r="H4" s="32"/>
      <c r="J4" s="76" t="s">
        <v>91</v>
      </c>
      <c r="K4" s="77">
        <f>B5</f>
        <v>0</v>
      </c>
      <c r="L4" s="78"/>
      <c r="M4" s="78" t="s">
        <v>76</v>
      </c>
      <c r="N4" s="104">
        <v>1.7999999999999999E-2</v>
      </c>
      <c r="O4" s="79"/>
    </row>
    <row r="5" spans="1:16" x14ac:dyDescent="0.3">
      <c r="A5" s="52" t="s">
        <v>41</v>
      </c>
      <c r="B5" s="59"/>
      <c r="C5" s="44"/>
      <c r="D5" s="57"/>
      <c r="F5" s="30" t="s">
        <v>54</v>
      </c>
      <c r="G5" s="60">
        <v>2</v>
      </c>
      <c r="H5" s="32"/>
      <c r="J5" s="80" t="s">
        <v>51</v>
      </c>
      <c r="K5" s="81">
        <f>C8</f>
        <v>0</v>
      </c>
      <c r="L5" s="82"/>
      <c r="M5" s="82" t="s">
        <v>92</v>
      </c>
      <c r="N5" s="105">
        <v>300</v>
      </c>
      <c r="O5" s="83"/>
    </row>
    <row r="6" spans="1:16" x14ac:dyDescent="0.3">
      <c r="A6" s="52" t="s">
        <v>52</v>
      </c>
      <c r="B6" s="60"/>
      <c r="C6" s="44"/>
      <c r="D6" s="57"/>
      <c r="F6" s="30" t="s">
        <v>69</v>
      </c>
      <c r="G6" s="103">
        <v>0.02</v>
      </c>
      <c r="H6" s="32"/>
      <c r="J6" s="80" t="s">
        <v>90</v>
      </c>
      <c r="K6" s="81">
        <f>C12</f>
        <v>0</v>
      </c>
      <c r="L6" s="82"/>
      <c r="M6" s="82"/>
      <c r="N6" s="82"/>
      <c r="O6" s="83"/>
    </row>
    <row r="7" spans="1:16" x14ac:dyDescent="0.3">
      <c r="A7" s="54" t="s">
        <v>81</v>
      </c>
      <c r="B7" s="59"/>
      <c r="D7" s="57"/>
      <c r="F7" s="131" t="s">
        <v>48</v>
      </c>
      <c r="G7" s="132">
        <f>B7</f>
        <v>0</v>
      </c>
      <c r="H7" s="32"/>
      <c r="J7" s="91" t="s">
        <v>93</v>
      </c>
      <c r="K7" s="92">
        <f>K4-K5+K6</f>
        <v>0</v>
      </c>
      <c r="L7" s="93"/>
      <c r="M7" s="93"/>
      <c r="N7" s="93"/>
      <c r="O7" s="94"/>
    </row>
    <row r="8" spans="1:16" x14ac:dyDescent="0.3">
      <c r="A8" s="52" t="s">
        <v>51</v>
      </c>
      <c r="B8" s="61"/>
      <c r="C8" s="44">
        <f>B5*B8</f>
        <v>0</v>
      </c>
      <c r="D8" s="57"/>
      <c r="F8" s="37"/>
      <c r="H8" s="32"/>
      <c r="J8" s="80"/>
      <c r="K8" s="82"/>
      <c r="L8" s="82"/>
      <c r="M8" s="82"/>
      <c r="N8" s="82"/>
      <c r="O8" s="83"/>
    </row>
    <row r="9" spans="1:16" ht="18" x14ac:dyDescent="0.35">
      <c r="A9" s="52" t="s">
        <v>50</v>
      </c>
      <c r="B9" s="44"/>
      <c r="C9" s="44">
        <v>1250</v>
      </c>
      <c r="D9" s="57"/>
      <c r="F9" s="100" t="s">
        <v>59</v>
      </c>
      <c r="G9" s="101"/>
      <c r="H9" s="102"/>
      <c r="J9" s="95" t="s">
        <v>94</v>
      </c>
      <c r="K9" s="96" t="s">
        <v>95</v>
      </c>
      <c r="L9" s="96" t="s">
        <v>75</v>
      </c>
      <c r="M9" s="96" t="s">
        <v>96</v>
      </c>
      <c r="N9" s="96" t="s">
        <v>97</v>
      </c>
      <c r="O9" s="97" t="s">
        <v>98</v>
      </c>
      <c r="P9" s="98"/>
    </row>
    <row r="10" spans="1:16" x14ac:dyDescent="0.3">
      <c r="A10" s="52" t="s">
        <v>16</v>
      </c>
      <c r="B10" s="44"/>
      <c r="C10" s="44">
        <v>750</v>
      </c>
      <c r="D10" s="57"/>
      <c r="F10" s="30" t="s">
        <v>64</v>
      </c>
      <c r="G10" s="33">
        <f>IF($G$4=DATA!$B$1,'Long terme 3'!G5*DATA!B2,'Long terme 3'!G5*DATA!C2)</f>
        <v>1300</v>
      </c>
      <c r="H10" s="32"/>
      <c r="J10" s="106">
        <v>1</v>
      </c>
      <c r="K10" s="84">
        <f>K7</f>
        <v>0</v>
      </c>
      <c r="L10" s="85">
        <f>PMT(($N$4/12),$N$5,$K$7)*-1</f>
        <v>0</v>
      </c>
      <c r="M10" s="85">
        <f>L10-N10</f>
        <v>0</v>
      </c>
      <c r="N10" s="81">
        <f>K10*($N$4/12)</f>
        <v>0</v>
      </c>
      <c r="O10" s="86">
        <f>K10-M10</f>
        <v>0</v>
      </c>
    </row>
    <row r="11" spans="1:16" x14ac:dyDescent="0.3">
      <c r="A11" s="53" t="s">
        <v>14</v>
      </c>
      <c r="B11" s="55"/>
      <c r="C11" s="59"/>
      <c r="D11" s="57"/>
      <c r="F11" s="30" t="s">
        <v>63</v>
      </c>
      <c r="G11" s="33">
        <f>IF($G$4=DATA!$B$1,'Long terme 3'!G$7*DATA!B3,'Long terme 3'!G$7*DATA!C3)</f>
        <v>0</v>
      </c>
      <c r="H11" s="32"/>
      <c r="J11" s="106">
        <v>2</v>
      </c>
      <c r="K11" s="84">
        <f>O10</f>
        <v>0</v>
      </c>
      <c r="L11" s="85">
        <f t="shared" ref="L11:L74" si="0">PMT(($N$4/12),$N$5,$K$7)*-1</f>
        <v>0</v>
      </c>
      <c r="M11" s="85">
        <f t="shared" ref="M11:M74" si="1">L11-N11</f>
        <v>0</v>
      </c>
      <c r="N11" s="81">
        <f t="shared" ref="N11:N74" si="2">K11*$N$4/12</f>
        <v>0</v>
      </c>
      <c r="O11" s="86">
        <f>K11-M11</f>
        <v>0</v>
      </c>
    </row>
    <row r="12" spans="1:16" x14ac:dyDescent="0.3">
      <c r="A12" s="53" t="s">
        <v>90</v>
      </c>
      <c r="B12" s="55"/>
      <c r="C12" s="59"/>
      <c r="D12" s="57"/>
      <c r="F12" s="34" t="s">
        <v>65</v>
      </c>
      <c r="G12" s="33">
        <f>IF($G$4=DATA!$B$1,'Long terme 3'!G$7*DATA!B4,'Long terme 3'!G$7*DATA!C4)</f>
        <v>0</v>
      </c>
      <c r="H12" s="32"/>
      <c r="J12" s="106">
        <v>3</v>
      </c>
      <c r="K12" s="84">
        <f t="shared" ref="K12:K75" si="3">O11</f>
        <v>0</v>
      </c>
      <c r="L12" s="85">
        <f t="shared" si="0"/>
        <v>0</v>
      </c>
      <c r="M12" s="85">
        <f t="shared" si="1"/>
        <v>0</v>
      </c>
      <c r="N12" s="81">
        <f t="shared" si="2"/>
        <v>0</v>
      </c>
      <c r="O12" s="86">
        <f t="shared" ref="O12:O75" si="4">K12-M12</f>
        <v>0</v>
      </c>
    </row>
    <row r="13" spans="1:16" x14ac:dyDescent="0.3">
      <c r="A13" s="54" t="s">
        <v>17</v>
      </c>
      <c r="B13" s="56"/>
      <c r="C13" s="44"/>
      <c r="D13" s="64">
        <f>L10</f>
        <v>0</v>
      </c>
      <c r="F13" s="34" t="s">
        <v>58</v>
      </c>
      <c r="G13" s="33">
        <f>IF($G$4=DATA!$B$1,'Long terme 3'!G$7*DATA!B5,'Long terme 3'!G$7*DATA!C5)</f>
        <v>0</v>
      </c>
      <c r="H13" s="32"/>
      <c r="J13" s="106">
        <v>4</v>
      </c>
      <c r="K13" s="84">
        <f t="shared" si="3"/>
        <v>0</v>
      </c>
      <c r="L13" s="85">
        <f t="shared" si="0"/>
        <v>0</v>
      </c>
      <c r="M13" s="85">
        <f t="shared" si="1"/>
        <v>0</v>
      </c>
      <c r="N13" s="81">
        <f t="shared" si="2"/>
        <v>0</v>
      </c>
      <c r="O13" s="86">
        <f t="shared" si="4"/>
        <v>0</v>
      </c>
    </row>
    <row r="14" spans="1:16" x14ac:dyDescent="0.3">
      <c r="A14" s="54" t="s">
        <v>4</v>
      </c>
      <c r="B14" s="56"/>
      <c r="C14" s="56"/>
      <c r="D14" s="62"/>
      <c r="F14" s="35" t="s">
        <v>23</v>
      </c>
      <c r="G14" s="36">
        <f>SUM(G10:G13)</f>
        <v>1300</v>
      </c>
      <c r="H14" s="32"/>
      <c r="J14" s="106">
        <v>5</v>
      </c>
      <c r="K14" s="84">
        <f t="shared" si="3"/>
        <v>0</v>
      </c>
      <c r="L14" s="85">
        <f t="shared" si="0"/>
        <v>0</v>
      </c>
      <c r="M14" s="85">
        <f t="shared" si="1"/>
        <v>0</v>
      </c>
      <c r="N14" s="81">
        <f t="shared" si="2"/>
        <v>0</v>
      </c>
      <c r="O14" s="86">
        <f t="shared" si="4"/>
        <v>0</v>
      </c>
    </row>
    <row r="15" spans="1:16" ht="19.2" x14ac:dyDescent="0.45">
      <c r="A15" s="54" t="s">
        <v>5</v>
      </c>
      <c r="B15" s="56"/>
      <c r="C15" s="56"/>
      <c r="D15" s="62"/>
      <c r="F15" s="129" t="s">
        <v>47</v>
      </c>
      <c r="G15" s="130">
        <f>G7-G14-((D14+D15)*12)</f>
        <v>-1300</v>
      </c>
      <c r="H15" s="32"/>
      <c r="J15" s="106">
        <v>6</v>
      </c>
      <c r="K15" s="84">
        <f t="shared" si="3"/>
        <v>0</v>
      </c>
      <c r="L15" s="85">
        <f t="shared" si="0"/>
        <v>0</v>
      </c>
      <c r="M15" s="85">
        <f t="shared" si="1"/>
        <v>0</v>
      </c>
      <c r="N15" s="81">
        <f t="shared" si="2"/>
        <v>0</v>
      </c>
      <c r="O15" s="86">
        <f t="shared" si="4"/>
        <v>0</v>
      </c>
    </row>
    <row r="16" spans="1:16" ht="18" x14ac:dyDescent="0.35">
      <c r="A16" s="54" t="s">
        <v>6</v>
      </c>
      <c r="B16" s="56"/>
      <c r="C16" s="56"/>
      <c r="D16" s="62"/>
      <c r="F16" s="37"/>
      <c r="G16" s="38"/>
      <c r="H16" s="39"/>
      <c r="J16" s="106">
        <v>7</v>
      </c>
      <c r="K16" s="84">
        <f t="shared" si="3"/>
        <v>0</v>
      </c>
      <c r="L16" s="85">
        <f t="shared" si="0"/>
        <v>0</v>
      </c>
      <c r="M16" s="85">
        <f t="shared" si="1"/>
        <v>0</v>
      </c>
      <c r="N16" s="81">
        <f t="shared" si="2"/>
        <v>0</v>
      </c>
      <c r="O16" s="86">
        <f t="shared" si="4"/>
        <v>0</v>
      </c>
    </row>
    <row r="17" spans="1:15" ht="18" x14ac:dyDescent="0.35">
      <c r="A17" s="54" t="s">
        <v>8</v>
      </c>
      <c r="B17" s="56"/>
      <c r="C17" s="56"/>
      <c r="D17" s="64">
        <f>(166*B6)/12</f>
        <v>0</v>
      </c>
      <c r="F17" s="181" t="s">
        <v>66</v>
      </c>
      <c r="G17" s="182"/>
      <c r="H17" s="183"/>
      <c r="J17" s="106">
        <v>8</v>
      </c>
      <c r="K17" s="84">
        <f t="shared" si="3"/>
        <v>0</v>
      </c>
      <c r="L17" s="85">
        <f t="shared" si="0"/>
        <v>0</v>
      </c>
      <c r="M17" s="85">
        <f t="shared" si="1"/>
        <v>0</v>
      </c>
      <c r="N17" s="81">
        <f t="shared" si="2"/>
        <v>0</v>
      </c>
      <c r="O17" s="86">
        <f t="shared" si="4"/>
        <v>0</v>
      </c>
    </row>
    <row r="18" spans="1:15" x14ac:dyDescent="0.3">
      <c r="A18" s="54" t="s">
        <v>7</v>
      </c>
      <c r="B18" s="56"/>
      <c r="C18" s="56"/>
      <c r="D18" s="65">
        <f>0.004*B5/12</f>
        <v>0</v>
      </c>
      <c r="F18" s="37" t="s">
        <v>102</v>
      </c>
      <c r="G18" s="40">
        <f>G15/H18*0.8</f>
        <v>-20800</v>
      </c>
      <c r="H18" s="41">
        <f>IF(G4=DATA!B1,DATA!B6,DATA!C6)</f>
        <v>0.05</v>
      </c>
      <c r="J18" s="106">
        <v>9</v>
      </c>
      <c r="K18" s="84">
        <f t="shared" si="3"/>
        <v>0</v>
      </c>
      <c r="L18" s="85">
        <f t="shared" si="0"/>
        <v>0</v>
      </c>
      <c r="M18" s="85">
        <f t="shared" si="1"/>
        <v>0</v>
      </c>
      <c r="N18" s="81">
        <f t="shared" si="2"/>
        <v>0</v>
      </c>
      <c r="O18" s="86">
        <f t="shared" si="4"/>
        <v>0</v>
      </c>
    </row>
    <row r="19" spans="1:15" x14ac:dyDescent="0.3">
      <c r="A19" s="54" t="s">
        <v>10</v>
      </c>
      <c r="B19" s="56"/>
      <c r="C19" s="56"/>
      <c r="D19" s="58">
        <f>(B6*450)/12</f>
        <v>0</v>
      </c>
      <c r="F19" s="37" t="s">
        <v>103</v>
      </c>
      <c r="G19" s="40">
        <f>G15/H19/0.0767</f>
        <v>-14124.293785310736</v>
      </c>
      <c r="H19" s="133">
        <f>IF(G4=DATA!B1,DATA!B7,DATA!C7)</f>
        <v>1.2</v>
      </c>
      <c r="J19" s="106">
        <v>10</v>
      </c>
      <c r="K19" s="84">
        <f t="shared" si="3"/>
        <v>0</v>
      </c>
      <c r="L19" s="85">
        <f t="shared" si="0"/>
        <v>0</v>
      </c>
      <c r="M19" s="85">
        <f t="shared" si="1"/>
        <v>0</v>
      </c>
      <c r="N19" s="81">
        <f t="shared" si="2"/>
        <v>0</v>
      </c>
      <c r="O19" s="86">
        <f t="shared" si="4"/>
        <v>0</v>
      </c>
    </row>
    <row r="20" spans="1:15" ht="18" thickBot="1" x14ac:dyDescent="0.35">
      <c r="A20" s="54" t="s">
        <v>9</v>
      </c>
      <c r="B20" s="56"/>
      <c r="C20" s="56"/>
      <c r="D20" s="58">
        <f>(IF(B6=2,(B7*0.03)/2,B7*0.03))/12</f>
        <v>0</v>
      </c>
      <c r="F20" s="42" t="s">
        <v>104</v>
      </c>
      <c r="G20" s="43">
        <f>B5*H20</f>
        <v>0</v>
      </c>
      <c r="H20" s="134">
        <v>0.95</v>
      </c>
      <c r="J20" s="106">
        <v>11</v>
      </c>
      <c r="K20" s="84">
        <f t="shared" si="3"/>
        <v>0</v>
      </c>
      <c r="L20" s="85">
        <f t="shared" si="0"/>
        <v>0</v>
      </c>
      <c r="M20" s="85">
        <f t="shared" si="1"/>
        <v>0</v>
      </c>
      <c r="N20" s="81">
        <f t="shared" si="2"/>
        <v>0</v>
      </c>
      <c r="O20" s="86">
        <f t="shared" si="4"/>
        <v>0</v>
      </c>
    </row>
    <row r="21" spans="1:15" x14ac:dyDescent="0.3">
      <c r="A21" s="149" t="s">
        <v>109</v>
      </c>
      <c r="B21" s="146"/>
      <c r="C21" s="147"/>
      <c r="D21" s="150">
        <f>SUM(D5:D20)</f>
        <v>0</v>
      </c>
      <c r="J21" s="106">
        <v>12</v>
      </c>
      <c r="K21" s="84">
        <f t="shared" si="3"/>
        <v>0</v>
      </c>
      <c r="L21" s="85">
        <f t="shared" si="0"/>
        <v>0</v>
      </c>
      <c r="M21" s="85">
        <f t="shared" si="1"/>
        <v>0</v>
      </c>
      <c r="N21" s="81">
        <f t="shared" si="2"/>
        <v>0</v>
      </c>
      <c r="O21" s="86">
        <f t="shared" si="4"/>
        <v>0</v>
      </c>
    </row>
    <row r="22" spans="1:15" x14ac:dyDescent="0.3">
      <c r="A22" s="135" t="s">
        <v>105</v>
      </c>
      <c r="B22" s="56"/>
      <c r="C22" s="56"/>
      <c r="D22" s="64">
        <f>D21*12</f>
        <v>0</v>
      </c>
      <c r="J22" s="106">
        <v>13</v>
      </c>
      <c r="K22" s="84">
        <f t="shared" si="3"/>
        <v>0</v>
      </c>
      <c r="L22" s="85">
        <f t="shared" si="0"/>
        <v>0</v>
      </c>
      <c r="M22" s="85">
        <f t="shared" si="1"/>
        <v>0</v>
      </c>
      <c r="N22" s="81">
        <f t="shared" si="2"/>
        <v>0</v>
      </c>
      <c r="O22" s="86">
        <f t="shared" si="4"/>
        <v>0</v>
      </c>
    </row>
    <row r="23" spans="1:15" x14ac:dyDescent="0.3">
      <c r="A23" s="151" t="s">
        <v>82</v>
      </c>
      <c r="B23" s="148"/>
      <c r="C23" s="148"/>
      <c r="D23" s="152">
        <f>B7-D22</f>
        <v>0</v>
      </c>
      <c r="J23" s="106">
        <v>14</v>
      </c>
      <c r="K23" s="84">
        <f>O22</f>
        <v>0</v>
      </c>
      <c r="L23" s="85">
        <f t="shared" si="0"/>
        <v>0</v>
      </c>
      <c r="M23" s="85">
        <f t="shared" si="1"/>
        <v>0</v>
      </c>
      <c r="N23" s="81">
        <f t="shared" si="2"/>
        <v>0</v>
      </c>
      <c r="O23" s="86">
        <f t="shared" si="4"/>
        <v>0</v>
      </c>
    </row>
    <row r="24" spans="1:15" x14ac:dyDescent="0.3">
      <c r="A24" s="135" t="s">
        <v>51</v>
      </c>
      <c r="B24" s="73"/>
      <c r="C24" s="74">
        <f>SUM(C5:C11)</f>
        <v>2000</v>
      </c>
      <c r="D24" s="142"/>
      <c r="J24" s="106">
        <v>15</v>
      </c>
      <c r="K24" s="84">
        <f t="shared" si="3"/>
        <v>0</v>
      </c>
      <c r="L24" s="85">
        <f t="shared" si="0"/>
        <v>0</v>
      </c>
      <c r="M24" s="85">
        <f t="shared" si="1"/>
        <v>0</v>
      </c>
      <c r="N24" s="81">
        <f t="shared" si="2"/>
        <v>0</v>
      </c>
      <c r="O24" s="86">
        <f t="shared" si="4"/>
        <v>0</v>
      </c>
    </row>
    <row r="25" spans="1:15" ht="18" thickBot="1" x14ac:dyDescent="0.35">
      <c r="A25" s="63" t="s">
        <v>110</v>
      </c>
      <c r="B25" s="143"/>
      <c r="C25" s="144">
        <f>C24+IF(MIN(DATA!O3:O27)&lt;0,-MIN(DATA!O3:O27),0)</f>
        <v>2000</v>
      </c>
      <c r="D25" s="145"/>
      <c r="J25" s="106">
        <v>16</v>
      </c>
      <c r="K25" s="84">
        <f t="shared" si="3"/>
        <v>0</v>
      </c>
      <c r="L25" s="85">
        <f t="shared" si="0"/>
        <v>0</v>
      </c>
      <c r="M25" s="85">
        <f t="shared" si="1"/>
        <v>0</v>
      </c>
      <c r="N25" s="81">
        <f t="shared" si="2"/>
        <v>0</v>
      </c>
      <c r="O25" s="86">
        <f t="shared" si="4"/>
        <v>0</v>
      </c>
    </row>
    <row r="26" spans="1:15" ht="18" thickBot="1" x14ac:dyDescent="0.35">
      <c r="J26" s="106">
        <v>17</v>
      </c>
      <c r="K26" s="84">
        <f t="shared" si="3"/>
        <v>0</v>
      </c>
      <c r="L26" s="85">
        <f t="shared" si="0"/>
        <v>0</v>
      </c>
      <c r="M26" s="85">
        <f t="shared" si="1"/>
        <v>0</v>
      </c>
      <c r="N26" s="81">
        <f t="shared" si="2"/>
        <v>0</v>
      </c>
      <c r="O26" s="86">
        <f t="shared" si="4"/>
        <v>0</v>
      </c>
    </row>
    <row r="27" spans="1:15" x14ac:dyDescent="0.3">
      <c r="A27" s="184" t="s">
        <v>70</v>
      </c>
      <c r="B27" s="185"/>
      <c r="C27" s="185"/>
      <c r="D27" s="186"/>
      <c r="J27" s="106">
        <v>18</v>
      </c>
      <c r="K27" s="84">
        <f t="shared" si="3"/>
        <v>0</v>
      </c>
      <c r="L27" s="85">
        <f t="shared" si="0"/>
        <v>0</v>
      </c>
      <c r="M27" s="85">
        <f t="shared" si="1"/>
        <v>0</v>
      </c>
      <c r="N27" s="81">
        <f t="shared" si="2"/>
        <v>0</v>
      </c>
      <c r="O27" s="86">
        <f t="shared" si="4"/>
        <v>0</v>
      </c>
    </row>
    <row r="28" spans="1:15" x14ac:dyDescent="0.3">
      <c r="A28" s="49" t="s">
        <v>71</v>
      </c>
      <c r="B28" s="50" t="s">
        <v>72</v>
      </c>
      <c r="C28" s="50" t="s">
        <v>73</v>
      </c>
      <c r="D28" s="51" t="s">
        <v>99</v>
      </c>
      <c r="J28" s="106">
        <v>19</v>
      </c>
      <c r="K28" s="84">
        <f t="shared" si="3"/>
        <v>0</v>
      </c>
      <c r="L28" s="85">
        <f t="shared" si="0"/>
        <v>0</v>
      </c>
      <c r="M28" s="85">
        <f t="shared" si="1"/>
        <v>0</v>
      </c>
      <c r="N28" s="81">
        <f t="shared" si="2"/>
        <v>0</v>
      </c>
      <c r="O28" s="86">
        <f t="shared" si="4"/>
        <v>0</v>
      </c>
    </row>
    <row r="29" spans="1:15" x14ac:dyDescent="0.3">
      <c r="A29" s="178" t="s">
        <v>74</v>
      </c>
      <c r="B29" s="179"/>
      <c r="C29" s="179"/>
      <c r="D29" s="180"/>
      <c r="J29" s="106">
        <v>20</v>
      </c>
      <c r="K29" s="84">
        <f t="shared" si="3"/>
        <v>0</v>
      </c>
      <c r="L29" s="85">
        <f t="shared" si="0"/>
        <v>0</v>
      </c>
      <c r="M29" s="85">
        <f t="shared" si="1"/>
        <v>0</v>
      </c>
      <c r="N29" s="81">
        <f t="shared" si="2"/>
        <v>0</v>
      </c>
      <c r="O29" s="86">
        <f t="shared" si="4"/>
        <v>0</v>
      </c>
    </row>
    <row r="30" spans="1:15" x14ac:dyDescent="0.3">
      <c r="A30" s="137">
        <f>FV(0.03,5,,-B5)</f>
        <v>0</v>
      </c>
      <c r="B30" s="138">
        <f>SUM(M10:M69)</f>
        <v>0</v>
      </c>
      <c r="C30" s="138">
        <f>DATA!O7</f>
        <v>0</v>
      </c>
      <c r="D30" s="139">
        <f>(((A30-B$5+B30+C30))/C$25)</f>
        <v>0</v>
      </c>
      <c r="F30" s="23">
        <f>$C$25*D30</f>
        <v>0</v>
      </c>
      <c r="J30" s="106">
        <v>21</v>
      </c>
      <c r="K30" s="84">
        <f>O29</f>
        <v>0</v>
      </c>
      <c r="L30" s="85">
        <f t="shared" si="0"/>
        <v>0</v>
      </c>
      <c r="M30" s="85">
        <f t="shared" si="1"/>
        <v>0</v>
      </c>
      <c r="N30" s="81">
        <f t="shared" si="2"/>
        <v>0</v>
      </c>
      <c r="O30" s="86">
        <f t="shared" si="4"/>
        <v>0</v>
      </c>
    </row>
    <row r="31" spans="1:15" x14ac:dyDescent="0.3">
      <c r="A31" s="178" t="s">
        <v>77</v>
      </c>
      <c r="B31" s="179"/>
      <c r="C31" s="179"/>
      <c r="D31" s="180"/>
      <c r="F31" s="23"/>
      <c r="J31" s="106">
        <v>22</v>
      </c>
      <c r="K31" s="84">
        <f t="shared" si="3"/>
        <v>0</v>
      </c>
      <c r="L31" s="85">
        <f t="shared" si="0"/>
        <v>0</v>
      </c>
      <c r="M31" s="85">
        <f t="shared" si="1"/>
        <v>0</v>
      </c>
      <c r="N31" s="81">
        <f t="shared" si="2"/>
        <v>0</v>
      </c>
      <c r="O31" s="86">
        <f t="shared" si="4"/>
        <v>0</v>
      </c>
    </row>
    <row r="32" spans="1:15" x14ac:dyDescent="0.3">
      <c r="A32" s="137">
        <f>FV(0.03,10,,-B$5)</f>
        <v>0</v>
      </c>
      <c r="B32" s="138">
        <f>SUM(M10:M129)</f>
        <v>0</v>
      </c>
      <c r="C32" s="138">
        <f>DATA!O12</f>
        <v>0</v>
      </c>
      <c r="D32" s="139">
        <f>(((A32-B$5+B32+C32))/C$25)</f>
        <v>0</v>
      </c>
      <c r="F32" s="23">
        <f>$C$25*D32</f>
        <v>0</v>
      </c>
      <c r="J32" s="106">
        <v>23</v>
      </c>
      <c r="K32" s="84">
        <f t="shared" si="3"/>
        <v>0</v>
      </c>
      <c r="L32" s="85">
        <f t="shared" si="0"/>
        <v>0</v>
      </c>
      <c r="M32" s="85">
        <f t="shared" si="1"/>
        <v>0</v>
      </c>
      <c r="N32" s="81">
        <f t="shared" si="2"/>
        <v>0</v>
      </c>
      <c r="O32" s="86">
        <f t="shared" si="4"/>
        <v>0</v>
      </c>
    </row>
    <row r="33" spans="1:15" x14ac:dyDescent="0.3">
      <c r="A33" s="175" t="s">
        <v>78</v>
      </c>
      <c r="B33" s="176"/>
      <c r="C33" s="176"/>
      <c r="D33" s="177"/>
      <c r="F33" s="23"/>
      <c r="J33" s="106">
        <v>24</v>
      </c>
      <c r="K33" s="84">
        <f t="shared" si="3"/>
        <v>0</v>
      </c>
      <c r="L33" s="85">
        <f t="shared" si="0"/>
        <v>0</v>
      </c>
      <c r="M33" s="85">
        <f t="shared" si="1"/>
        <v>0</v>
      </c>
      <c r="N33" s="81">
        <f t="shared" si="2"/>
        <v>0</v>
      </c>
      <c r="O33" s="86">
        <f t="shared" si="4"/>
        <v>0</v>
      </c>
    </row>
    <row r="34" spans="1:15" x14ac:dyDescent="0.3">
      <c r="A34" s="137">
        <f>FV(0.03,15,,-B$5)</f>
        <v>0</v>
      </c>
      <c r="B34" s="138">
        <f>SUM(M10:M189)</f>
        <v>0</v>
      </c>
      <c r="C34" s="138">
        <f>DATA!O17</f>
        <v>0</v>
      </c>
      <c r="D34" s="139">
        <f>(((A34-B$5+B34+C34))/C$25)</f>
        <v>0</v>
      </c>
      <c r="F34" s="23">
        <f>$C$25*D34</f>
        <v>0</v>
      </c>
      <c r="J34" s="106">
        <v>25</v>
      </c>
      <c r="K34" s="84">
        <f t="shared" si="3"/>
        <v>0</v>
      </c>
      <c r="L34" s="85">
        <f t="shared" si="0"/>
        <v>0</v>
      </c>
      <c r="M34" s="85">
        <f t="shared" si="1"/>
        <v>0</v>
      </c>
      <c r="N34" s="81">
        <f t="shared" si="2"/>
        <v>0</v>
      </c>
      <c r="O34" s="86">
        <f t="shared" si="4"/>
        <v>0</v>
      </c>
    </row>
    <row r="35" spans="1:15" x14ac:dyDescent="0.3">
      <c r="A35" s="175" t="s">
        <v>79</v>
      </c>
      <c r="B35" s="176"/>
      <c r="C35" s="176"/>
      <c r="D35" s="177"/>
      <c r="F35" s="23"/>
      <c r="J35" s="106">
        <v>26</v>
      </c>
      <c r="K35" s="84">
        <f t="shared" si="3"/>
        <v>0</v>
      </c>
      <c r="L35" s="85">
        <f t="shared" si="0"/>
        <v>0</v>
      </c>
      <c r="M35" s="85">
        <f t="shared" si="1"/>
        <v>0</v>
      </c>
      <c r="N35" s="81">
        <f t="shared" si="2"/>
        <v>0</v>
      </c>
      <c r="O35" s="86">
        <f t="shared" si="4"/>
        <v>0</v>
      </c>
    </row>
    <row r="36" spans="1:15" x14ac:dyDescent="0.3">
      <c r="A36" s="137">
        <f>FV(0.03,20,,-B$5)</f>
        <v>0</v>
      </c>
      <c r="B36" s="138">
        <f>SUM(M10:M249)</f>
        <v>0</v>
      </c>
      <c r="C36" s="138">
        <f>DATA!O22</f>
        <v>0</v>
      </c>
      <c r="D36" s="139">
        <f>(((A36-B$5+B36+C36))/C$25)</f>
        <v>0</v>
      </c>
      <c r="F36" s="23">
        <f>$C$25*D36</f>
        <v>0</v>
      </c>
      <c r="J36" s="106">
        <v>27</v>
      </c>
      <c r="K36" s="84">
        <f t="shared" si="3"/>
        <v>0</v>
      </c>
      <c r="L36" s="85">
        <f t="shared" si="0"/>
        <v>0</v>
      </c>
      <c r="M36" s="85">
        <f t="shared" si="1"/>
        <v>0</v>
      </c>
      <c r="N36" s="81">
        <f t="shared" si="2"/>
        <v>0</v>
      </c>
      <c r="O36" s="86">
        <f t="shared" si="4"/>
        <v>0</v>
      </c>
    </row>
    <row r="37" spans="1:15" x14ac:dyDescent="0.3">
      <c r="A37" s="175" t="s">
        <v>80</v>
      </c>
      <c r="B37" s="176"/>
      <c r="C37" s="176"/>
      <c r="D37" s="177"/>
      <c r="F37" s="23"/>
      <c r="J37" s="106">
        <v>28</v>
      </c>
      <c r="K37" s="84">
        <f t="shared" si="3"/>
        <v>0</v>
      </c>
      <c r="L37" s="85">
        <f t="shared" si="0"/>
        <v>0</v>
      </c>
      <c r="M37" s="85">
        <f t="shared" si="1"/>
        <v>0</v>
      </c>
      <c r="N37" s="81">
        <f t="shared" si="2"/>
        <v>0</v>
      </c>
      <c r="O37" s="86">
        <f t="shared" si="4"/>
        <v>0</v>
      </c>
    </row>
    <row r="38" spans="1:15" ht="18" thickBot="1" x14ac:dyDescent="0.35">
      <c r="A38" s="140">
        <f>FV(0.03,25,,-B$5)</f>
        <v>0</v>
      </c>
      <c r="B38" s="141">
        <f>SUM(M10:M309)</f>
        <v>0</v>
      </c>
      <c r="C38" s="141">
        <f>DATA!O27</f>
        <v>0</v>
      </c>
      <c r="D38" s="139">
        <f>(((A38-B$5+B38+C38))/C$25)</f>
        <v>0</v>
      </c>
      <c r="F38" s="23">
        <f>$C$25*D38</f>
        <v>0</v>
      </c>
      <c r="J38" s="106">
        <v>29</v>
      </c>
      <c r="K38" s="84">
        <f t="shared" si="3"/>
        <v>0</v>
      </c>
      <c r="L38" s="85">
        <f t="shared" si="0"/>
        <v>0</v>
      </c>
      <c r="M38" s="85">
        <f t="shared" si="1"/>
        <v>0</v>
      </c>
      <c r="N38" s="81">
        <f t="shared" si="2"/>
        <v>0</v>
      </c>
      <c r="O38" s="86">
        <f t="shared" si="4"/>
        <v>0</v>
      </c>
    </row>
    <row r="39" spans="1:15" x14ac:dyDescent="0.3">
      <c r="F39" s="23"/>
      <c r="J39" s="106">
        <v>30</v>
      </c>
      <c r="K39" s="84">
        <f t="shared" si="3"/>
        <v>0</v>
      </c>
      <c r="L39" s="85">
        <f t="shared" si="0"/>
        <v>0</v>
      </c>
      <c r="M39" s="85">
        <f t="shared" si="1"/>
        <v>0</v>
      </c>
      <c r="N39" s="81">
        <f t="shared" si="2"/>
        <v>0</v>
      </c>
      <c r="O39" s="86">
        <f t="shared" si="4"/>
        <v>0</v>
      </c>
    </row>
    <row r="40" spans="1:15" x14ac:dyDescent="0.3">
      <c r="J40" s="106">
        <v>31</v>
      </c>
      <c r="K40" s="84">
        <f t="shared" si="3"/>
        <v>0</v>
      </c>
      <c r="L40" s="85">
        <f t="shared" si="0"/>
        <v>0</v>
      </c>
      <c r="M40" s="85">
        <f t="shared" si="1"/>
        <v>0</v>
      </c>
      <c r="N40" s="81">
        <f t="shared" si="2"/>
        <v>0</v>
      </c>
      <c r="O40" s="86">
        <f t="shared" si="4"/>
        <v>0</v>
      </c>
    </row>
    <row r="41" spans="1:15" x14ac:dyDescent="0.3">
      <c r="J41" s="106">
        <v>32</v>
      </c>
      <c r="K41" s="84">
        <f t="shared" si="3"/>
        <v>0</v>
      </c>
      <c r="L41" s="85">
        <f t="shared" si="0"/>
        <v>0</v>
      </c>
      <c r="M41" s="85">
        <f t="shared" si="1"/>
        <v>0</v>
      </c>
      <c r="N41" s="81">
        <f t="shared" si="2"/>
        <v>0</v>
      </c>
      <c r="O41" s="86">
        <f t="shared" si="4"/>
        <v>0</v>
      </c>
    </row>
    <row r="42" spans="1:15" x14ac:dyDescent="0.3">
      <c r="J42" s="106">
        <v>33</v>
      </c>
      <c r="K42" s="84">
        <f t="shared" si="3"/>
        <v>0</v>
      </c>
      <c r="L42" s="85">
        <f t="shared" si="0"/>
        <v>0</v>
      </c>
      <c r="M42" s="85">
        <f t="shared" si="1"/>
        <v>0</v>
      </c>
      <c r="N42" s="81">
        <f t="shared" si="2"/>
        <v>0</v>
      </c>
      <c r="O42" s="86">
        <f t="shared" si="4"/>
        <v>0</v>
      </c>
    </row>
    <row r="43" spans="1:15" x14ac:dyDescent="0.3">
      <c r="J43" s="106">
        <v>34</v>
      </c>
      <c r="K43" s="84">
        <f t="shared" si="3"/>
        <v>0</v>
      </c>
      <c r="L43" s="85">
        <f t="shared" si="0"/>
        <v>0</v>
      </c>
      <c r="M43" s="85">
        <f t="shared" si="1"/>
        <v>0</v>
      </c>
      <c r="N43" s="81">
        <f t="shared" si="2"/>
        <v>0</v>
      </c>
      <c r="O43" s="86">
        <f t="shared" si="4"/>
        <v>0</v>
      </c>
    </row>
    <row r="44" spans="1:15" x14ac:dyDescent="0.3">
      <c r="J44" s="106">
        <v>35</v>
      </c>
      <c r="K44" s="84">
        <f t="shared" si="3"/>
        <v>0</v>
      </c>
      <c r="L44" s="85">
        <f t="shared" si="0"/>
        <v>0</v>
      </c>
      <c r="M44" s="85">
        <f t="shared" si="1"/>
        <v>0</v>
      </c>
      <c r="N44" s="81">
        <f t="shared" si="2"/>
        <v>0</v>
      </c>
      <c r="O44" s="86">
        <f t="shared" si="4"/>
        <v>0</v>
      </c>
    </row>
    <row r="45" spans="1:15" x14ac:dyDescent="0.3">
      <c r="J45" s="106">
        <v>36</v>
      </c>
      <c r="K45" s="84">
        <f t="shared" si="3"/>
        <v>0</v>
      </c>
      <c r="L45" s="85">
        <f t="shared" si="0"/>
        <v>0</v>
      </c>
      <c r="M45" s="85">
        <f t="shared" si="1"/>
        <v>0</v>
      </c>
      <c r="N45" s="81">
        <f t="shared" si="2"/>
        <v>0</v>
      </c>
      <c r="O45" s="86">
        <f t="shared" si="4"/>
        <v>0</v>
      </c>
    </row>
    <row r="46" spans="1:15" x14ac:dyDescent="0.3">
      <c r="J46" s="106">
        <v>37</v>
      </c>
      <c r="K46" s="84">
        <f t="shared" si="3"/>
        <v>0</v>
      </c>
      <c r="L46" s="85">
        <f t="shared" si="0"/>
        <v>0</v>
      </c>
      <c r="M46" s="85">
        <f t="shared" si="1"/>
        <v>0</v>
      </c>
      <c r="N46" s="81">
        <f t="shared" si="2"/>
        <v>0</v>
      </c>
      <c r="O46" s="86">
        <f t="shared" si="4"/>
        <v>0</v>
      </c>
    </row>
    <row r="47" spans="1:15" x14ac:dyDescent="0.3">
      <c r="J47" s="106">
        <v>38</v>
      </c>
      <c r="K47" s="84">
        <f t="shared" si="3"/>
        <v>0</v>
      </c>
      <c r="L47" s="85">
        <f t="shared" si="0"/>
        <v>0</v>
      </c>
      <c r="M47" s="85">
        <f t="shared" si="1"/>
        <v>0</v>
      </c>
      <c r="N47" s="81">
        <f t="shared" si="2"/>
        <v>0</v>
      </c>
      <c r="O47" s="86">
        <f t="shared" si="4"/>
        <v>0</v>
      </c>
    </row>
    <row r="48" spans="1:15" x14ac:dyDescent="0.3">
      <c r="J48" s="106">
        <v>39</v>
      </c>
      <c r="K48" s="84">
        <f t="shared" si="3"/>
        <v>0</v>
      </c>
      <c r="L48" s="85">
        <f t="shared" si="0"/>
        <v>0</v>
      </c>
      <c r="M48" s="85">
        <f t="shared" si="1"/>
        <v>0</v>
      </c>
      <c r="N48" s="81">
        <f t="shared" si="2"/>
        <v>0</v>
      </c>
      <c r="O48" s="86">
        <f t="shared" si="4"/>
        <v>0</v>
      </c>
    </row>
    <row r="49" spans="10:15" x14ac:dyDescent="0.3">
      <c r="J49" s="106">
        <v>40</v>
      </c>
      <c r="K49" s="84">
        <f t="shared" si="3"/>
        <v>0</v>
      </c>
      <c r="L49" s="85">
        <f t="shared" si="0"/>
        <v>0</v>
      </c>
      <c r="M49" s="85">
        <f t="shared" si="1"/>
        <v>0</v>
      </c>
      <c r="N49" s="81">
        <f t="shared" si="2"/>
        <v>0</v>
      </c>
      <c r="O49" s="86">
        <f t="shared" si="4"/>
        <v>0</v>
      </c>
    </row>
    <row r="50" spans="10:15" x14ac:dyDescent="0.3">
      <c r="J50" s="106">
        <v>41</v>
      </c>
      <c r="K50" s="84">
        <f t="shared" si="3"/>
        <v>0</v>
      </c>
      <c r="L50" s="85">
        <f t="shared" si="0"/>
        <v>0</v>
      </c>
      <c r="M50" s="85">
        <f t="shared" si="1"/>
        <v>0</v>
      </c>
      <c r="N50" s="81">
        <f t="shared" si="2"/>
        <v>0</v>
      </c>
      <c r="O50" s="86">
        <f t="shared" si="4"/>
        <v>0</v>
      </c>
    </row>
    <row r="51" spans="10:15" x14ac:dyDescent="0.3">
      <c r="J51" s="106">
        <v>42</v>
      </c>
      <c r="K51" s="84">
        <f t="shared" si="3"/>
        <v>0</v>
      </c>
      <c r="L51" s="85">
        <f t="shared" si="0"/>
        <v>0</v>
      </c>
      <c r="M51" s="85">
        <f t="shared" si="1"/>
        <v>0</v>
      </c>
      <c r="N51" s="81">
        <f t="shared" si="2"/>
        <v>0</v>
      </c>
      <c r="O51" s="86">
        <f t="shared" si="4"/>
        <v>0</v>
      </c>
    </row>
    <row r="52" spans="10:15" x14ac:dyDescent="0.3">
      <c r="J52" s="106">
        <v>43</v>
      </c>
      <c r="K52" s="84">
        <f t="shared" si="3"/>
        <v>0</v>
      </c>
      <c r="L52" s="85">
        <f t="shared" si="0"/>
        <v>0</v>
      </c>
      <c r="M52" s="85">
        <f t="shared" si="1"/>
        <v>0</v>
      </c>
      <c r="N52" s="81">
        <f t="shared" si="2"/>
        <v>0</v>
      </c>
      <c r="O52" s="86">
        <f t="shared" si="4"/>
        <v>0</v>
      </c>
    </row>
    <row r="53" spans="10:15" x14ac:dyDescent="0.3">
      <c r="J53" s="106">
        <v>44</v>
      </c>
      <c r="K53" s="84">
        <f t="shared" si="3"/>
        <v>0</v>
      </c>
      <c r="L53" s="85">
        <f t="shared" si="0"/>
        <v>0</v>
      </c>
      <c r="M53" s="85">
        <f t="shared" si="1"/>
        <v>0</v>
      </c>
      <c r="N53" s="81">
        <f t="shared" si="2"/>
        <v>0</v>
      </c>
      <c r="O53" s="86">
        <f t="shared" si="4"/>
        <v>0</v>
      </c>
    </row>
    <row r="54" spans="10:15" x14ac:dyDescent="0.3">
      <c r="J54" s="106">
        <v>45</v>
      </c>
      <c r="K54" s="84">
        <f t="shared" si="3"/>
        <v>0</v>
      </c>
      <c r="L54" s="85">
        <f t="shared" si="0"/>
        <v>0</v>
      </c>
      <c r="M54" s="85">
        <f t="shared" si="1"/>
        <v>0</v>
      </c>
      <c r="N54" s="81">
        <f t="shared" si="2"/>
        <v>0</v>
      </c>
      <c r="O54" s="86">
        <f t="shared" si="4"/>
        <v>0</v>
      </c>
    </row>
    <row r="55" spans="10:15" x14ac:dyDescent="0.3">
      <c r="J55" s="106">
        <v>46</v>
      </c>
      <c r="K55" s="84">
        <f t="shared" si="3"/>
        <v>0</v>
      </c>
      <c r="L55" s="85">
        <f t="shared" si="0"/>
        <v>0</v>
      </c>
      <c r="M55" s="85">
        <f t="shared" si="1"/>
        <v>0</v>
      </c>
      <c r="N55" s="81">
        <f t="shared" si="2"/>
        <v>0</v>
      </c>
      <c r="O55" s="86">
        <f t="shared" si="4"/>
        <v>0</v>
      </c>
    </row>
    <row r="56" spans="10:15" x14ac:dyDescent="0.3">
      <c r="J56" s="106">
        <v>47</v>
      </c>
      <c r="K56" s="84">
        <f t="shared" si="3"/>
        <v>0</v>
      </c>
      <c r="L56" s="85">
        <f t="shared" si="0"/>
        <v>0</v>
      </c>
      <c r="M56" s="85">
        <f t="shared" si="1"/>
        <v>0</v>
      </c>
      <c r="N56" s="81">
        <f t="shared" si="2"/>
        <v>0</v>
      </c>
      <c r="O56" s="86">
        <f t="shared" si="4"/>
        <v>0</v>
      </c>
    </row>
    <row r="57" spans="10:15" x14ac:dyDescent="0.3">
      <c r="J57" s="106">
        <v>48</v>
      </c>
      <c r="K57" s="84">
        <f t="shared" si="3"/>
        <v>0</v>
      </c>
      <c r="L57" s="85">
        <f t="shared" si="0"/>
        <v>0</v>
      </c>
      <c r="M57" s="85">
        <f t="shared" si="1"/>
        <v>0</v>
      </c>
      <c r="N57" s="81">
        <f t="shared" si="2"/>
        <v>0</v>
      </c>
      <c r="O57" s="86">
        <f t="shared" si="4"/>
        <v>0</v>
      </c>
    </row>
    <row r="58" spans="10:15" x14ac:dyDescent="0.3">
      <c r="J58" s="106">
        <v>49</v>
      </c>
      <c r="K58" s="84">
        <f t="shared" si="3"/>
        <v>0</v>
      </c>
      <c r="L58" s="85">
        <f t="shared" si="0"/>
        <v>0</v>
      </c>
      <c r="M58" s="85">
        <f t="shared" si="1"/>
        <v>0</v>
      </c>
      <c r="N58" s="81">
        <f t="shared" si="2"/>
        <v>0</v>
      </c>
      <c r="O58" s="86">
        <f t="shared" si="4"/>
        <v>0</v>
      </c>
    </row>
    <row r="59" spans="10:15" x14ac:dyDescent="0.3">
      <c r="J59" s="106">
        <v>50</v>
      </c>
      <c r="K59" s="84">
        <f t="shared" si="3"/>
        <v>0</v>
      </c>
      <c r="L59" s="85">
        <f t="shared" si="0"/>
        <v>0</v>
      </c>
      <c r="M59" s="85">
        <f t="shared" si="1"/>
        <v>0</v>
      </c>
      <c r="N59" s="81">
        <f t="shared" si="2"/>
        <v>0</v>
      </c>
      <c r="O59" s="86">
        <f t="shared" si="4"/>
        <v>0</v>
      </c>
    </row>
    <row r="60" spans="10:15" x14ac:dyDescent="0.3">
      <c r="J60" s="106">
        <v>51</v>
      </c>
      <c r="K60" s="84">
        <f t="shared" si="3"/>
        <v>0</v>
      </c>
      <c r="L60" s="85">
        <f t="shared" si="0"/>
        <v>0</v>
      </c>
      <c r="M60" s="85">
        <f t="shared" si="1"/>
        <v>0</v>
      </c>
      <c r="N60" s="81">
        <f t="shared" si="2"/>
        <v>0</v>
      </c>
      <c r="O60" s="86">
        <f t="shared" si="4"/>
        <v>0</v>
      </c>
    </row>
    <row r="61" spans="10:15" x14ac:dyDescent="0.3">
      <c r="J61" s="106">
        <v>52</v>
      </c>
      <c r="K61" s="84">
        <f t="shared" si="3"/>
        <v>0</v>
      </c>
      <c r="L61" s="85">
        <f t="shared" si="0"/>
        <v>0</v>
      </c>
      <c r="M61" s="85">
        <f t="shared" si="1"/>
        <v>0</v>
      </c>
      <c r="N61" s="81">
        <f t="shared" si="2"/>
        <v>0</v>
      </c>
      <c r="O61" s="86">
        <f t="shared" si="4"/>
        <v>0</v>
      </c>
    </row>
    <row r="62" spans="10:15" x14ac:dyDescent="0.3">
      <c r="J62" s="106">
        <v>53</v>
      </c>
      <c r="K62" s="84">
        <f t="shared" si="3"/>
        <v>0</v>
      </c>
      <c r="L62" s="85">
        <f t="shared" si="0"/>
        <v>0</v>
      </c>
      <c r="M62" s="85">
        <f t="shared" si="1"/>
        <v>0</v>
      </c>
      <c r="N62" s="81">
        <f t="shared" si="2"/>
        <v>0</v>
      </c>
      <c r="O62" s="86">
        <f t="shared" si="4"/>
        <v>0</v>
      </c>
    </row>
    <row r="63" spans="10:15" x14ac:dyDescent="0.3">
      <c r="J63" s="106">
        <v>54</v>
      </c>
      <c r="K63" s="84">
        <f t="shared" si="3"/>
        <v>0</v>
      </c>
      <c r="L63" s="85">
        <f t="shared" si="0"/>
        <v>0</v>
      </c>
      <c r="M63" s="85">
        <f t="shared" si="1"/>
        <v>0</v>
      </c>
      <c r="N63" s="81">
        <f t="shared" si="2"/>
        <v>0</v>
      </c>
      <c r="O63" s="86">
        <f t="shared" si="4"/>
        <v>0</v>
      </c>
    </row>
    <row r="64" spans="10:15" x14ac:dyDescent="0.3">
      <c r="J64" s="106">
        <v>55</v>
      </c>
      <c r="K64" s="84">
        <f t="shared" si="3"/>
        <v>0</v>
      </c>
      <c r="L64" s="85">
        <f t="shared" si="0"/>
        <v>0</v>
      </c>
      <c r="M64" s="85">
        <f t="shared" si="1"/>
        <v>0</v>
      </c>
      <c r="N64" s="81">
        <f t="shared" si="2"/>
        <v>0</v>
      </c>
      <c r="O64" s="86">
        <f t="shared" si="4"/>
        <v>0</v>
      </c>
    </row>
    <row r="65" spans="10:15" x14ac:dyDescent="0.3">
      <c r="J65" s="106">
        <v>56</v>
      </c>
      <c r="K65" s="84">
        <f t="shared" si="3"/>
        <v>0</v>
      </c>
      <c r="L65" s="85">
        <f t="shared" si="0"/>
        <v>0</v>
      </c>
      <c r="M65" s="85">
        <f t="shared" si="1"/>
        <v>0</v>
      </c>
      <c r="N65" s="81">
        <f t="shared" si="2"/>
        <v>0</v>
      </c>
      <c r="O65" s="86">
        <f t="shared" si="4"/>
        <v>0</v>
      </c>
    </row>
    <row r="66" spans="10:15" x14ac:dyDescent="0.3">
      <c r="J66" s="106">
        <v>57</v>
      </c>
      <c r="K66" s="84">
        <f t="shared" si="3"/>
        <v>0</v>
      </c>
      <c r="L66" s="85">
        <f t="shared" si="0"/>
        <v>0</v>
      </c>
      <c r="M66" s="85">
        <f t="shared" si="1"/>
        <v>0</v>
      </c>
      <c r="N66" s="81">
        <f t="shared" si="2"/>
        <v>0</v>
      </c>
      <c r="O66" s="86">
        <f t="shared" si="4"/>
        <v>0</v>
      </c>
    </row>
    <row r="67" spans="10:15" x14ac:dyDescent="0.3">
      <c r="J67" s="106">
        <v>58</v>
      </c>
      <c r="K67" s="84">
        <f t="shared" si="3"/>
        <v>0</v>
      </c>
      <c r="L67" s="85">
        <f t="shared" si="0"/>
        <v>0</v>
      </c>
      <c r="M67" s="85">
        <f t="shared" si="1"/>
        <v>0</v>
      </c>
      <c r="N67" s="81">
        <f t="shared" si="2"/>
        <v>0</v>
      </c>
      <c r="O67" s="86">
        <f t="shared" si="4"/>
        <v>0</v>
      </c>
    </row>
    <row r="68" spans="10:15" x14ac:dyDescent="0.3">
      <c r="J68" s="106">
        <v>59</v>
      </c>
      <c r="K68" s="84">
        <f t="shared" si="3"/>
        <v>0</v>
      </c>
      <c r="L68" s="85">
        <f t="shared" si="0"/>
        <v>0</v>
      </c>
      <c r="M68" s="85">
        <f t="shared" si="1"/>
        <v>0</v>
      </c>
      <c r="N68" s="81">
        <f t="shared" si="2"/>
        <v>0</v>
      </c>
      <c r="O68" s="86">
        <f t="shared" si="4"/>
        <v>0</v>
      </c>
    </row>
    <row r="69" spans="10:15" x14ac:dyDescent="0.3">
      <c r="J69" s="106">
        <v>60</v>
      </c>
      <c r="K69" s="84">
        <f t="shared" si="3"/>
        <v>0</v>
      </c>
      <c r="L69" s="85">
        <f t="shared" si="0"/>
        <v>0</v>
      </c>
      <c r="M69" s="85">
        <f t="shared" si="1"/>
        <v>0</v>
      </c>
      <c r="N69" s="81">
        <f t="shared" si="2"/>
        <v>0</v>
      </c>
      <c r="O69" s="86">
        <f t="shared" si="4"/>
        <v>0</v>
      </c>
    </row>
    <row r="70" spans="10:15" x14ac:dyDescent="0.3">
      <c r="J70" s="106">
        <v>61</v>
      </c>
      <c r="K70" s="84">
        <f t="shared" si="3"/>
        <v>0</v>
      </c>
      <c r="L70" s="85">
        <f t="shared" si="0"/>
        <v>0</v>
      </c>
      <c r="M70" s="85">
        <f t="shared" si="1"/>
        <v>0</v>
      </c>
      <c r="N70" s="81">
        <f t="shared" si="2"/>
        <v>0</v>
      </c>
      <c r="O70" s="86">
        <f t="shared" si="4"/>
        <v>0</v>
      </c>
    </row>
    <row r="71" spans="10:15" x14ac:dyDescent="0.3">
      <c r="J71" s="106">
        <v>62</v>
      </c>
      <c r="K71" s="84">
        <f t="shared" si="3"/>
        <v>0</v>
      </c>
      <c r="L71" s="85">
        <f t="shared" si="0"/>
        <v>0</v>
      </c>
      <c r="M71" s="85">
        <f t="shared" si="1"/>
        <v>0</v>
      </c>
      <c r="N71" s="81">
        <f t="shared" si="2"/>
        <v>0</v>
      </c>
      <c r="O71" s="86">
        <f t="shared" si="4"/>
        <v>0</v>
      </c>
    </row>
    <row r="72" spans="10:15" x14ac:dyDescent="0.3">
      <c r="J72" s="106">
        <v>63</v>
      </c>
      <c r="K72" s="84">
        <f t="shared" si="3"/>
        <v>0</v>
      </c>
      <c r="L72" s="85">
        <f t="shared" si="0"/>
        <v>0</v>
      </c>
      <c r="M72" s="85">
        <f t="shared" si="1"/>
        <v>0</v>
      </c>
      <c r="N72" s="81">
        <f t="shared" si="2"/>
        <v>0</v>
      </c>
      <c r="O72" s="86">
        <f t="shared" si="4"/>
        <v>0</v>
      </c>
    </row>
    <row r="73" spans="10:15" x14ac:dyDescent="0.3">
      <c r="J73" s="106">
        <v>64</v>
      </c>
      <c r="K73" s="84">
        <f t="shared" si="3"/>
        <v>0</v>
      </c>
      <c r="L73" s="85">
        <f t="shared" si="0"/>
        <v>0</v>
      </c>
      <c r="M73" s="85">
        <f t="shared" si="1"/>
        <v>0</v>
      </c>
      <c r="N73" s="81">
        <f t="shared" si="2"/>
        <v>0</v>
      </c>
      <c r="O73" s="86">
        <f t="shared" si="4"/>
        <v>0</v>
      </c>
    </row>
    <row r="74" spans="10:15" x14ac:dyDescent="0.3">
      <c r="J74" s="106">
        <v>65</v>
      </c>
      <c r="K74" s="84">
        <f t="shared" si="3"/>
        <v>0</v>
      </c>
      <c r="L74" s="85">
        <f t="shared" si="0"/>
        <v>0</v>
      </c>
      <c r="M74" s="85">
        <f t="shared" si="1"/>
        <v>0</v>
      </c>
      <c r="N74" s="81">
        <f t="shared" si="2"/>
        <v>0</v>
      </c>
      <c r="O74" s="86">
        <f t="shared" si="4"/>
        <v>0</v>
      </c>
    </row>
    <row r="75" spans="10:15" x14ac:dyDescent="0.3">
      <c r="J75" s="106">
        <v>66</v>
      </c>
      <c r="K75" s="84">
        <f t="shared" si="3"/>
        <v>0</v>
      </c>
      <c r="L75" s="85">
        <f t="shared" ref="L75:L138" si="5">PMT(($N$4/12),$N$5,$K$7)*-1</f>
        <v>0</v>
      </c>
      <c r="M75" s="85">
        <f t="shared" ref="M75:M138" si="6">L75-N75</f>
        <v>0</v>
      </c>
      <c r="N75" s="81">
        <f t="shared" ref="N75:N138" si="7">K75*$N$4/12</f>
        <v>0</v>
      </c>
      <c r="O75" s="86">
        <f t="shared" si="4"/>
        <v>0</v>
      </c>
    </row>
    <row r="76" spans="10:15" x14ac:dyDescent="0.3">
      <c r="J76" s="106">
        <v>67</v>
      </c>
      <c r="K76" s="84">
        <f t="shared" ref="K76:K139" si="8">O75</f>
        <v>0</v>
      </c>
      <c r="L76" s="85">
        <f t="shared" si="5"/>
        <v>0</v>
      </c>
      <c r="M76" s="85">
        <f t="shared" si="6"/>
        <v>0</v>
      </c>
      <c r="N76" s="81">
        <f t="shared" si="7"/>
        <v>0</v>
      </c>
      <c r="O76" s="86">
        <f t="shared" ref="O76:O139" si="9">K76-M76</f>
        <v>0</v>
      </c>
    </row>
    <row r="77" spans="10:15" x14ac:dyDescent="0.3">
      <c r="J77" s="106">
        <v>68</v>
      </c>
      <c r="K77" s="84">
        <f t="shared" si="8"/>
        <v>0</v>
      </c>
      <c r="L77" s="85">
        <f t="shared" si="5"/>
        <v>0</v>
      </c>
      <c r="M77" s="85">
        <f t="shared" si="6"/>
        <v>0</v>
      </c>
      <c r="N77" s="81">
        <f t="shared" si="7"/>
        <v>0</v>
      </c>
      <c r="O77" s="86">
        <f t="shared" si="9"/>
        <v>0</v>
      </c>
    </row>
    <row r="78" spans="10:15" x14ac:dyDescent="0.3">
      <c r="J78" s="106">
        <v>69</v>
      </c>
      <c r="K78" s="84">
        <f t="shared" si="8"/>
        <v>0</v>
      </c>
      <c r="L78" s="85">
        <f t="shared" si="5"/>
        <v>0</v>
      </c>
      <c r="M78" s="85">
        <f t="shared" si="6"/>
        <v>0</v>
      </c>
      <c r="N78" s="81">
        <f t="shared" si="7"/>
        <v>0</v>
      </c>
      <c r="O78" s="86">
        <f t="shared" si="9"/>
        <v>0</v>
      </c>
    </row>
    <row r="79" spans="10:15" x14ac:dyDescent="0.3">
      <c r="J79" s="106">
        <v>70</v>
      </c>
      <c r="K79" s="84">
        <f t="shared" si="8"/>
        <v>0</v>
      </c>
      <c r="L79" s="85">
        <f t="shared" si="5"/>
        <v>0</v>
      </c>
      <c r="M79" s="85">
        <f t="shared" si="6"/>
        <v>0</v>
      </c>
      <c r="N79" s="81">
        <f t="shared" si="7"/>
        <v>0</v>
      </c>
      <c r="O79" s="86">
        <f t="shared" si="9"/>
        <v>0</v>
      </c>
    </row>
    <row r="80" spans="10:15" x14ac:dyDescent="0.3">
      <c r="J80" s="106">
        <v>71</v>
      </c>
      <c r="K80" s="84">
        <f t="shared" si="8"/>
        <v>0</v>
      </c>
      <c r="L80" s="85">
        <f t="shared" si="5"/>
        <v>0</v>
      </c>
      <c r="M80" s="85">
        <f t="shared" si="6"/>
        <v>0</v>
      </c>
      <c r="N80" s="81">
        <f t="shared" si="7"/>
        <v>0</v>
      </c>
      <c r="O80" s="86">
        <f t="shared" si="9"/>
        <v>0</v>
      </c>
    </row>
    <row r="81" spans="10:15" x14ac:dyDescent="0.3">
      <c r="J81" s="106">
        <v>72</v>
      </c>
      <c r="K81" s="84">
        <f t="shared" si="8"/>
        <v>0</v>
      </c>
      <c r="L81" s="85">
        <f t="shared" si="5"/>
        <v>0</v>
      </c>
      <c r="M81" s="85">
        <f t="shared" si="6"/>
        <v>0</v>
      </c>
      <c r="N81" s="81">
        <f t="shared" si="7"/>
        <v>0</v>
      </c>
      <c r="O81" s="86">
        <f t="shared" si="9"/>
        <v>0</v>
      </c>
    </row>
    <row r="82" spans="10:15" x14ac:dyDescent="0.3">
      <c r="J82" s="106">
        <v>73</v>
      </c>
      <c r="K82" s="84">
        <f t="shared" si="8"/>
        <v>0</v>
      </c>
      <c r="L82" s="85">
        <f t="shared" si="5"/>
        <v>0</v>
      </c>
      <c r="M82" s="85">
        <f t="shared" si="6"/>
        <v>0</v>
      </c>
      <c r="N82" s="81">
        <f t="shared" si="7"/>
        <v>0</v>
      </c>
      <c r="O82" s="86">
        <f t="shared" si="9"/>
        <v>0</v>
      </c>
    </row>
    <row r="83" spans="10:15" x14ac:dyDescent="0.3">
      <c r="J83" s="106">
        <v>74</v>
      </c>
      <c r="K83" s="84">
        <f t="shared" si="8"/>
        <v>0</v>
      </c>
      <c r="L83" s="85">
        <f t="shared" si="5"/>
        <v>0</v>
      </c>
      <c r="M83" s="85">
        <f t="shared" si="6"/>
        <v>0</v>
      </c>
      <c r="N83" s="81">
        <f t="shared" si="7"/>
        <v>0</v>
      </c>
      <c r="O83" s="86">
        <f t="shared" si="9"/>
        <v>0</v>
      </c>
    </row>
    <row r="84" spans="10:15" x14ac:dyDescent="0.3">
      <c r="J84" s="106">
        <v>75</v>
      </c>
      <c r="K84" s="84">
        <f t="shared" si="8"/>
        <v>0</v>
      </c>
      <c r="L84" s="85">
        <f t="shared" si="5"/>
        <v>0</v>
      </c>
      <c r="M84" s="85">
        <f t="shared" si="6"/>
        <v>0</v>
      </c>
      <c r="N84" s="81">
        <f t="shared" si="7"/>
        <v>0</v>
      </c>
      <c r="O84" s="86">
        <f t="shared" si="9"/>
        <v>0</v>
      </c>
    </row>
    <row r="85" spans="10:15" x14ac:dyDescent="0.3">
      <c r="J85" s="106">
        <v>76</v>
      </c>
      <c r="K85" s="84">
        <f t="shared" si="8"/>
        <v>0</v>
      </c>
      <c r="L85" s="85">
        <f t="shared" si="5"/>
        <v>0</v>
      </c>
      <c r="M85" s="85">
        <f t="shared" si="6"/>
        <v>0</v>
      </c>
      <c r="N85" s="81">
        <f t="shared" si="7"/>
        <v>0</v>
      </c>
      <c r="O85" s="86">
        <f t="shared" si="9"/>
        <v>0</v>
      </c>
    </row>
    <row r="86" spans="10:15" x14ac:dyDescent="0.3">
      <c r="J86" s="106">
        <v>77</v>
      </c>
      <c r="K86" s="84">
        <f t="shared" si="8"/>
        <v>0</v>
      </c>
      <c r="L86" s="85">
        <f t="shared" si="5"/>
        <v>0</v>
      </c>
      <c r="M86" s="85">
        <f t="shared" si="6"/>
        <v>0</v>
      </c>
      <c r="N86" s="81">
        <f t="shared" si="7"/>
        <v>0</v>
      </c>
      <c r="O86" s="86">
        <f t="shared" si="9"/>
        <v>0</v>
      </c>
    </row>
    <row r="87" spans="10:15" x14ac:dyDescent="0.3">
      <c r="J87" s="106">
        <v>78</v>
      </c>
      <c r="K87" s="84">
        <f t="shared" si="8"/>
        <v>0</v>
      </c>
      <c r="L87" s="85">
        <f t="shared" si="5"/>
        <v>0</v>
      </c>
      <c r="M87" s="85">
        <f t="shared" si="6"/>
        <v>0</v>
      </c>
      <c r="N87" s="81">
        <f t="shared" si="7"/>
        <v>0</v>
      </c>
      <c r="O87" s="86">
        <f t="shared" si="9"/>
        <v>0</v>
      </c>
    </row>
    <row r="88" spans="10:15" x14ac:dyDescent="0.3">
      <c r="J88" s="106">
        <v>79</v>
      </c>
      <c r="K88" s="84">
        <f t="shared" si="8"/>
        <v>0</v>
      </c>
      <c r="L88" s="85">
        <f t="shared" si="5"/>
        <v>0</v>
      </c>
      <c r="M88" s="85">
        <f t="shared" si="6"/>
        <v>0</v>
      </c>
      <c r="N88" s="81">
        <f t="shared" si="7"/>
        <v>0</v>
      </c>
      <c r="O88" s="86">
        <f t="shared" si="9"/>
        <v>0</v>
      </c>
    </row>
    <row r="89" spans="10:15" x14ac:dyDescent="0.3">
      <c r="J89" s="106">
        <v>80</v>
      </c>
      <c r="K89" s="84">
        <f t="shared" si="8"/>
        <v>0</v>
      </c>
      <c r="L89" s="85">
        <f t="shared" si="5"/>
        <v>0</v>
      </c>
      <c r="M89" s="85">
        <f t="shared" si="6"/>
        <v>0</v>
      </c>
      <c r="N89" s="81">
        <f t="shared" si="7"/>
        <v>0</v>
      </c>
      <c r="O89" s="86">
        <f t="shared" si="9"/>
        <v>0</v>
      </c>
    </row>
    <row r="90" spans="10:15" x14ac:dyDescent="0.3">
      <c r="J90" s="106">
        <v>81</v>
      </c>
      <c r="K90" s="84">
        <f t="shared" si="8"/>
        <v>0</v>
      </c>
      <c r="L90" s="85">
        <f t="shared" si="5"/>
        <v>0</v>
      </c>
      <c r="M90" s="85">
        <f t="shared" si="6"/>
        <v>0</v>
      </c>
      <c r="N90" s="81">
        <f t="shared" si="7"/>
        <v>0</v>
      </c>
      <c r="O90" s="86">
        <f t="shared" si="9"/>
        <v>0</v>
      </c>
    </row>
    <row r="91" spans="10:15" x14ac:dyDescent="0.3">
      <c r="J91" s="106">
        <v>82</v>
      </c>
      <c r="K91" s="84">
        <f t="shared" si="8"/>
        <v>0</v>
      </c>
      <c r="L91" s="85">
        <f t="shared" si="5"/>
        <v>0</v>
      </c>
      <c r="M91" s="85">
        <f t="shared" si="6"/>
        <v>0</v>
      </c>
      <c r="N91" s="81">
        <f t="shared" si="7"/>
        <v>0</v>
      </c>
      <c r="O91" s="86">
        <f t="shared" si="9"/>
        <v>0</v>
      </c>
    </row>
    <row r="92" spans="10:15" x14ac:dyDescent="0.3">
      <c r="J92" s="106">
        <v>83</v>
      </c>
      <c r="K92" s="84">
        <f t="shared" si="8"/>
        <v>0</v>
      </c>
      <c r="L92" s="85">
        <f t="shared" si="5"/>
        <v>0</v>
      </c>
      <c r="M92" s="85">
        <f t="shared" si="6"/>
        <v>0</v>
      </c>
      <c r="N92" s="81">
        <f t="shared" si="7"/>
        <v>0</v>
      </c>
      <c r="O92" s="86">
        <f t="shared" si="9"/>
        <v>0</v>
      </c>
    </row>
    <row r="93" spans="10:15" x14ac:dyDescent="0.3">
      <c r="J93" s="106">
        <v>84</v>
      </c>
      <c r="K93" s="84">
        <f t="shared" si="8"/>
        <v>0</v>
      </c>
      <c r="L93" s="85">
        <f t="shared" si="5"/>
        <v>0</v>
      </c>
      <c r="M93" s="85">
        <f t="shared" si="6"/>
        <v>0</v>
      </c>
      <c r="N93" s="81">
        <f t="shared" si="7"/>
        <v>0</v>
      </c>
      <c r="O93" s="86">
        <f t="shared" si="9"/>
        <v>0</v>
      </c>
    </row>
    <row r="94" spans="10:15" x14ac:dyDescent="0.3">
      <c r="J94" s="106">
        <v>85</v>
      </c>
      <c r="K94" s="84">
        <f t="shared" si="8"/>
        <v>0</v>
      </c>
      <c r="L94" s="85">
        <f t="shared" si="5"/>
        <v>0</v>
      </c>
      <c r="M94" s="85">
        <f t="shared" si="6"/>
        <v>0</v>
      </c>
      <c r="N94" s="81">
        <f t="shared" si="7"/>
        <v>0</v>
      </c>
      <c r="O94" s="86">
        <f t="shared" si="9"/>
        <v>0</v>
      </c>
    </row>
    <row r="95" spans="10:15" x14ac:dyDescent="0.3">
      <c r="J95" s="106">
        <v>86</v>
      </c>
      <c r="K95" s="84">
        <f t="shared" si="8"/>
        <v>0</v>
      </c>
      <c r="L95" s="85">
        <f t="shared" si="5"/>
        <v>0</v>
      </c>
      <c r="M95" s="85">
        <f t="shared" si="6"/>
        <v>0</v>
      </c>
      <c r="N95" s="81">
        <f t="shared" si="7"/>
        <v>0</v>
      </c>
      <c r="O95" s="86">
        <f t="shared" si="9"/>
        <v>0</v>
      </c>
    </row>
    <row r="96" spans="10:15" x14ac:dyDescent="0.3">
      <c r="J96" s="106">
        <v>87</v>
      </c>
      <c r="K96" s="84">
        <f t="shared" si="8"/>
        <v>0</v>
      </c>
      <c r="L96" s="85">
        <f t="shared" si="5"/>
        <v>0</v>
      </c>
      <c r="M96" s="85">
        <f t="shared" si="6"/>
        <v>0</v>
      </c>
      <c r="N96" s="81">
        <f t="shared" si="7"/>
        <v>0</v>
      </c>
      <c r="O96" s="86">
        <f t="shared" si="9"/>
        <v>0</v>
      </c>
    </row>
    <row r="97" spans="10:15" x14ac:dyDescent="0.3">
      <c r="J97" s="106">
        <v>88</v>
      </c>
      <c r="K97" s="84">
        <f t="shared" si="8"/>
        <v>0</v>
      </c>
      <c r="L97" s="85">
        <f t="shared" si="5"/>
        <v>0</v>
      </c>
      <c r="M97" s="85">
        <f t="shared" si="6"/>
        <v>0</v>
      </c>
      <c r="N97" s="81">
        <f t="shared" si="7"/>
        <v>0</v>
      </c>
      <c r="O97" s="86">
        <f t="shared" si="9"/>
        <v>0</v>
      </c>
    </row>
    <row r="98" spans="10:15" x14ac:dyDescent="0.3">
      <c r="J98" s="106">
        <v>89</v>
      </c>
      <c r="K98" s="84">
        <f t="shared" si="8"/>
        <v>0</v>
      </c>
      <c r="L98" s="85">
        <f t="shared" si="5"/>
        <v>0</v>
      </c>
      <c r="M98" s="85">
        <f t="shared" si="6"/>
        <v>0</v>
      </c>
      <c r="N98" s="81">
        <f t="shared" si="7"/>
        <v>0</v>
      </c>
      <c r="O98" s="86">
        <f t="shared" si="9"/>
        <v>0</v>
      </c>
    </row>
    <row r="99" spans="10:15" x14ac:dyDescent="0.3">
      <c r="J99" s="106">
        <v>90</v>
      </c>
      <c r="K99" s="84">
        <f t="shared" si="8"/>
        <v>0</v>
      </c>
      <c r="L99" s="85">
        <f t="shared" si="5"/>
        <v>0</v>
      </c>
      <c r="M99" s="85">
        <f t="shared" si="6"/>
        <v>0</v>
      </c>
      <c r="N99" s="81">
        <f t="shared" si="7"/>
        <v>0</v>
      </c>
      <c r="O99" s="86">
        <f t="shared" si="9"/>
        <v>0</v>
      </c>
    </row>
    <row r="100" spans="10:15" x14ac:dyDescent="0.3">
      <c r="J100" s="106">
        <v>91</v>
      </c>
      <c r="K100" s="84">
        <f t="shared" si="8"/>
        <v>0</v>
      </c>
      <c r="L100" s="85">
        <f t="shared" si="5"/>
        <v>0</v>
      </c>
      <c r="M100" s="85">
        <f t="shared" si="6"/>
        <v>0</v>
      </c>
      <c r="N100" s="81">
        <f t="shared" si="7"/>
        <v>0</v>
      </c>
      <c r="O100" s="86">
        <f t="shared" si="9"/>
        <v>0</v>
      </c>
    </row>
    <row r="101" spans="10:15" x14ac:dyDescent="0.3">
      <c r="J101" s="106">
        <v>92</v>
      </c>
      <c r="K101" s="84">
        <f t="shared" si="8"/>
        <v>0</v>
      </c>
      <c r="L101" s="85">
        <f t="shared" si="5"/>
        <v>0</v>
      </c>
      <c r="M101" s="85">
        <f t="shared" si="6"/>
        <v>0</v>
      </c>
      <c r="N101" s="81">
        <f t="shared" si="7"/>
        <v>0</v>
      </c>
      <c r="O101" s="86">
        <f t="shared" si="9"/>
        <v>0</v>
      </c>
    </row>
    <row r="102" spans="10:15" x14ac:dyDescent="0.3">
      <c r="J102" s="106">
        <v>93</v>
      </c>
      <c r="K102" s="84">
        <f t="shared" si="8"/>
        <v>0</v>
      </c>
      <c r="L102" s="85">
        <f t="shared" si="5"/>
        <v>0</v>
      </c>
      <c r="M102" s="85">
        <f t="shared" si="6"/>
        <v>0</v>
      </c>
      <c r="N102" s="81">
        <f t="shared" si="7"/>
        <v>0</v>
      </c>
      <c r="O102" s="86">
        <f t="shared" si="9"/>
        <v>0</v>
      </c>
    </row>
    <row r="103" spans="10:15" x14ac:dyDescent="0.3">
      <c r="J103" s="106">
        <v>94</v>
      </c>
      <c r="K103" s="84">
        <f t="shared" si="8"/>
        <v>0</v>
      </c>
      <c r="L103" s="85">
        <f t="shared" si="5"/>
        <v>0</v>
      </c>
      <c r="M103" s="85">
        <f t="shared" si="6"/>
        <v>0</v>
      </c>
      <c r="N103" s="81">
        <f t="shared" si="7"/>
        <v>0</v>
      </c>
      <c r="O103" s="86">
        <f t="shared" si="9"/>
        <v>0</v>
      </c>
    </row>
    <row r="104" spans="10:15" x14ac:dyDescent="0.3">
      <c r="J104" s="106">
        <v>95</v>
      </c>
      <c r="K104" s="84">
        <f t="shared" si="8"/>
        <v>0</v>
      </c>
      <c r="L104" s="85">
        <f t="shared" si="5"/>
        <v>0</v>
      </c>
      <c r="M104" s="85">
        <f t="shared" si="6"/>
        <v>0</v>
      </c>
      <c r="N104" s="81">
        <f t="shared" si="7"/>
        <v>0</v>
      </c>
      <c r="O104" s="86">
        <f t="shared" si="9"/>
        <v>0</v>
      </c>
    </row>
    <row r="105" spans="10:15" x14ac:dyDescent="0.3">
      <c r="J105" s="106">
        <v>96</v>
      </c>
      <c r="K105" s="84">
        <f t="shared" si="8"/>
        <v>0</v>
      </c>
      <c r="L105" s="85">
        <f t="shared" si="5"/>
        <v>0</v>
      </c>
      <c r="M105" s="85">
        <f t="shared" si="6"/>
        <v>0</v>
      </c>
      <c r="N105" s="81">
        <f t="shared" si="7"/>
        <v>0</v>
      </c>
      <c r="O105" s="86">
        <f t="shared" si="9"/>
        <v>0</v>
      </c>
    </row>
    <row r="106" spans="10:15" x14ac:dyDescent="0.3">
      <c r="J106" s="106">
        <v>97</v>
      </c>
      <c r="K106" s="84">
        <f t="shared" si="8"/>
        <v>0</v>
      </c>
      <c r="L106" s="85">
        <f t="shared" si="5"/>
        <v>0</v>
      </c>
      <c r="M106" s="85">
        <f t="shared" si="6"/>
        <v>0</v>
      </c>
      <c r="N106" s="81">
        <f t="shared" si="7"/>
        <v>0</v>
      </c>
      <c r="O106" s="86">
        <f t="shared" si="9"/>
        <v>0</v>
      </c>
    </row>
    <row r="107" spans="10:15" x14ac:dyDescent="0.3">
      <c r="J107" s="106">
        <v>98</v>
      </c>
      <c r="K107" s="84">
        <f t="shared" si="8"/>
        <v>0</v>
      </c>
      <c r="L107" s="85">
        <f t="shared" si="5"/>
        <v>0</v>
      </c>
      <c r="M107" s="85">
        <f t="shared" si="6"/>
        <v>0</v>
      </c>
      <c r="N107" s="81">
        <f t="shared" si="7"/>
        <v>0</v>
      </c>
      <c r="O107" s="86">
        <f t="shared" si="9"/>
        <v>0</v>
      </c>
    </row>
    <row r="108" spans="10:15" x14ac:dyDescent="0.3">
      <c r="J108" s="106">
        <v>99</v>
      </c>
      <c r="K108" s="84">
        <f t="shared" si="8"/>
        <v>0</v>
      </c>
      <c r="L108" s="85">
        <f t="shared" si="5"/>
        <v>0</v>
      </c>
      <c r="M108" s="85">
        <f t="shared" si="6"/>
        <v>0</v>
      </c>
      <c r="N108" s="81">
        <f t="shared" si="7"/>
        <v>0</v>
      </c>
      <c r="O108" s="86">
        <f t="shared" si="9"/>
        <v>0</v>
      </c>
    </row>
    <row r="109" spans="10:15" x14ac:dyDescent="0.3">
      <c r="J109" s="106">
        <v>100</v>
      </c>
      <c r="K109" s="84">
        <f t="shared" si="8"/>
        <v>0</v>
      </c>
      <c r="L109" s="85">
        <f t="shared" si="5"/>
        <v>0</v>
      </c>
      <c r="M109" s="85">
        <f t="shared" si="6"/>
        <v>0</v>
      </c>
      <c r="N109" s="81">
        <f t="shared" si="7"/>
        <v>0</v>
      </c>
      <c r="O109" s="86">
        <f t="shared" si="9"/>
        <v>0</v>
      </c>
    </row>
    <row r="110" spans="10:15" x14ac:dyDescent="0.3">
      <c r="J110" s="106">
        <v>101</v>
      </c>
      <c r="K110" s="84">
        <f t="shared" si="8"/>
        <v>0</v>
      </c>
      <c r="L110" s="85">
        <f t="shared" si="5"/>
        <v>0</v>
      </c>
      <c r="M110" s="85">
        <f t="shared" si="6"/>
        <v>0</v>
      </c>
      <c r="N110" s="81">
        <f t="shared" si="7"/>
        <v>0</v>
      </c>
      <c r="O110" s="86">
        <f t="shared" si="9"/>
        <v>0</v>
      </c>
    </row>
    <row r="111" spans="10:15" x14ac:dyDescent="0.3">
      <c r="J111" s="106">
        <v>102</v>
      </c>
      <c r="K111" s="84">
        <f t="shared" si="8"/>
        <v>0</v>
      </c>
      <c r="L111" s="85">
        <f t="shared" si="5"/>
        <v>0</v>
      </c>
      <c r="M111" s="85">
        <f t="shared" si="6"/>
        <v>0</v>
      </c>
      <c r="N111" s="81">
        <f t="shared" si="7"/>
        <v>0</v>
      </c>
      <c r="O111" s="86">
        <f t="shared" si="9"/>
        <v>0</v>
      </c>
    </row>
    <row r="112" spans="10:15" x14ac:dyDescent="0.3">
      <c r="J112" s="106">
        <v>103</v>
      </c>
      <c r="K112" s="84">
        <f t="shared" si="8"/>
        <v>0</v>
      </c>
      <c r="L112" s="85">
        <f t="shared" si="5"/>
        <v>0</v>
      </c>
      <c r="M112" s="85">
        <f t="shared" si="6"/>
        <v>0</v>
      </c>
      <c r="N112" s="81">
        <f t="shared" si="7"/>
        <v>0</v>
      </c>
      <c r="O112" s="86">
        <f t="shared" si="9"/>
        <v>0</v>
      </c>
    </row>
    <row r="113" spans="10:15" x14ac:dyDescent="0.3">
      <c r="J113" s="106">
        <v>104</v>
      </c>
      <c r="K113" s="84">
        <f t="shared" si="8"/>
        <v>0</v>
      </c>
      <c r="L113" s="85">
        <f t="shared" si="5"/>
        <v>0</v>
      </c>
      <c r="M113" s="85">
        <f t="shared" si="6"/>
        <v>0</v>
      </c>
      <c r="N113" s="81">
        <f t="shared" si="7"/>
        <v>0</v>
      </c>
      <c r="O113" s="86">
        <f t="shared" si="9"/>
        <v>0</v>
      </c>
    </row>
    <row r="114" spans="10:15" x14ac:dyDescent="0.3">
      <c r="J114" s="106">
        <v>105</v>
      </c>
      <c r="K114" s="84">
        <f t="shared" si="8"/>
        <v>0</v>
      </c>
      <c r="L114" s="85">
        <f t="shared" si="5"/>
        <v>0</v>
      </c>
      <c r="M114" s="85">
        <f t="shared" si="6"/>
        <v>0</v>
      </c>
      <c r="N114" s="81">
        <f t="shared" si="7"/>
        <v>0</v>
      </c>
      <c r="O114" s="86">
        <f t="shared" si="9"/>
        <v>0</v>
      </c>
    </row>
    <row r="115" spans="10:15" x14ac:dyDescent="0.3">
      <c r="J115" s="106">
        <v>106</v>
      </c>
      <c r="K115" s="84">
        <f t="shared" si="8"/>
        <v>0</v>
      </c>
      <c r="L115" s="85">
        <f t="shared" si="5"/>
        <v>0</v>
      </c>
      <c r="M115" s="85">
        <f t="shared" si="6"/>
        <v>0</v>
      </c>
      <c r="N115" s="81">
        <f t="shared" si="7"/>
        <v>0</v>
      </c>
      <c r="O115" s="86">
        <f t="shared" si="9"/>
        <v>0</v>
      </c>
    </row>
    <row r="116" spans="10:15" x14ac:dyDescent="0.3">
      <c r="J116" s="106">
        <v>107</v>
      </c>
      <c r="K116" s="84">
        <f t="shared" si="8"/>
        <v>0</v>
      </c>
      <c r="L116" s="85">
        <f t="shared" si="5"/>
        <v>0</v>
      </c>
      <c r="M116" s="85">
        <f t="shared" si="6"/>
        <v>0</v>
      </c>
      <c r="N116" s="81">
        <f t="shared" si="7"/>
        <v>0</v>
      </c>
      <c r="O116" s="86">
        <f t="shared" si="9"/>
        <v>0</v>
      </c>
    </row>
    <row r="117" spans="10:15" x14ac:dyDescent="0.3">
      <c r="J117" s="106">
        <v>108</v>
      </c>
      <c r="K117" s="84">
        <f t="shared" si="8"/>
        <v>0</v>
      </c>
      <c r="L117" s="85">
        <f t="shared" si="5"/>
        <v>0</v>
      </c>
      <c r="M117" s="85">
        <f t="shared" si="6"/>
        <v>0</v>
      </c>
      <c r="N117" s="81">
        <f t="shared" si="7"/>
        <v>0</v>
      </c>
      <c r="O117" s="86">
        <f t="shared" si="9"/>
        <v>0</v>
      </c>
    </row>
    <row r="118" spans="10:15" x14ac:dyDescent="0.3">
      <c r="J118" s="106">
        <v>109</v>
      </c>
      <c r="K118" s="84">
        <f t="shared" si="8"/>
        <v>0</v>
      </c>
      <c r="L118" s="85">
        <f t="shared" si="5"/>
        <v>0</v>
      </c>
      <c r="M118" s="85">
        <f t="shared" si="6"/>
        <v>0</v>
      </c>
      <c r="N118" s="81">
        <f t="shared" si="7"/>
        <v>0</v>
      </c>
      <c r="O118" s="86">
        <f t="shared" si="9"/>
        <v>0</v>
      </c>
    </row>
    <row r="119" spans="10:15" x14ac:dyDescent="0.3">
      <c r="J119" s="106">
        <v>110</v>
      </c>
      <c r="K119" s="84">
        <f t="shared" si="8"/>
        <v>0</v>
      </c>
      <c r="L119" s="85">
        <f t="shared" si="5"/>
        <v>0</v>
      </c>
      <c r="M119" s="85">
        <f t="shared" si="6"/>
        <v>0</v>
      </c>
      <c r="N119" s="81">
        <f t="shared" si="7"/>
        <v>0</v>
      </c>
      <c r="O119" s="86">
        <f t="shared" si="9"/>
        <v>0</v>
      </c>
    </row>
    <row r="120" spans="10:15" x14ac:dyDescent="0.3">
      <c r="J120" s="106">
        <v>111</v>
      </c>
      <c r="K120" s="84">
        <f t="shared" si="8"/>
        <v>0</v>
      </c>
      <c r="L120" s="85">
        <f t="shared" si="5"/>
        <v>0</v>
      </c>
      <c r="M120" s="85">
        <f t="shared" si="6"/>
        <v>0</v>
      </c>
      <c r="N120" s="81">
        <f t="shared" si="7"/>
        <v>0</v>
      </c>
      <c r="O120" s="86">
        <f t="shared" si="9"/>
        <v>0</v>
      </c>
    </row>
    <row r="121" spans="10:15" x14ac:dyDescent="0.3">
      <c r="J121" s="106">
        <v>112</v>
      </c>
      <c r="K121" s="84">
        <f t="shared" si="8"/>
        <v>0</v>
      </c>
      <c r="L121" s="85">
        <f t="shared" si="5"/>
        <v>0</v>
      </c>
      <c r="M121" s="85">
        <f t="shared" si="6"/>
        <v>0</v>
      </c>
      <c r="N121" s="81">
        <f t="shared" si="7"/>
        <v>0</v>
      </c>
      <c r="O121" s="86">
        <f t="shared" si="9"/>
        <v>0</v>
      </c>
    </row>
    <row r="122" spans="10:15" x14ac:dyDescent="0.3">
      <c r="J122" s="106">
        <v>113</v>
      </c>
      <c r="K122" s="84">
        <f t="shared" si="8"/>
        <v>0</v>
      </c>
      <c r="L122" s="85">
        <f t="shared" si="5"/>
        <v>0</v>
      </c>
      <c r="M122" s="85">
        <f t="shared" si="6"/>
        <v>0</v>
      </c>
      <c r="N122" s="81">
        <f t="shared" si="7"/>
        <v>0</v>
      </c>
      <c r="O122" s="86">
        <f t="shared" si="9"/>
        <v>0</v>
      </c>
    </row>
    <row r="123" spans="10:15" x14ac:dyDescent="0.3">
      <c r="J123" s="106">
        <v>114</v>
      </c>
      <c r="K123" s="84">
        <f t="shared" si="8"/>
        <v>0</v>
      </c>
      <c r="L123" s="85">
        <f t="shared" si="5"/>
        <v>0</v>
      </c>
      <c r="M123" s="85">
        <f t="shared" si="6"/>
        <v>0</v>
      </c>
      <c r="N123" s="81">
        <f t="shared" si="7"/>
        <v>0</v>
      </c>
      <c r="O123" s="86">
        <f t="shared" si="9"/>
        <v>0</v>
      </c>
    </row>
    <row r="124" spans="10:15" x14ac:dyDescent="0.3">
      <c r="J124" s="106">
        <v>115</v>
      </c>
      <c r="K124" s="84">
        <f t="shared" si="8"/>
        <v>0</v>
      </c>
      <c r="L124" s="85">
        <f t="shared" si="5"/>
        <v>0</v>
      </c>
      <c r="M124" s="85">
        <f t="shared" si="6"/>
        <v>0</v>
      </c>
      <c r="N124" s="81">
        <f t="shared" si="7"/>
        <v>0</v>
      </c>
      <c r="O124" s="86">
        <f t="shared" si="9"/>
        <v>0</v>
      </c>
    </row>
    <row r="125" spans="10:15" x14ac:dyDescent="0.3">
      <c r="J125" s="106">
        <v>116</v>
      </c>
      <c r="K125" s="84">
        <f t="shared" si="8"/>
        <v>0</v>
      </c>
      <c r="L125" s="85">
        <f t="shared" si="5"/>
        <v>0</v>
      </c>
      <c r="M125" s="85">
        <f t="shared" si="6"/>
        <v>0</v>
      </c>
      <c r="N125" s="81">
        <f t="shared" si="7"/>
        <v>0</v>
      </c>
      <c r="O125" s="86">
        <f t="shared" si="9"/>
        <v>0</v>
      </c>
    </row>
    <row r="126" spans="10:15" x14ac:dyDescent="0.3">
      <c r="J126" s="106">
        <v>117</v>
      </c>
      <c r="K126" s="84">
        <f t="shared" si="8"/>
        <v>0</v>
      </c>
      <c r="L126" s="85">
        <f t="shared" si="5"/>
        <v>0</v>
      </c>
      <c r="M126" s="85">
        <f t="shared" si="6"/>
        <v>0</v>
      </c>
      <c r="N126" s="81">
        <f t="shared" si="7"/>
        <v>0</v>
      </c>
      <c r="O126" s="86">
        <f t="shared" si="9"/>
        <v>0</v>
      </c>
    </row>
    <row r="127" spans="10:15" x14ac:dyDescent="0.3">
      <c r="J127" s="106">
        <v>118</v>
      </c>
      <c r="K127" s="84">
        <f t="shared" si="8"/>
        <v>0</v>
      </c>
      <c r="L127" s="85">
        <f t="shared" si="5"/>
        <v>0</v>
      </c>
      <c r="M127" s="85">
        <f t="shared" si="6"/>
        <v>0</v>
      </c>
      <c r="N127" s="81">
        <f t="shared" si="7"/>
        <v>0</v>
      </c>
      <c r="O127" s="86">
        <f t="shared" si="9"/>
        <v>0</v>
      </c>
    </row>
    <row r="128" spans="10:15" x14ac:dyDescent="0.3">
      <c r="J128" s="106">
        <v>119</v>
      </c>
      <c r="K128" s="84">
        <f t="shared" si="8"/>
        <v>0</v>
      </c>
      <c r="L128" s="85">
        <f t="shared" si="5"/>
        <v>0</v>
      </c>
      <c r="M128" s="85">
        <f t="shared" si="6"/>
        <v>0</v>
      </c>
      <c r="N128" s="81">
        <f t="shared" si="7"/>
        <v>0</v>
      </c>
      <c r="O128" s="86">
        <f t="shared" si="9"/>
        <v>0</v>
      </c>
    </row>
    <row r="129" spans="10:15" x14ac:dyDescent="0.3">
      <c r="J129" s="106">
        <v>120</v>
      </c>
      <c r="K129" s="84">
        <f t="shared" si="8"/>
        <v>0</v>
      </c>
      <c r="L129" s="85">
        <f t="shared" si="5"/>
        <v>0</v>
      </c>
      <c r="M129" s="85">
        <f t="shared" si="6"/>
        <v>0</v>
      </c>
      <c r="N129" s="81">
        <f t="shared" si="7"/>
        <v>0</v>
      </c>
      <c r="O129" s="86">
        <f t="shared" si="9"/>
        <v>0</v>
      </c>
    </row>
    <row r="130" spans="10:15" x14ac:dyDescent="0.3">
      <c r="J130" s="106">
        <v>121</v>
      </c>
      <c r="K130" s="84">
        <f t="shared" si="8"/>
        <v>0</v>
      </c>
      <c r="L130" s="85">
        <f t="shared" si="5"/>
        <v>0</v>
      </c>
      <c r="M130" s="85">
        <f t="shared" si="6"/>
        <v>0</v>
      </c>
      <c r="N130" s="81">
        <f t="shared" si="7"/>
        <v>0</v>
      </c>
      <c r="O130" s="86">
        <f t="shared" si="9"/>
        <v>0</v>
      </c>
    </row>
    <row r="131" spans="10:15" x14ac:dyDescent="0.3">
      <c r="J131" s="106">
        <v>122</v>
      </c>
      <c r="K131" s="84">
        <f t="shared" si="8"/>
        <v>0</v>
      </c>
      <c r="L131" s="85">
        <f t="shared" si="5"/>
        <v>0</v>
      </c>
      <c r="M131" s="85">
        <f t="shared" si="6"/>
        <v>0</v>
      </c>
      <c r="N131" s="81">
        <f t="shared" si="7"/>
        <v>0</v>
      </c>
      <c r="O131" s="86">
        <f t="shared" si="9"/>
        <v>0</v>
      </c>
    </row>
    <row r="132" spans="10:15" x14ac:dyDescent="0.3">
      <c r="J132" s="106">
        <v>123</v>
      </c>
      <c r="K132" s="84">
        <f t="shared" si="8"/>
        <v>0</v>
      </c>
      <c r="L132" s="85">
        <f t="shared" si="5"/>
        <v>0</v>
      </c>
      <c r="M132" s="85">
        <f t="shared" si="6"/>
        <v>0</v>
      </c>
      <c r="N132" s="81">
        <f t="shared" si="7"/>
        <v>0</v>
      </c>
      <c r="O132" s="86">
        <f t="shared" si="9"/>
        <v>0</v>
      </c>
    </row>
    <row r="133" spans="10:15" x14ac:dyDescent="0.3">
      <c r="J133" s="106">
        <v>124</v>
      </c>
      <c r="K133" s="84">
        <f t="shared" si="8"/>
        <v>0</v>
      </c>
      <c r="L133" s="85">
        <f t="shared" si="5"/>
        <v>0</v>
      </c>
      <c r="M133" s="85">
        <f t="shared" si="6"/>
        <v>0</v>
      </c>
      <c r="N133" s="81">
        <f t="shared" si="7"/>
        <v>0</v>
      </c>
      <c r="O133" s="86">
        <f t="shared" si="9"/>
        <v>0</v>
      </c>
    </row>
    <row r="134" spans="10:15" x14ac:dyDescent="0.3">
      <c r="J134" s="106">
        <v>125</v>
      </c>
      <c r="K134" s="84">
        <f t="shared" si="8"/>
        <v>0</v>
      </c>
      <c r="L134" s="85">
        <f t="shared" si="5"/>
        <v>0</v>
      </c>
      <c r="M134" s="85">
        <f t="shared" si="6"/>
        <v>0</v>
      </c>
      <c r="N134" s="81">
        <f t="shared" si="7"/>
        <v>0</v>
      </c>
      <c r="O134" s="86">
        <f t="shared" si="9"/>
        <v>0</v>
      </c>
    </row>
    <row r="135" spans="10:15" x14ac:dyDescent="0.3">
      <c r="J135" s="106">
        <v>126</v>
      </c>
      <c r="K135" s="84">
        <f t="shared" si="8"/>
        <v>0</v>
      </c>
      <c r="L135" s="85">
        <f t="shared" si="5"/>
        <v>0</v>
      </c>
      <c r="M135" s="85">
        <f t="shared" si="6"/>
        <v>0</v>
      </c>
      <c r="N135" s="81">
        <f t="shared" si="7"/>
        <v>0</v>
      </c>
      <c r="O135" s="86">
        <f t="shared" si="9"/>
        <v>0</v>
      </c>
    </row>
    <row r="136" spans="10:15" x14ac:dyDescent="0.3">
      <c r="J136" s="106">
        <v>127</v>
      </c>
      <c r="K136" s="84">
        <f t="shared" si="8"/>
        <v>0</v>
      </c>
      <c r="L136" s="85">
        <f t="shared" si="5"/>
        <v>0</v>
      </c>
      <c r="M136" s="85">
        <f t="shared" si="6"/>
        <v>0</v>
      </c>
      <c r="N136" s="81">
        <f t="shared" si="7"/>
        <v>0</v>
      </c>
      <c r="O136" s="86">
        <f t="shared" si="9"/>
        <v>0</v>
      </c>
    </row>
    <row r="137" spans="10:15" x14ac:dyDescent="0.3">
      <c r="J137" s="106">
        <v>128</v>
      </c>
      <c r="K137" s="84">
        <f t="shared" si="8"/>
        <v>0</v>
      </c>
      <c r="L137" s="85">
        <f t="shared" si="5"/>
        <v>0</v>
      </c>
      <c r="M137" s="85">
        <f t="shared" si="6"/>
        <v>0</v>
      </c>
      <c r="N137" s="81">
        <f t="shared" si="7"/>
        <v>0</v>
      </c>
      <c r="O137" s="86">
        <f t="shared" si="9"/>
        <v>0</v>
      </c>
    </row>
    <row r="138" spans="10:15" x14ac:dyDescent="0.3">
      <c r="J138" s="106">
        <v>129</v>
      </c>
      <c r="K138" s="84">
        <f t="shared" si="8"/>
        <v>0</v>
      </c>
      <c r="L138" s="85">
        <f t="shared" si="5"/>
        <v>0</v>
      </c>
      <c r="M138" s="85">
        <f t="shared" si="6"/>
        <v>0</v>
      </c>
      <c r="N138" s="81">
        <f t="shared" si="7"/>
        <v>0</v>
      </c>
      <c r="O138" s="86">
        <f t="shared" si="9"/>
        <v>0</v>
      </c>
    </row>
    <row r="139" spans="10:15" x14ac:dyDescent="0.3">
      <c r="J139" s="106">
        <v>130</v>
      </c>
      <c r="K139" s="84">
        <f t="shared" si="8"/>
        <v>0</v>
      </c>
      <c r="L139" s="85">
        <f t="shared" ref="L139:L202" si="10">PMT(($N$4/12),$N$5,$K$7)*-1</f>
        <v>0</v>
      </c>
      <c r="M139" s="85">
        <f t="shared" ref="M139:M202" si="11">L139-N139</f>
        <v>0</v>
      </c>
      <c r="N139" s="81">
        <f t="shared" ref="N139:N202" si="12">K139*$N$4/12</f>
        <v>0</v>
      </c>
      <c r="O139" s="86">
        <f t="shared" si="9"/>
        <v>0</v>
      </c>
    </row>
    <row r="140" spans="10:15" x14ac:dyDescent="0.3">
      <c r="J140" s="106">
        <v>131</v>
      </c>
      <c r="K140" s="84">
        <f t="shared" ref="K140:K203" si="13">O139</f>
        <v>0</v>
      </c>
      <c r="L140" s="85">
        <f t="shared" si="10"/>
        <v>0</v>
      </c>
      <c r="M140" s="85">
        <f t="shared" si="11"/>
        <v>0</v>
      </c>
      <c r="N140" s="81">
        <f t="shared" si="12"/>
        <v>0</v>
      </c>
      <c r="O140" s="86">
        <f t="shared" ref="O140:O203" si="14">K140-M140</f>
        <v>0</v>
      </c>
    </row>
    <row r="141" spans="10:15" x14ac:dyDescent="0.3">
      <c r="J141" s="106">
        <v>132</v>
      </c>
      <c r="K141" s="84">
        <f t="shared" si="13"/>
        <v>0</v>
      </c>
      <c r="L141" s="85">
        <f t="shared" si="10"/>
        <v>0</v>
      </c>
      <c r="M141" s="85">
        <f t="shared" si="11"/>
        <v>0</v>
      </c>
      <c r="N141" s="81">
        <f t="shared" si="12"/>
        <v>0</v>
      </c>
      <c r="O141" s="86">
        <f t="shared" si="14"/>
        <v>0</v>
      </c>
    </row>
    <row r="142" spans="10:15" x14ac:dyDescent="0.3">
      <c r="J142" s="106">
        <v>133</v>
      </c>
      <c r="K142" s="84">
        <f t="shared" si="13"/>
        <v>0</v>
      </c>
      <c r="L142" s="85">
        <f t="shared" si="10"/>
        <v>0</v>
      </c>
      <c r="M142" s="85">
        <f t="shared" si="11"/>
        <v>0</v>
      </c>
      <c r="N142" s="81">
        <f t="shared" si="12"/>
        <v>0</v>
      </c>
      <c r="O142" s="86">
        <f t="shared" si="14"/>
        <v>0</v>
      </c>
    </row>
    <row r="143" spans="10:15" x14ac:dyDescent="0.3">
      <c r="J143" s="106">
        <v>134</v>
      </c>
      <c r="K143" s="84">
        <f t="shared" si="13"/>
        <v>0</v>
      </c>
      <c r="L143" s="85">
        <f t="shared" si="10"/>
        <v>0</v>
      </c>
      <c r="M143" s="85">
        <f t="shared" si="11"/>
        <v>0</v>
      </c>
      <c r="N143" s="81">
        <f t="shared" si="12"/>
        <v>0</v>
      </c>
      <c r="O143" s="86">
        <f t="shared" si="14"/>
        <v>0</v>
      </c>
    </row>
    <row r="144" spans="10:15" x14ac:dyDescent="0.3">
      <c r="J144" s="106">
        <v>135</v>
      </c>
      <c r="K144" s="84">
        <f t="shared" si="13"/>
        <v>0</v>
      </c>
      <c r="L144" s="85">
        <f t="shared" si="10"/>
        <v>0</v>
      </c>
      <c r="M144" s="85">
        <f t="shared" si="11"/>
        <v>0</v>
      </c>
      <c r="N144" s="81">
        <f t="shared" si="12"/>
        <v>0</v>
      </c>
      <c r="O144" s="86">
        <f t="shared" si="14"/>
        <v>0</v>
      </c>
    </row>
    <row r="145" spans="10:15" x14ac:dyDescent="0.3">
      <c r="J145" s="106">
        <v>136</v>
      </c>
      <c r="K145" s="84">
        <f t="shared" si="13"/>
        <v>0</v>
      </c>
      <c r="L145" s="85">
        <f t="shared" si="10"/>
        <v>0</v>
      </c>
      <c r="M145" s="85">
        <f t="shared" si="11"/>
        <v>0</v>
      </c>
      <c r="N145" s="81">
        <f t="shared" si="12"/>
        <v>0</v>
      </c>
      <c r="O145" s="86">
        <f t="shared" si="14"/>
        <v>0</v>
      </c>
    </row>
    <row r="146" spans="10:15" x14ac:dyDescent="0.3">
      <c r="J146" s="106">
        <v>137</v>
      </c>
      <c r="K146" s="84">
        <f t="shared" si="13"/>
        <v>0</v>
      </c>
      <c r="L146" s="85">
        <f t="shared" si="10"/>
        <v>0</v>
      </c>
      <c r="M146" s="85">
        <f t="shared" si="11"/>
        <v>0</v>
      </c>
      <c r="N146" s="81">
        <f t="shared" si="12"/>
        <v>0</v>
      </c>
      <c r="O146" s="86">
        <f t="shared" si="14"/>
        <v>0</v>
      </c>
    </row>
    <row r="147" spans="10:15" x14ac:dyDescent="0.3">
      <c r="J147" s="106">
        <v>138</v>
      </c>
      <c r="K147" s="84">
        <f t="shared" si="13"/>
        <v>0</v>
      </c>
      <c r="L147" s="85">
        <f t="shared" si="10"/>
        <v>0</v>
      </c>
      <c r="M147" s="85">
        <f t="shared" si="11"/>
        <v>0</v>
      </c>
      <c r="N147" s="81">
        <f t="shared" si="12"/>
        <v>0</v>
      </c>
      <c r="O147" s="86">
        <f t="shared" si="14"/>
        <v>0</v>
      </c>
    </row>
    <row r="148" spans="10:15" x14ac:dyDescent="0.3">
      <c r="J148" s="106">
        <v>139</v>
      </c>
      <c r="K148" s="84">
        <f t="shared" si="13"/>
        <v>0</v>
      </c>
      <c r="L148" s="85">
        <f t="shared" si="10"/>
        <v>0</v>
      </c>
      <c r="M148" s="85">
        <f t="shared" si="11"/>
        <v>0</v>
      </c>
      <c r="N148" s="81">
        <f t="shared" si="12"/>
        <v>0</v>
      </c>
      <c r="O148" s="86">
        <f t="shared" si="14"/>
        <v>0</v>
      </c>
    </row>
    <row r="149" spans="10:15" x14ac:dyDescent="0.3">
      <c r="J149" s="106">
        <v>140</v>
      </c>
      <c r="K149" s="84">
        <f t="shared" si="13"/>
        <v>0</v>
      </c>
      <c r="L149" s="85">
        <f t="shared" si="10"/>
        <v>0</v>
      </c>
      <c r="M149" s="85">
        <f t="shared" si="11"/>
        <v>0</v>
      </c>
      <c r="N149" s="81">
        <f t="shared" si="12"/>
        <v>0</v>
      </c>
      <c r="O149" s="86">
        <f t="shared" si="14"/>
        <v>0</v>
      </c>
    </row>
    <row r="150" spans="10:15" x14ac:dyDescent="0.3">
      <c r="J150" s="106">
        <v>141</v>
      </c>
      <c r="K150" s="84">
        <f t="shared" si="13"/>
        <v>0</v>
      </c>
      <c r="L150" s="85">
        <f t="shared" si="10"/>
        <v>0</v>
      </c>
      <c r="M150" s="85">
        <f t="shared" si="11"/>
        <v>0</v>
      </c>
      <c r="N150" s="81">
        <f t="shared" si="12"/>
        <v>0</v>
      </c>
      <c r="O150" s="86">
        <f t="shared" si="14"/>
        <v>0</v>
      </c>
    </row>
    <row r="151" spans="10:15" x14ac:dyDescent="0.3">
      <c r="J151" s="106">
        <v>142</v>
      </c>
      <c r="K151" s="84">
        <f t="shared" si="13"/>
        <v>0</v>
      </c>
      <c r="L151" s="85">
        <f t="shared" si="10"/>
        <v>0</v>
      </c>
      <c r="M151" s="85">
        <f t="shared" si="11"/>
        <v>0</v>
      </c>
      <c r="N151" s="81">
        <f t="shared" si="12"/>
        <v>0</v>
      </c>
      <c r="O151" s="86">
        <f t="shared" si="14"/>
        <v>0</v>
      </c>
    </row>
    <row r="152" spans="10:15" x14ac:dyDescent="0.3">
      <c r="J152" s="106">
        <v>143</v>
      </c>
      <c r="K152" s="84">
        <f t="shared" si="13"/>
        <v>0</v>
      </c>
      <c r="L152" s="85">
        <f t="shared" si="10"/>
        <v>0</v>
      </c>
      <c r="M152" s="85">
        <f t="shared" si="11"/>
        <v>0</v>
      </c>
      <c r="N152" s="81">
        <f t="shared" si="12"/>
        <v>0</v>
      </c>
      <c r="O152" s="86">
        <f t="shared" si="14"/>
        <v>0</v>
      </c>
    </row>
    <row r="153" spans="10:15" x14ac:dyDescent="0.3">
      <c r="J153" s="106">
        <v>144</v>
      </c>
      <c r="K153" s="84">
        <f t="shared" si="13"/>
        <v>0</v>
      </c>
      <c r="L153" s="85">
        <f t="shared" si="10"/>
        <v>0</v>
      </c>
      <c r="M153" s="85">
        <f t="shared" si="11"/>
        <v>0</v>
      </c>
      <c r="N153" s="81">
        <f t="shared" si="12"/>
        <v>0</v>
      </c>
      <c r="O153" s="86">
        <f t="shared" si="14"/>
        <v>0</v>
      </c>
    </row>
    <row r="154" spans="10:15" x14ac:dyDescent="0.3">
      <c r="J154" s="106">
        <v>145</v>
      </c>
      <c r="K154" s="84">
        <f t="shared" si="13"/>
        <v>0</v>
      </c>
      <c r="L154" s="85">
        <f t="shared" si="10"/>
        <v>0</v>
      </c>
      <c r="M154" s="85">
        <f t="shared" si="11"/>
        <v>0</v>
      </c>
      <c r="N154" s="81">
        <f t="shared" si="12"/>
        <v>0</v>
      </c>
      <c r="O154" s="86">
        <f t="shared" si="14"/>
        <v>0</v>
      </c>
    </row>
    <row r="155" spans="10:15" x14ac:dyDescent="0.3">
      <c r="J155" s="106">
        <v>146</v>
      </c>
      <c r="K155" s="84">
        <f t="shared" si="13"/>
        <v>0</v>
      </c>
      <c r="L155" s="85">
        <f t="shared" si="10"/>
        <v>0</v>
      </c>
      <c r="M155" s="85">
        <f t="shared" si="11"/>
        <v>0</v>
      </c>
      <c r="N155" s="81">
        <f t="shared" si="12"/>
        <v>0</v>
      </c>
      <c r="O155" s="86">
        <f t="shared" si="14"/>
        <v>0</v>
      </c>
    </row>
    <row r="156" spans="10:15" x14ac:dyDescent="0.3">
      <c r="J156" s="106">
        <v>147</v>
      </c>
      <c r="K156" s="84">
        <f t="shared" si="13"/>
        <v>0</v>
      </c>
      <c r="L156" s="85">
        <f t="shared" si="10"/>
        <v>0</v>
      </c>
      <c r="M156" s="85">
        <f t="shared" si="11"/>
        <v>0</v>
      </c>
      <c r="N156" s="81">
        <f t="shared" si="12"/>
        <v>0</v>
      </c>
      <c r="O156" s="86">
        <f t="shared" si="14"/>
        <v>0</v>
      </c>
    </row>
    <row r="157" spans="10:15" x14ac:dyDescent="0.3">
      <c r="J157" s="106">
        <v>148</v>
      </c>
      <c r="K157" s="84">
        <f t="shared" si="13"/>
        <v>0</v>
      </c>
      <c r="L157" s="85">
        <f t="shared" si="10"/>
        <v>0</v>
      </c>
      <c r="M157" s="85">
        <f t="shared" si="11"/>
        <v>0</v>
      </c>
      <c r="N157" s="81">
        <f t="shared" si="12"/>
        <v>0</v>
      </c>
      <c r="O157" s="86">
        <f t="shared" si="14"/>
        <v>0</v>
      </c>
    </row>
    <row r="158" spans="10:15" x14ac:dyDescent="0.3">
      <c r="J158" s="106">
        <v>149</v>
      </c>
      <c r="K158" s="84">
        <f t="shared" si="13"/>
        <v>0</v>
      </c>
      <c r="L158" s="85">
        <f t="shared" si="10"/>
        <v>0</v>
      </c>
      <c r="M158" s="85">
        <f t="shared" si="11"/>
        <v>0</v>
      </c>
      <c r="N158" s="81">
        <f t="shared" si="12"/>
        <v>0</v>
      </c>
      <c r="O158" s="86">
        <f t="shared" si="14"/>
        <v>0</v>
      </c>
    </row>
    <row r="159" spans="10:15" x14ac:dyDescent="0.3">
      <c r="J159" s="106">
        <v>150</v>
      </c>
      <c r="K159" s="84">
        <f t="shared" si="13"/>
        <v>0</v>
      </c>
      <c r="L159" s="85">
        <f t="shared" si="10"/>
        <v>0</v>
      </c>
      <c r="M159" s="85">
        <f t="shared" si="11"/>
        <v>0</v>
      </c>
      <c r="N159" s="81">
        <f t="shared" si="12"/>
        <v>0</v>
      </c>
      <c r="O159" s="86">
        <f t="shared" si="14"/>
        <v>0</v>
      </c>
    </row>
    <row r="160" spans="10:15" x14ac:dyDescent="0.3">
      <c r="J160" s="106">
        <v>151</v>
      </c>
      <c r="K160" s="84">
        <f t="shared" si="13"/>
        <v>0</v>
      </c>
      <c r="L160" s="85">
        <f t="shared" si="10"/>
        <v>0</v>
      </c>
      <c r="M160" s="85">
        <f t="shared" si="11"/>
        <v>0</v>
      </c>
      <c r="N160" s="81">
        <f t="shared" si="12"/>
        <v>0</v>
      </c>
      <c r="O160" s="86">
        <f t="shared" si="14"/>
        <v>0</v>
      </c>
    </row>
    <row r="161" spans="10:15" x14ac:dyDescent="0.3">
      <c r="J161" s="106">
        <v>152</v>
      </c>
      <c r="K161" s="84">
        <f t="shared" si="13"/>
        <v>0</v>
      </c>
      <c r="L161" s="85">
        <f t="shared" si="10"/>
        <v>0</v>
      </c>
      <c r="M161" s="85">
        <f t="shared" si="11"/>
        <v>0</v>
      </c>
      <c r="N161" s="81">
        <f t="shared" si="12"/>
        <v>0</v>
      </c>
      <c r="O161" s="86">
        <f t="shared" si="14"/>
        <v>0</v>
      </c>
    </row>
    <row r="162" spans="10:15" x14ac:dyDescent="0.3">
      <c r="J162" s="106">
        <v>153</v>
      </c>
      <c r="K162" s="84">
        <f t="shared" si="13"/>
        <v>0</v>
      </c>
      <c r="L162" s="85">
        <f t="shared" si="10"/>
        <v>0</v>
      </c>
      <c r="M162" s="85">
        <f t="shared" si="11"/>
        <v>0</v>
      </c>
      <c r="N162" s="81">
        <f t="shared" si="12"/>
        <v>0</v>
      </c>
      <c r="O162" s="86">
        <f t="shared" si="14"/>
        <v>0</v>
      </c>
    </row>
    <row r="163" spans="10:15" x14ac:dyDescent="0.3">
      <c r="J163" s="106">
        <v>154</v>
      </c>
      <c r="K163" s="84">
        <f t="shared" si="13"/>
        <v>0</v>
      </c>
      <c r="L163" s="85">
        <f t="shared" si="10"/>
        <v>0</v>
      </c>
      <c r="M163" s="85">
        <f t="shared" si="11"/>
        <v>0</v>
      </c>
      <c r="N163" s="81">
        <f t="shared" si="12"/>
        <v>0</v>
      </c>
      <c r="O163" s="86">
        <f t="shared" si="14"/>
        <v>0</v>
      </c>
    </row>
    <row r="164" spans="10:15" x14ac:dyDescent="0.3">
      <c r="J164" s="106">
        <v>155</v>
      </c>
      <c r="K164" s="84">
        <f t="shared" si="13"/>
        <v>0</v>
      </c>
      <c r="L164" s="85">
        <f t="shared" si="10"/>
        <v>0</v>
      </c>
      <c r="M164" s="85">
        <f t="shared" si="11"/>
        <v>0</v>
      </c>
      <c r="N164" s="81">
        <f t="shared" si="12"/>
        <v>0</v>
      </c>
      <c r="O164" s="86">
        <f t="shared" si="14"/>
        <v>0</v>
      </c>
    </row>
    <row r="165" spans="10:15" x14ac:dyDescent="0.3">
      <c r="J165" s="106">
        <v>156</v>
      </c>
      <c r="K165" s="84">
        <f t="shared" si="13"/>
        <v>0</v>
      </c>
      <c r="L165" s="85">
        <f t="shared" si="10"/>
        <v>0</v>
      </c>
      <c r="M165" s="85">
        <f t="shared" si="11"/>
        <v>0</v>
      </c>
      <c r="N165" s="81">
        <f t="shared" si="12"/>
        <v>0</v>
      </c>
      <c r="O165" s="86">
        <f t="shared" si="14"/>
        <v>0</v>
      </c>
    </row>
    <row r="166" spans="10:15" x14ac:dyDescent="0.3">
      <c r="J166" s="106">
        <v>157</v>
      </c>
      <c r="K166" s="84">
        <f t="shared" si="13"/>
        <v>0</v>
      </c>
      <c r="L166" s="85">
        <f t="shared" si="10"/>
        <v>0</v>
      </c>
      <c r="M166" s="85">
        <f t="shared" si="11"/>
        <v>0</v>
      </c>
      <c r="N166" s="81">
        <f t="shared" si="12"/>
        <v>0</v>
      </c>
      <c r="O166" s="86">
        <f t="shared" si="14"/>
        <v>0</v>
      </c>
    </row>
    <row r="167" spans="10:15" x14ac:dyDescent="0.3">
      <c r="J167" s="106">
        <v>158</v>
      </c>
      <c r="K167" s="84">
        <f t="shared" si="13"/>
        <v>0</v>
      </c>
      <c r="L167" s="85">
        <f t="shared" si="10"/>
        <v>0</v>
      </c>
      <c r="M167" s="85">
        <f t="shared" si="11"/>
        <v>0</v>
      </c>
      <c r="N167" s="81">
        <f t="shared" si="12"/>
        <v>0</v>
      </c>
      <c r="O167" s="86">
        <f t="shared" si="14"/>
        <v>0</v>
      </c>
    </row>
    <row r="168" spans="10:15" x14ac:dyDescent="0.3">
      <c r="J168" s="106">
        <v>159</v>
      </c>
      <c r="K168" s="84">
        <f t="shared" si="13"/>
        <v>0</v>
      </c>
      <c r="L168" s="85">
        <f t="shared" si="10"/>
        <v>0</v>
      </c>
      <c r="M168" s="85">
        <f t="shared" si="11"/>
        <v>0</v>
      </c>
      <c r="N168" s="81">
        <f t="shared" si="12"/>
        <v>0</v>
      </c>
      <c r="O168" s="86">
        <f t="shared" si="14"/>
        <v>0</v>
      </c>
    </row>
    <row r="169" spans="10:15" x14ac:dyDescent="0.3">
      <c r="J169" s="106">
        <v>160</v>
      </c>
      <c r="K169" s="84">
        <f t="shared" si="13"/>
        <v>0</v>
      </c>
      <c r="L169" s="85">
        <f t="shared" si="10"/>
        <v>0</v>
      </c>
      <c r="M169" s="85">
        <f t="shared" si="11"/>
        <v>0</v>
      </c>
      <c r="N169" s="81">
        <f t="shared" si="12"/>
        <v>0</v>
      </c>
      <c r="O169" s="86">
        <f t="shared" si="14"/>
        <v>0</v>
      </c>
    </row>
    <row r="170" spans="10:15" x14ac:dyDescent="0.3">
      <c r="J170" s="106">
        <v>161</v>
      </c>
      <c r="K170" s="84">
        <f t="shared" si="13"/>
        <v>0</v>
      </c>
      <c r="L170" s="85">
        <f t="shared" si="10"/>
        <v>0</v>
      </c>
      <c r="M170" s="85">
        <f t="shared" si="11"/>
        <v>0</v>
      </c>
      <c r="N170" s="81">
        <f t="shared" si="12"/>
        <v>0</v>
      </c>
      <c r="O170" s="86">
        <f t="shared" si="14"/>
        <v>0</v>
      </c>
    </row>
    <row r="171" spans="10:15" x14ac:dyDescent="0.3">
      <c r="J171" s="106">
        <v>162</v>
      </c>
      <c r="K171" s="84">
        <f t="shared" si="13"/>
        <v>0</v>
      </c>
      <c r="L171" s="85">
        <f t="shared" si="10"/>
        <v>0</v>
      </c>
      <c r="M171" s="85">
        <f t="shared" si="11"/>
        <v>0</v>
      </c>
      <c r="N171" s="81">
        <f t="shared" si="12"/>
        <v>0</v>
      </c>
      <c r="O171" s="86">
        <f t="shared" si="14"/>
        <v>0</v>
      </c>
    </row>
    <row r="172" spans="10:15" x14ac:dyDescent="0.3">
      <c r="J172" s="106">
        <v>163</v>
      </c>
      <c r="K172" s="84">
        <f t="shared" si="13"/>
        <v>0</v>
      </c>
      <c r="L172" s="85">
        <f t="shared" si="10"/>
        <v>0</v>
      </c>
      <c r="M172" s="85">
        <f t="shared" si="11"/>
        <v>0</v>
      </c>
      <c r="N172" s="81">
        <f t="shared" si="12"/>
        <v>0</v>
      </c>
      <c r="O172" s="86">
        <f t="shared" si="14"/>
        <v>0</v>
      </c>
    </row>
    <row r="173" spans="10:15" x14ac:dyDescent="0.3">
      <c r="J173" s="106">
        <v>164</v>
      </c>
      <c r="K173" s="84">
        <f t="shared" si="13"/>
        <v>0</v>
      </c>
      <c r="L173" s="85">
        <f t="shared" si="10"/>
        <v>0</v>
      </c>
      <c r="M173" s="85">
        <f t="shared" si="11"/>
        <v>0</v>
      </c>
      <c r="N173" s="81">
        <f t="shared" si="12"/>
        <v>0</v>
      </c>
      <c r="O173" s="86">
        <f t="shared" si="14"/>
        <v>0</v>
      </c>
    </row>
    <row r="174" spans="10:15" x14ac:dyDescent="0.3">
      <c r="J174" s="106">
        <v>165</v>
      </c>
      <c r="K174" s="84">
        <f t="shared" si="13"/>
        <v>0</v>
      </c>
      <c r="L174" s="85">
        <f t="shared" si="10"/>
        <v>0</v>
      </c>
      <c r="M174" s="85">
        <f t="shared" si="11"/>
        <v>0</v>
      </c>
      <c r="N174" s="81">
        <f t="shared" si="12"/>
        <v>0</v>
      </c>
      <c r="O174" s="86">
        <f t="shared" si="14"/>
        <v>0</v>
      </c>
    </row>
    <row r="175" spans="10:15" x14ac:dyDescent="0.3">
      <c r="J175" s="106">
        <v>166</v>
      </c>
      <c r="K175" s="84">
        <f t="shared" si="13"/>
        <v>0</v>
      </c>
      <c r="L175" s="85">
        <f t="shared" si="10"/>
        <v>0</v>
      </c>
      <c r="M175" s="85">
        <f t="shared" si="11"/>
        <v>0</v>
      </c>
      <c r="N175" s="81">
        <f t="shared" si="12"/>
        <v>0</v>
      </c>
      <c r="O175" s="86">
        <f t="shared" si="14"/>
        <v>0</v>
      </c>
    </row>
    <row r="176" spans="10:15" x14ac:dyDescent="0.3">
      <c r="J176" s="106">
        <v>167</v>
      </c>
      <c r="K176" s="84">
        <f t="shared" si="13"/>
        <v>0</v>
      </c>
      <c r="L176" s="85">
        <f t="shared" si="10"/>
        <v>0</v>
      </c>
      <c r="M176" s="85">
        <f t="shared" si="11"/>
        <v>0</v>
      </c>
      <c r="N176" s="81">
        <f t="shared" si="12"/>
        <v>0</v>
      </c>
      <c r="O176" s="86">
        <f t="shared" si="14"/>
        <v>0</v>
      </c>
    </row>
    <row r="177" spans="10:15" x14ac:dyDescent="0.3">
      <c r="J177" s="106">
        <v>168</v>
      </c>
      <c r="K177" s="84">
        <f t="shared" si="13"/>
        <v>0</v>
      </c>
      <c r="L177" s="85">
        <f t="shared" si="10"/>
        <v>0</v>
      </c>
      <c r="M177" s="85">
        <f t="shared" si="11"/>
        <v>0</v>
      </c>
      <c r="N177" s="81">
        <f t="shared" si="12"/>
        <v>0</v>
      </c>
      <c r="O177" s="86">
        <f t="shared" si="14"/>
        <v>0</v>
      </c>
    </row>
    <row r="178" spans="10:15" x14ac:dyDescent="0.3">
      <c r="J178" s="106">
        <v>169</v>
      </c>
      <c r="K178" s="84">
        <f t="shared" si="13"/>
        <v>0</v>
      </c>
      <c r="L178" s="85">
        <f t="shared" si="10"/>
        <v>0</v>
      </c>
      <c r="M178" s="85">
        <f t="shared" si="11"/>
        <v>0</v>
      </c>
      <c r="N178" s="81">
        <f t="shared" si="12"/>
        <v>0</v>
      </c>
      <c r="O178" s="86">
        <f t="shared" si="14"/>
        <v>0</v>
      </c>
    </row>
    <row r="179" spans="10:15" x14ac:dyDescent="0.3">
      <c r="J179" s="106">
        <v>170</v>
      </c>
      <c r="K179" s="84">
        <f t="shared" si="13"/>
        <v>0</v>
      </c>
      <c r="L179" s="85">
        <f t="shared" si="10"/>
        <v>0</v>
      </c>
      <c r="M179" s="85">
        <f t="shared" si="11"/>
        <v>0</v>
      </c>
      <c r="N179" s="81">
        <f t="shared" si="12"/>
        <v>0</v>
      </c>
      <c r="O179" s="86">
        <f t="shared" si="14"/>
        <v>0</v>
      </c>
    </row>
    <row r="180" spans="10:15" x14ac:dyDescent="0.3">
      <c r="J180" s="106">
        <v>171</v>
      </c>
      <c r="K180" s="84">
        <f t="shared" si="13"/>
        <v>0</v>
      </c>
      <c r="L180" s="85">
        <f t="shared" si="10"/>
        <v>0</v>
      </c>
      <c r="M180" s="85">
        <f t="shared" si="11"/>
        <v>0</v>
      </c>
      <c r="N180" s="81">
        <f t="shared" si="12"/>
        <v>0</v>
      </c>
      <c r="O180" s="86">
        <f t="shared" si="14"/>
        <v>0</v>
      </c>
    </row>
    <row r="181" spans="10:15" x14ac:dyDescent="0.3">
      <c r="J181" s="106">
        <v>172</v>
      </c>
      <c r="K181" s="84">
        <f t="shared" si="13"/>
        <v>0</v>
      </c>
      <c r="L181" s="85">
        <f t="shared" si="10"/>
        <v>0</v>
      </c>
      <c r="M181" s="85">
        <f t="shared" si="11"/>
        <v>0</v>
      </c>
      <c r="N181" s="81">
        <f t="shared" si="12"/>
        <v>0</v>
      </c>
      <c r="O181" s="86">
        <f t="shared" si="14"/>
        <v>0</v>
      </c>
    </row>
    <row r="182" spans="10:15" x14ac:dyDescent="0.3">
      <c r="J182" s="106">
        <v>173</v>
      </c>
      <c r="K182" s="84">
        <f t="shared" si="13"/>
        <v>0</v>
      </c>
      <c r="L182" s="85">
        <f t="shared" si="10"/>
        <v>0</v>
      </c>
      <c r="M182" s="85">
        <f t="shared" si="11"/>
        <v>0</v>
      </c>
      <c r="N182" s="81">
        <f t="shared" si="12"/>
        <v>0</v>
      </c>
      <c r="O182" s="86">
        <f t="shared" si="14"/>
        <v>0</v>
      </c>
    </row>
    <row r="183" spans="10:15" x14ac:dyDescent="0.3">
      <c r="J183" s="106">
        <v>174</v>
      </c>
      <c r="K183" s="84">
        <f t="shared" si="13"/>
        <v>0</v>
      </c>
      <c r="L183" s="85">
        <f t="shared" si="10"/>
        <v>0</v>
      </c>
      <c r="M183" s="85">
        <f t="shared" si="11"/>
        <v>0</v>
      </c>
      <c r="N183" s="81">
        <f t="shared" si="12"/>
        <v>0</v>
      </c>
      <c r="O183" s="86">
        <f t="shared" si="14"/>
        <v>0</v>
      </c>
    </row>
    <row r="184" spans="10:15" x14ac:dyDescent="0.3">
      <c r="J184" s="106">
        <v>175</v>
      </c>
      <c r="K184" s="84">
        <f t="shared" si="13"/>
        <v>0</v>
      </c>
      <c r="L184" s="85">
        <f t="shared" si="10"/>
        <v>0</v>
      </c>
      <c r="M184" s="85">
        <f t="shared" si="11"/>
        <v>0</v>
      </c>
      <c r="N184" s="81">
        <f t="shared" si="12"/>
        <v>0</v>
      </c>
      <c r="O184" s="86">
        <f t="shared" si="14"/>
        <v>0</v>
      </c>
    </row>
    <row r="185" spans="10:15" x14ac:dyDescent="0.3">
      <c r="J185" s="106">
        <v>176</v>
      </c>
      <c r="K185" s="84">
        <f t="shared" si="13"/>
        <v>0</v>
      </c>
      <c r="L185" s="85">
        <f t="shared" si="10"/>
        <v>0</v>
      </c>
      <c r="M185" s="85">
        <f t="shared" si="11"/>
        <v>0</v>
      </c>
      <c r="N185" s="81">
        <f t="shared" si="12"/>
        <v>0</v>
      </c>
      <c r="O185" s="86">
        <f t="shared" si="14"/>
        <v>0</v>
      </c>
    </row>
    <row r="186" spans="10:15" x14ac:dyDescent="0.3">
      <c r="J186" s="106">
        <v>177</v>
      </c>
      <c r="K186" s="84">
        <f t="shared" si="13"/>
        <v>0</v>
      </c>
      <c r="L186" s="85">
        <f t="shared" si="10"/>
        <v>0</v>
      </c>
      <c r="M186" s="85">
        <f t="shared" si="11"/>
        <v>0</v>
      </c>
      <c r="N186" s="81">
        <f t="shared" si="12"/>
        <v>0</v>
      </c>
      <c r="O186" s="86">
        <f t="shared" si="14"/>
        <v>0</v>
      </c>
    </row>
    <row r="187" spans="10:15" x14ac:dyDescent="0.3">
      <c r="J187" s="106">
        <v>178</v>
      </c>
      <c r="K187" s="84">
        <f t="shared" si="13"/>
        <v>0</v>
      </c>
      <c r="L187" s="85">
        <f t="shared" si="10"/>
        <v>0</v>
      </c>
      <c r="M187" s="85">
        <f t="shared" si="11"/>
        <v>0</v>
      </c>
      <c r="N187" s="81">
        <f t="shared" si="12"/>
        <v>0</v>
      </c>
      <c r="O187" s="86">
        <f t="shared" si="14"/>
        <v>0</v>
      </c>
    </row>
    <row r="188" spans="10:15" x14ac:dyDescent="0.3">
      <c r="J188" s="106">
        <v>179</v>
      </c>
      <c r="K188" s="84">
        <f t="shared" si="13"/>
        <v>0</v>
      </c>
      <c r="L188" s="85">
        <f t="shared" si="10"/>
        <v>0</v>
      </c>
      <c r="M188" s="85">
        <f t="shared" si="11"/>
        <v>0</v>
      </c>
      <c r="N188" s="81">
        <f t="shared" si="12"/>
        <v>0</v>
      </c>
      <c r="O188" s="86">
        <f t="shared" si="14"/>
        <v>0</v>
      </c>
    </row>
    <row r="189" spans="10:15" x14ac:dyDescent="0.3">
      <c r="J189" s="106">
        <v>180</v>
      </c>
      <c r="K189" s="84">
        <f t="shared" si="13"/>
        <v>0</v>
      </c>
      <c r="L189" s="85">
        <f t="shared" si="10"/>
        <v>0</v>
      </c>
      <c r="M189" s="85">
        <f t="shared" si="11"/>
        <v>0</v>
      </c>
      <c r="N189" s="81">
        <f t="shared" si="12"/>
        <v>0</v>
      </c>
      <c r="O189" s="86">
        <f t="shared" si="14"/>
        <v>0</v>
      </c>
    </row>
    <row r="190" spans="10:15" x14ac:dyDescent="0.3">
      <c r="J190" s="106">
        <v>181</v>
      </c>
      <c r="K190" s="84">
        <f t="shared" si="13"/>
        <v>0</v>
      </c>
      <c r="L190" s="85">
        <f t="shared" si="10"/>
        <v>0</v>
      </c>
      <c r="M190" s="85">
        <f t="shared" si="11"/>
        <v>0</v>
      </c>
      <c r="N190" s="81">
        <f t="shared" si="12"/>
        <v>0</v>
      </c>
      <c r="O190" s="86">
        <f t="shared" si="14"/>
        <v>0</v>
      </c>
    </row>
    <row r="191" spans="10:15" x14ac:dyDescent="0.3">
      <c r="J191" s="106">
        <v>182</v>
      </c>
      <c r="K191" s="84">
        <f t="shared" si="13"/>
        <v>0</v>
      </c>
      <c r="L191" s="85">
        <f t="shared" si="10"/>
        <v>0</v>
      </c>
      <c r="M191" s="85">
        <f t="shared" si="11"/>
        <v>0</v>
      </c>
      <c r="N191" s="81">
        <f t="shared" si="12"/>
        <v>0</v>
      </c>
      <c r="O191" s="86">
        <f t="shared" si="14"/>
        <v>0</v>
      </c>
    </row>
    <row r="192" spans="10:15" x14ac:dyDescent="0.3">
      <c r="J192" s="106">
        <v>183</v>
      </c>
      <c r="K192" s="84">
        <f t="shared" si="13"/>
        <v>0</v>
      </c>
      <c r="L192" s="85">
        <f t="shared" si="10"/>
        <v>0</v>
      </c>
      <c r="M192" s="85">
        <f t="shared" si="11"/>
        <v>0</v>
      </c>
      <c r="N192" s="81">
        <f t="shared" si="12"/>
        <v>0</v>
      </c>
      <c r="O192" s="86">
        <f t="shared" si="14"/>
        <v>0</v>
      </c>
    </row>
    <row r="193" spans="10:15" x14ac:dyDescent="0.3">
      <c r="J193" s="106">
        <v>184</v>
      </c>
      <c r="K193" s="84">
        <f t="shared" si="13"/>
        <v>0</v>
      </c>
      <c r="L193" s="85">
        <f t="shared" si="10"/>
        <v>0</v>
      </c>
      <c r="M193" s="85">
        <f t="shared" si="11"/>
        <v>0</v>
      </c>
      <c r="N193" s="81">
        <f t="shared" si="12"/>
        <v>0</v>
      </c>
      <c r="O193" s="86">
        <f t="shared" si="14"/>
        <v>0</v>
      </c>
    </row>
    <row r="194" spans="10:15" x14ac:dyDescent="0.3">
      <c r="J194" s="106">
        <v>185</v>
      </c>
      <c r="K194" s="84">
        <f t="shared" si="13"/>
        <v>0</v>
      </c>
      <c r="L194" s="85">
        <f t="shared" si="10"/>
        <v>0</v>
      </c>
      <c r="M194" s="85">
        <f t="shared" si="11"/>
        <v>0</v>
      </c>
      <c r="N194" s="81">
        <f t="shared" si="12"/>
        <v>0</v>
      </c>
      <c r="O194" s="86">
        <f t="shared" si="14"/>
        <v>0</v>
      </c>
    </row>
    <row r="195" spans="10:15" x14ac:dyDescent="0.3">
      <c r="J195" s="106">
        <v>186</v>
      </c>
      <c r="K195" s="84">
        <f t="shared" si="13"/>
        <v>0</v>
      </c>
      <c r="L195" s="85">
        <f t="shared" si="10"/>
        <v>0</v>
      </c>
      <c r="M195" s="85">
        <f t="shared" si="11"/>
        <v>0</v>
      </c>
      <c r="N195" s="81">
        <f t="shared" si="12"/>
        <v>0</v>
      </c>
      <c r="O195" s="86">
        <f t="shared" si="14"/>
        <v>0</v>
      </c>
    </row>
    <row r="196" spans="10:15" x14ac:dyDescent="0.3">
      <c r="J196" s="106">
        <v>187</v>
      </c>
      <c r="K196" s="84">
        <f t="shared" si="13"/>
        <v>0</v>
      </c>
      <c r="L196" s="85">
        <f t="shared" si="10"/>
        <v>0</v>
      </c>
      <c r="M196" s="85">
        <f t="shared" si="11"/>
        <v>0</v>
      </c>
      <c r="N196" s="81">
        <f t="shared" si="12"/>
        <v>0</v>
      </c>
      <c r="O196" s="86">
        <f t="shared" si="14"/>
        <v>0</v>
      </c>
    </row>
    <row r="197" spans="10:15" x14ac:dyDescent="0.3">
      <c r="J197" s="106">
        <v>188</v>
      </c>
      <c r="K197" s="84">
        <f t="shared" si="13"/>
        <v>0</v>
      </c>
      <c r="L197" s="85">
        <f t="shared" si="10"/>
        <v>0</v>
      </c>
      <c r="M197" s="85">
        <f t="shared" si="11"/>
        <v>0</v>
      </c>
      <c r="N197" s="81">
        <f t="shared" si="12"/>
        <v>0</v>
      </c>
      <c r="O197" s="86">
        <f t="shared" si="14"/>
        <v>0</v>
      </c>
    </row>
    <row r="198" spans="10:15" x14ac:dyDescent="0.3">
      <c r="J198" s="106">
        <v>189</v>
      </c>
      <c r="K198" s="84">
        <f t="shared" si="13"/>
        <v>0</v>
      </c>
      <c r="L198" s="85">
        <f t="shared" si="10"/>
        <v>0</v>
      </c>
      <c r="M198" s="85">
        <f t="shared" si="11"/>
        <v>0</v>
      </c>
      <c r="N198" s="81">
        <f t="shared" si="12"/>
        <v>0</v>
      </c>
      <c r="O198" s="86">
        <f t="shared" si="14"/>
        <v>0</v>
      </c>
    </row>
    <row r="199" spans="10:15" x14ac:dyDescent="0.3">
      <c r="J199" s="106">
        <v>190</v>
      </c>
      <c r="K199" s="84">
        <f t="shared" si="13"/>
        <v>0</v>
      </c>
      <c r="L199" s="85">
        <f t="shared" si="10"/>
        <v>0</v>
      </c>
      <c r="M199" s="85">
        <f t="shared" si="11"/>
        <v>0</v>
      </c>
      <c r="N199" s="81">
        <f t="shared" si="12"/>
        <v>0</v>
      </c>
      <c r="O199" s="86">
        <f t="shared" si="14"/>
        <v>0</v>
      </c>
    </row>
    <row r="200" spans="10:15" x14ac:dyDescent="0.3">
      <c r="J200" s="106">
        <v>191</v>
      </c>
      <c r="K200" s="84">
        <f t="shared" si="13"/>
        <v>0</v>
      </c>
      <c r="L200" s="85">
        <f t="shared" si="10"/>
        <v>0</v>
      </c>
      <c r="M200" s="85">
        <f t="shared" si="11"/>
        <v>0</v>
      </c>
      <c r="N200" s="81">
        <f t="shared" si="12"/>
        <v>0</v>
      </c>
      <c r="O200" s="86">
        <f t="shared" si="14"/>
        <v>0</v>
      </c>
    </row>
    <row r="201" spans="10:15" x14ac:dyDescent="0.3">
      <c r="J201" s="106">
        <v>192</v>
      </c>
      <c r="K201" s="84">
        <f t="shared" si="13"/>
        <v>0</v>
      </c>
      <c r="L201" s="85">
        <f t="shared" si="10"/>
        <v>0</v>
      </c>
      <c r="M201" s="85">
        <f t="shared" si="11"/>
        <v>0</v>
      </c>
      <c r="N201" s="81">
        <f t="shared" si="12"/>
        <v>0</v>
      </c>
      <c r="O201" s="86">
        <f t="shared" si="14"/>
        <v>0</v>
      </c>
    </row>
    <row r="202" spans="10:15" x14ac:dyDescent="0.3">
      <c r="J202" s="106">
        <v>193</v>
      </c>
      <c r="K202" s="84">
        <f t="shared" si="13"/>
        <v>0</v>
      </c>
      <c r="L202" s="85">
        <f t="shared" si="10"/>
        <v>0</v>
      </c>
      <c r="M202" s="85">
        <f t="shared" si="11"/>
        <v>0</v>
      </c>
      <c r="N202" s="81">
        <f t="shared" si="12"/>
        <v>0</v>
      </c>
      <c r="O202" s="86">
        <f t="shared" si="14"/>
        <v>0</v>
      </c>
    </row>
    <row r="203" spans="10:15" x14ac:dyDescent="0.3">
      <c r="J203" s="106">
        <v>194</v>
      </c>
      <c r="K203" s="84">
        <f t="shared" si="13"/>
        <v>0</v>
      </c>
      <c r="L203" s="85">
        <f t="shared" ref="L203:L266" si="15">PMT(($N$4/12),$N$5,$K$7)*-1</f>
        <v>0</v>
      </c>
      <c r="M203" s="85">
        <f t="shared" ref="M203:M266" si="16">L203-N203</f>
        <v>0</v>
      </c>
      <c r="N203" s="81">
        <f t="shared" ref="N203:N266" si="17">K203*$N$4/12</f>
        <v>0</v>
      </c>
      <c r="O203" s="86">
        <f t="shared" si="14"/>
        <v>0</v>
      </c>
    </row>
    <row r="204" spans="10:15" x14ac:dyDescent="0.3">
      <c r="J204" s="106">
        <v>195</v>
      </c>
      <c r="K204" s="84">
        <f t="shared" ref="K204:K267" si="18">O203</f>
        <v>0</v>
      </c>
      <c r="L204" s="85">
        <f t="shared" si="15"/>
        <v>0</v>
      </c>
      <c r="M204" s="85">
        <f t="shared" si="16"/>
        <v>0</v>
      </c>
      <c r="N204" s="81">
        <f t="shared" si="17"/>
        <v>0</v>
      </c>
      <c r="O204" s="86">
        <f t="shared" ref="O204:O267" si="19">K204-M204</f>
        <v>0</v>
      </c>
    </row>
    <row r="205" spans="10:15" x14ac:dyDescent="0.3">
      <c r="J205" s="106">
        <v>196</v>
      </c>
      <c r="K205" s="84">
        <f t="shared" si="18"/>
        <v>0</v>
      </c>
      <c r="L205" s="85">
        <f t="shared" si="15"/>
        <v>0</v>
      </c>
      <c r="M205" s="85">
        <f t="shared" si="16"/>
        <v>0</v>
      </c>
      <c r="N205" s="81">
        <f t="shared" si="17"/>
        <v>0</v>
      </c>
      <c r="O205" s="86">
        <f t="shared" si="19"/>
        <v>0</v>
      </c>
    </row>
    <row r="206" spans="10:15" x14ac:dyDescent="0.3">
      <c r="J206" s="106">
        <v>197</v>
      </c>
      <c r="K206" s="84">
        <f t="shared" si="18"/>
        <v>0</v>
      </c>
      <c r="L206" s="85">
        <f t="shared" si="15"/>
        <v>0</v>
      </c>
      <c r="M206" s="85">
        <f t="shared" si="16"/>
        <v>0</v>
      </c>
      <c r="N206" s="81">
        <f t="shared" si="17"/>
        <v>0</v>
      </c>
      <c r="O206" s="86">
        <f t="shared" si="19"/>
        <v>0</v>
      </c>
    </row>
    <row r="207" spans="10:15" x14ac:dyDescent="0.3">
      <c r="J207" s="106">
        <v>198</v>
      </c>
      <c r="K207" s="84">
        <f t="shared" si="18"/>
        <v>0</v>
      </c>
      <c r="L207" s="85">
        <f t="shared" si="15"/>
        <v>0</v>
      </c>
      <c r="M207" s="85">
        <f t="shared" si="16"/>
        <v>0</v>
      </c>
      <c r="N207" s="81">
        <f t="shared" si="17"/>
        <v>0</v>
      </c>
      <c r="O207" s="86">
        <f t="shared" si="19"/>
        <v>0</v>
      </c>
    </row>
    <row r="208" spans="10:15" x14ac:dyDescent="0.3">
      <c r="J208" s="106">
        <v>199</v>
      </c>
      <c r="K208" s="84">
        <f t="shared" si="18"/>
        <v>0</v>
      </c>
      <c r="L208" s="85">
        <f t="shared" si="15"/>
        <v>0</v>
      </c>
      <c r="M208" s="85">
        <f t="shared" si="16"/>
        <v>0</v>
      </c>
      <c r="N208" s="81">
        <f t="shared" si="17"/>
        <v>0</v>
      </c>
      <c r="O208" s="86">
        <f t="shared" si="19"/>
        <v>0</v>
      </c>
    </row>
    <row r="209" spans="10:15" x14ac:dyDescent="0.3">
      <c r="J209" s="106">
        <v>200</v>
      </c>
      <c r="K209" s="84">
        <f t="shared" si="18"/>
        <v>0</v>
      </c>
      <c r="L209" s="85">
        <f t="shared" si="15"/>
        <v>0</v>
      </c>
      <c r="M209" s="85">
        <f t="shared" si="16"/>
        <v>0</v>
      </c>
      <c r="N209" s="81">
        <f t="shared" si="17"/>
        <v>0</v>
      </c>
      <c r="O209" s="86">
        <f t="shared" si="19"/>
        <v>0</v>
      </c>
    </row>
    <row r="210" spans="10:15" x14ac:dyDescent="0.3">
      <c r="J210" s="106">
        <v>201</v>
      </c>
      <c r="K210" s="84">
        <f t="shared" si="18"/>
        <v>0</v>
      </c>
      <c r="L210" s="85">
        <f t="shared" si="15"/>
        <v>0</v>
      </c>
      <c r="M210" s="85">
        <f t="shared" si="16"/>
        <v>0</v>
      </c>
      <c r="N210" s="81">
        <f t="shared" si="17"/>
        <v>0</v>
      </c>
      <c r="O210" s="86">
        <f t="shared" si="19"/>
        <v>0</v>
      </c>
    </row>
    <row r="211" spans="10:15" x14ac:dyDescent="0.3">
      <c r="J211" s="106">
        <v>202</v>
      </c>
      <c r="K211" s="84">
        <f t="shared" si="18"/>
        <v>0</v>
      </c>
      <c r="L211" s="85">
        <f t="shared" si="15"/>
        <v>0</v>
      </c>
      <c r="M211" s="85">
        <f t="shared" si="16"/>
        <v>0</v>
      </c>
      <c r="N211" s="81">
        <f t="shared" si="17"/>
        <v>0</v>
      </c>
      <c r="O211" s="86">
        <f t="shared" si="19"/>
        <v>0</v>
      </c>
    </row>
    <row r="212" spans="10:15" x14ac:dyDescent="0.3">
      <c r="J212" s="106">
        <v>203</v>
      </c>
      <c r="K212" s="84">
        <f t="shared" si="18"/>
        <v>0</v>
      </c>
      <c r="L212" s="85">
        <f t="shared" si="15"/>
        <v>0</v>
      </c>
      <c r="M212" s="85">
        <f t="shared" si="16"/>
        <v>0</v>
      </c>
      <c r="N212" s="81">
        <f t="shared" si="17"/>
        <v>0</v>
      </c>
      <c r="O212" s="86">
        <f t="shared" si="19"/>
        <v>0</v>
      </c>
    </row>
    <row r="213" spans="10:15" x14ac:dyDescent="0.3">
      <c r="J213" s="106">
        <v>204</v>
      </c>
      <c r="K213" s="84">
        <f t="shared" si="18"/>
        <v>0</v>
      </c>
      <c r="L213" s="85">
        <f t="shared" si="15"/>
        <v>0</v>
      </c>
      <c r="M213" s="85">
        <f t="shared" si="16"/>
        <v>0</v>
      </c>
      <c r="N213" s="81">
        <f t="shared" si="17"/>
        <v>0</v>
      </c>
      <c r="O213" s="86">
        <f t="shared" si="19"/>
        <v>0</v>
      </c>
    </row>
    <row r="214" spans="10:15" x14ac:dyDescent="0.3">
      <c r="J214" s="106">
        <v>205</v>
      </c>
      <c r="K214" s="84">
        <f t="shared" si="18"/>
        <v>0</v>
      </c>
      <c r="L214" s="85">
        <f t="shared" si="15"/>
        <v>0</v>
      </c>
      <c r="M214" s="85">
        <f t="shared" si="16"/>
        <v>0</v>
      </c>
      <c r="N214" s="81">
        <f t="shared" si="17"/>
        <v>0</v>
      </c>
      <c r="O214" s="86">
        <f t="shared" si="19"/>
        <v>0</v>
      </c>
    </row>
    <row r="215" spans="10:15" x14ac:dyDescent="0.3">
      <c r="J215" s="106">
        <v>206</v>
      </c>
      <c r="K215" s="84">
        <f t="shared" si="18"/>
        <v>0</v>
      </c>
      <c r="L215" s="85">
        <f t="shared" si="15"/>
        <v>0</v>
      </c>
      <c r="M215" s="85">
        <f t="shared" si="16"/>
        <v>0</v>
      </c>
      <c r="N215" s="81">
        <f t="shared" si="17"/>
        <v>0</v>
      </c>
      <c r="O215" s="86">
        <f t="shared" si="19"/>
        <v>0</v>
      </c>
    </row>
    <row r="216" spans="10:15" x14ac:dyDescent="0.3">
      <c r="J216" s="106">
        <v>207</v>
      </c>
      <c r="K216" s="84">
        <f t="shared" si="18"/>
        <v>0</v>
      </c>
      <c r="L216" s="85">
        <f t="shared" si="15"/>
        <v>0</v>
      </c>
      <c r="M216" s="85">
        <f t="shared" si="16"/>
        <v>0</v>
      </c>
      <c r="N216" s="81">
        <f t="shared" si="17"/>
        <v>0</v>
      </c>
      <c r="O216" s="86">
        <f t="shared" si="19"/>
        <v>0</v>
      </c>
    </row>
    <row r="217" spans="10:15" x14ac:dyDescent="0.3">
      <c r="J217" s="106">
        <v>208</v>
      </c>
      <c r="K217" s="84">
        <f t="shared" si="18"/>
        <v>0</v>
      </c>
      <c r="L217" s="85">
        <f t="shared" si="15"/>
        <v>0</v>
      </c>
      <c r="M217" s="85">
        <f t="shared" si="16"/>
        <v>0</v>
      </c>
      <c r="N217" s="81">
        <f t="shared" si="17"/>
        <v>0</v>
      </c>
      <c r="O217" s="86">
        <f t="shared" si="19"/>
        <v>0</v>
      </c>
    </row>
    <row r="218" spans="10:15" x14ac:dyDescent="0.3">
      <c r="J218" s="106">
        <v>209</v>
      </c>
      <c r="K218" s="84">
        <f t="shared" si="18"/>
        <v>0</v>
      </c>
      <c r="L218" s="85">
        <f t="shared" si="15"/>
        <v>0</v>
      </c>
      <c r="M218" s="85">
        <f t="shared" si="16"/>
        <v>0</v>
      </c>
      <c r="N218" s="81">
        <f t="shared" si="17"/>
        <v>0</v>
      </c>
      <c r="O218" s="86">
        <f t="shared" si="19"/>
        <v>0</v>
      </c>
    </row>
    <row r="219" spans="10:15" x14ac:dyDescent="0.3">
      <c r="J219" s="106">
        <v>210</v>
      </c>
      <c r="K219" s="84">
        <f t="shared" si="18"/>
        <v>0</v>
      </c>
      <c r="L219" s="85">
        <f t="shared" si="15"/>
        <v>0</v>
      </c>
      <c r="M219" s="85">
        <f t="shared" si="16"/>
        <v>0</v>
      </c>
      <c r="N219" s="81">
        <f t="shared" si="17"/>
        <v>0</v>
      </c>
      <c r="O219" s="86">
        <f t="shared" si="19"/>
        <v>0</v>
      </c>
    </row>
    <row r="220" spans="10:15" x14ac:dyDescent="0.3">
      <c r="J220" s="106">
        <v>211</v>
      </c>
      <c r="K220" s="84">
        <f t="shared" si="18"/>
        <v>0</v>
      </c>
      <c r="L220" s="85">
        <f t="shared" si="15"/>
        <v>0</v>
      </c>
      <c r="M220" s="85">
        <f t="shared" si="16"/>
        <v>0</v>
      </c>
      <c r="N220" s="81">
        <f t="shared" si="17"/>
        <v>0</v>
      </c>
      <c r="O220" s="86">
        <f t="shared" si="19"/>
        <v>0</v>
      </c>
    </row>
    <row r="221" spans="10:15" x14ac:dyDescent="0.3">
      <c r="J221" s="106">
        <v>212</v>
      </c>
      <c r="K221" s="84">
        <f t="shared" si="18"/>
        <v>0</v>
      </c>
      <c r="L221" s="85">
        <f t="shared" si="15"/>
        <v>0</v>
      </c>
      <c r="M221" s="85">
        <f t="shared" si="16"/>
        <v>0</v>
      </c>
      <c r="N221" s="81">
        <f t="shared" si="17"/>
        <v>0</v>
      </c>
      <c r="O221" s="86">
        <f t="shared" si="19"/>
        <v>0</v>
      </c>
    </row>
    <row r="222" spans="10:15" x14ac:dyDescent="0.3">
      <c r="J222" s="106">
        <v>213</v>
      </c>
      <c r="K222" s="84">
        <f t="shared" si="18"/>
        <v>0</v>
      </c>
      <c r="L222" s="85">
        <f t="shared" si="15"/>
        <v>0</v>
      </c>
      <c r="M222" s="85">
        <f t="shared" si="16"/>
        <v>0</v>
      </c>
      <c r="N222" s="81">
        <f t="shared" si="17"/>
        <v>0</v>
      </c>
      <c r="O222" s="86">
        <f t="shared" si="19"/>
        <v>0</v>
      </c>
    </row>
    <row r="223" spans="10:15" x14ac:dyDescent="0.3">
      <c r="J223" s="106">
        <v>214</v>
      </c>
      <c r="K223" s="84">
        <f t="shared" si="18"/>
        <v>0</v>
      </c>
      <c r="L223" s="85">
        <f t="shared" si="15"/>
        <v>0</v>
      </c>
      <c r="M223" s="85">
        <f t="shared" si="16"/>
        <v>0</v>
      </c>
      <c r="N223" s="81">
        <f t="shared" si="17"/>
        <v>0</v>
      </c>
      <c r="O223" s="86">
        <f t="shared" si="19"/>
        <v>0</v>
      </c>
    </row>
    <row r="224" spans="10:15" x14ac:dyDescent="0.3">
      <c r="J224" s="106">
        <v>215</v>
      </c>
      <c r="K224" s="84">
        <f t="shared" si="18"/>
        <v>0</v>
      </c>
      <c r="L224" s="85">
        <f t="shared" si="15"/>
        <v>0</v>
      </c>
      <c r="M224" s="85">
        <f t="shared" si="16"/>
        <v>0</v>
      </c>
      <c r="N224" s="81">
        <f t="shared" si="17"/>
        <v>0</v>
      </c>
      <c r="O224" s="86">
        <f t="shared" si="19"/>
        <v>0</v>
      </c>
    </row>
    <row r="225" spans="10:15" x14ac:dyDescent="0.3">
      <c r="J225" s="106">
        <v>216</v>
      </c>
      <c r="K225" s="84">
        <f t="shared" si="18"/>
        <v>0</v>
      </c>
      <c r="L225" s="85">
        <f t="shared" si="15"/>
        <v>0</v>
      </c>
      <c r="M225" s="85">
        <f t="shared" si="16"/>
        <v>0</v>
      </c>
      <c r="N225" s="81">
        <f t="shared" si="17"/>
        <v>0</v>
      </c>
      <c r="O225" s="86">
        <f t="shared" si="19"/>
        <v>0</v>
      </c>
    </row>
    <row r="226" spans="10:15" x14ac:dyDescent="0.3">
      <c r="J226" s="106">
        <v>217</v>
      </c>
      <c r="K226" s="84">
        <f t="shared" si="18"/>
        <v>0</v>
      </c>
      <c r="L226" s="85">
        <f t="shared" si="15"/>
        <v>0</v>
      </c>
      <c r="M226" s="85">
        <f t="shared" si="16"/>
        <v>0</v>
      </c>
      <c r="N226" s="81">
        <f t="shared" si="17"/>
        <v>0</v>
      </c>
      <c r="O226" s="86">
        <f t="shared" si="19"/>
        <v>0</v>
      </c>
    </row>
    <row r="227" spans="10:15" x14ac:dyDescent="0.3">
      <c r="J227" s="106">
        <v>218</v>
      </c>
      <c r="K227" s="84">
        <f t="shared" si="18"/>
        <v>0</v>
      </c>
      <c r="L227" s="85">
        <f t="shared" si="15"/>
        <v>0</v>
      </c>
      <c r="M227" s="85">
        <f t="shared" si="16"/>
        <v>0</v>
      </c>
      <c r="N227" s="81">
        <f t="shared" si="17"/>
        <v>0</v>
      </c>
      <c r="O227" s="86">
        <f t="shared" si="19"/>
        <v>0</v>
      </c>
    </row>
    <row r="228" spans="10:15" x14ac:dyDescent="0.3">
      <c r="J228" s="106">
        <v>219</v>
      </c>
      <c r="K228" s="84">
        <f t="shared" si="18"/>
        <v>0</v>
      </c>
      <c r="L228" s="85">
        <f t="shared" si="15"/>
        <v>0</v>
      </c>
      <c r="M228" s="85">
        <f t="shared" si="16"/>
        <v>0</v>
      </c>
      <c r="N228" s="81">
        <f t="shared" si="17"/>
        <v>0</v>
      </c>
      <c r="O228" s="86">
        <f t="shared" si="19"/>
        <v>0</v>
      </c>
    </row>
    <row r="229" spans="10:15" x14ac:dyDescent="0.3">
      <c r="J229" s="106">
        <v>220</v>
      </c>
      <c r="K229" s="84">
        <f t="shared" si="18"/>
        <v>0</v>
      </c>
      <c r="L229" s="85">
        <f t="shared" si="15"/>
        <v>0</v>
      </c>
      <c r="M229" s="85">
        <f t="shared" si="16"/>
        <v>0</v>
      </c>
      <c r="N229" s="81">
        <f t="shared" si="17"/>
        <v>0</v>
      </c>
      <c r="O229" s="86">
        <f t="shared" si="19"/>
        <v>0</v>
      </c>
    </row>
    <row r="230" spans="10:15" x14ac:dyDescent="0.3">
      <c r="J230" s="106">
        <v>221</v>
      </c>
      <c r="K230" s="84">
        <f t="shared" si="18"/>
        <v>0</v>
      </c>
      <c r="L230" s="85">
        <f t="shared" si="15"/>
        <v>0</v>
      </c>
      <c r="M230" s="85">
        <f t="shared" si="16"/>
        <v>0</v>
      </c>
      <c r="N230" s="81">
        <f t="shared" si="17"/>
        <v>0</v>
      </c>
      <c r="O230" s="86">
        <f t="shared" si="19"/>
        <v>0</v>
      </c>
    </row>
    <row r="231" spans="10:15" x14ac:dyDescent="0.3">
      <c r="J231" s="106">
        <v>222</v>
      </c>
      <c r="K231" s="84">
        <f t="shared" si="18"/>
        <v>0</v>
      </c>
      <c r="L231" s="85">
        <f t="shared" si="15"/>
        <v>0</v>
      </c>
      <c r="M231" s="85">
        <f t="shared" si="16"/>
        <v>0</v>
      </c>
      <c r="N231" s="81">
        <f t="shared" si="17"/>
        <v>0</v>
      </c>
      <c r="O231" s="86">
        <f t="shared" si="19"/>
        <v>0</v>
      </c>
    </row>
    <row r="232" spans="10:15" x14ac:dyDescent="0.3">
      <c r="J232" s="106">
        <v>223</v>
      </c>
      <c r="K232" s="84">
        <f t="shared" si="18"/>
        <v>0</v>
      </c>
      <c r="L232" s="85">
        <f t="shared" si="15"/>
        <v>0</v>
      </c>
      <c r="M232" s="85">
        <f t="shared" si="16"/>
        <v>0</v>
      </c>
      <c r="N232" s="81">
        <f t="shared" si="17"/>
        <v>0</v>
      </c>
      <c r="O232" s="86">
        <f t="shared" si="19"/>
        <v>0</v>
      </c>
    </row>
    <row r="233" spans="10:15" x14ac:dyDescent="0.3">
      <c r="J233" s="106">
        <v>224</v>
      </c>
      <c r="K233" s="84">
        <f t="shared" si="18"/>
        <v>0</v>
      </c>
      <c r="L233" s="85">
        <f t="shared" si="15"/>
        <v>0</v>
      </c>
      <c r="M233" s="85">
        <f t="shared" si="16"/>
        <v>0</v>
      </c>
      <c r="N233" s="81">
        <f t="shared" si="17"/>
        <v>0</v>
      </c>
      <c r="O233" s="86">
        <f t="shared" si="19"/>
        <v>0</v>
      </c>
    </row>
    <row r="234" spans="10:15" x14ac:dyDescent="0.3">
      <c r="J234" s="106">
        <v>225</v>
      </c>
      <c r="K234" s="84">
        <f t="shared" si="18"/>
        <v>0</v>
      </c>
      <c r="L234" s="85">
        <f t="shared" si="15"/>
        <v>0</v>
      </c>
      <c r="M234" s="85">
        <f t="shared" si="16"/>
        <v>0</v>
      </c>
      <c r="N234" s="81">
        <f t="shared" si="17"/>
        <v>0</v>
      </c>
      <c r="O234" s="86">
        <f t="shared" si="19"/>
        <v>0</v>
      </c>
    </row>
    <row r="235" spans="10:15" x14ac:dyDescent="0.3">
      <c r="J235" s="106">
        <v>226</v>
      </c>
      <c r="K235" s="84">
        <f t="shared" si="18"/>
        <v>0</v>
      </c>
      <c r="L235" s="85">
        <f t="shared" si="15"/>
        <v>0</v>
      </c>
      <c r="M235" s="85">
        <f t="shared" si="16"/>
        <v>0</v>
      </c>
      <c r="N235" s="81">
        <f t="shared" si="17"/>
        <v>0</v>
      </c>
      <c r="O235" s="86">
        <f t="shared" si="19"/>
        <v>0</v>
      </c>
    </row>
    <row r="236" spans="10:15" x14ac:dyDescent="0.3">
      <c r="J236" s="106">
        <v>227</v>
      </c>
      <c r="K236" s="84">
        <f t="shared" si="18"/>
        <v>0</v>
      </c>
      <c r="L236" s="85">
        <f t="shared" si="15"/>
        <v>0</v>
      </c>
      <c r="M236" s="85">
        <f t="shared" si="16"/>
        <v>0</v>
      </c>
      <c r="N236" s="81">
        <f t="shared" si="17"/>
        <v>0</v>
      </c>
      <c r="O236" s="86">
        <f t="shared" si="19"/>
        <v>0</v>
      </c>
    </row>
    <row r="237" spans="10:15" x14ac:dyDescent="0.3">
      <c r="J237" s="106">
        <v>228</v>
      </c>
      <c r="K237" s="84">
        <f t="shared" si="18"/>
        <v>0</v>
      </c>
      <c r="L237" s="85">
        <f t="shared" si="15"/>
        <v>0</v>
      </c>
      <c r="M237" s="85">
        <f t="shared" si="16"/>
        <v>0</v>
      </c>
      <c r="N237" s="81">
        <f t="shared" si="17"/>
        <v>0</v>
      </c>
      <c r="O237" s="86">
        <f t="shared" si="19"/>
        <v>0</v>
      </c>
    </row>
    <row r="238" spans="10:15" x14ac:dyDescent="0.3">
      <c r="J238" s="106">
        <v>229</v>
      </c>
      <c r="K238" s="84">
        <f t="shared" si="18"/>
        <v>0</v>
      </c>
      <c r="L238" s="85">
        <f t="shared" si="15"/>
        <v>0</v>
      </c>
      <c r="M238" s="85">
        <f t="shared" si="16"/>
        <v>0</v>
      </c>
      <c r="N238" s="81">
        <f t="shared" si="17"/>
        <v>0</v>
      </c>
      <c r="O238" s="86">
        <f t="shared" si="19"/>
        <v>0</v>
      </c>
    </row>
    <row r="239" spans="10:15" x14ac:dyDescent="0.3">
      <c r="J239" s="106">
        <v>230</v>
      </c>
      <c r="K239" s="84">
        <f t="shared" si="18"/>
        <v>0</v>
      </c>
      <c r="L239" s="85">
        <f t="shared" si="15"/>
        <v>0</v>
      </c>
      <c r="M239" s="85">
        <f t="shared" si="16"/>
        <v>0</v>
      </c>
      <c r="N239" s="81">
        <f t="shared" si="17"/>
        <v>0</v>
      </c>
      <c r="O239" s="86">
        <f t="shared" si="19"/>
        <v>0</v>
      </c>
    </row>
    <row r="240" spans="10:15" x14ac:dyDescent="0.3">
      <c r="J240" s="106">
        <v>231</v>
      </c>
      <c r="K240" s="84">
        <f t="shared" si="18"/>
        <v>0</v>
      </c>
      <c r="L240" s="85">
        <f t="shared" si="15"/>
        <v>0</v>
      </c>
      <c r="M240" s="85">
        <f t="shared" si="16"/>
        <v>0</v>
      </c>
      <c r="N240" s="81">
        <f t="shared" si="17"/>
        <v>0</v>
      </c>
      <c r="O240" s="86">
        <f t="shared" si="19"/>
        <v>0</v>
      </c>
    </row>
    <row r="241" spans="10:15" x14ac:dyDescent="0.3">
      <c r="J241" s="106">
        <v>232</v>
      </c>
      <c r="K241" s="84">
        <f t="shared" si="18"/>
        <v>0</v>
      </c>
      <c r="L241" s="85">
        <f t="shared" si="15"/>
        <v>0</v>
      </c>
      <c r="M241" s="85">
        <f t="shared" si="16"/>
        <v>0</v>
      </c>
      <c r="N241" s="81">
        <f t="shared" si="17"/>
        <v>0</v>
      </c>
      <c r="O241" s="86">
        <f t="shared" si="19"/>
        <v>0</v>
      </c>
    </row>
    <row r="242" spans="10:15" x14ac:dyDescent="0.3">
      <c r="J242" s="106">
        <v>233</v>
      </c>
      <c r="K242" s="84">
        <f t="shared" si="18"/>
        <v>0</v>
      </c>
      <c r="L242" s="85">
        <f t="shared" si="15"/>
        <v>0</v>
      </c>
      <c r="M242" s="85">
        <f t="shared" si="16"/>
        <v>0</v>
      </c>
      <c r="N242" s="81">
        <f t="shared" si="17"/>
        <v>0</v>
      </c>
      <c r="O242" s="86">
        <f t="shared" si="19"/>
        <v>0</v>
      </c>
    </row>
    <row r="243" spans="10:15" x14ac:dyDescent="0.3">
      <c r="J243" s="106">
        <v>234</v>
      </c>
      <c r="K243" s="84">
        <f t="shared" si="18"/>
        <v>0</v>
      </c>
      <c r="L243" s="85">
        <f t="shared" si="15"/>
        <v>0</v>
      </c>
      <c r="M243" s="85">
        <f t="shared" si="16"/>
        <v>0</v>
      </c>
      <c r="N243" s="81">
        <f t="shared" si="17"/>
        <v>0</v>
      </c>
      <c r="O243" s="86">
        <f t="shared" si="19"/>
        <v>0</v>
      </c>
    </row>
    <row r="244" spans="10:15" x14ac:dyDescent="0.3">
      <c r="J244" s="106">
        <v>235</v>
      </c>
      <c r="K244" s="84">
        <f t="shared" si="18"/>
        <v>0</v>
      </c>
      <c r="L244" s="85">
        <f t="shared" si="15"/>
        <v>0</v>
      </c>
      <c r="M244" s="85">
        <f t="shared" si="16"/>
        <v>0</v>
      </c>
      <c r="N244" s="81">
        <f t="shared" si="17"/>
        <v>0</v>
      </c>
      <c r="O244" s="86">
        <f t="shared" si="19"/>
        <v>0</v>
      </c>
    </row>
    <row r="245" spans="10:15" x14ac:dyDescent="0.3">
      <c r="J245" s="106">
        <v>236</v>
      </c>
      <c r="K245" s="84">
        <f t="shared" si="18"/>
        <v>0</v>
      </c>
      <c r="L245" s="85">
        <f t="shared" si="15"/>
        <v>0</v>
      </c>
      <c r="M245" s="85">
        <f t="shared" si="16"/>
        <v>0</v>
      </c>
      <c r="N245" s="81">
        <f t="shared" si="17"/>
        <v>0</v>
      </c>
      <c r="O245" s="86">
        <f t="shared" si="19"/>
        <v>0</v>
      </c>
    </row>
    <row r="246" spans="10:15" x14ac:dyDescent="0.3">
      <c r="J246" s="106">
        <v>237</v>
      </c>
      <c r="K246" s="84">
        <f t="shared" si="18"/>
        <v>0</v>
      </c>
      <c r="L246" s="85">
        <f t="shared" si="15"/>
        <v>0</v>
      </c>
      <c r="M246" s="85">
        <f t="shared" si="16"/>
        <v>0</v>
      </c>
      <c r="N246" s="81">
        <f t="shared" si="17"/>
        <v>0</v>
      </c>
      <c r="O246" s="86">
        <f t="shared" si="19"/>
        <v>0</v>
      </c>
    </row>
    <row r="247" spans="10:15" x14ac:dyDescent="0.3">
      <c r="J247" s="106">
        <v>238</v>
      </c>
      <c r="K247" s="84">
        <f t="shared" si="18"/>
        <v>0</v>
      </c>
      <c r="L247" s="85">
        <f t="shared" si="15"/>
        <v>0</v>
      </c>
      <c r="M247" s="85">
        <f t="shared" si="16"/>
        <v>0</v>
      </c>
      <c r="N247" s="81">
        <f t="shared" si="17"/>
        <v>0</v>
      </c>
      <c r="O247" s="86">
        <f t="shared" si="19"/>
        <v>0</v>
      </c>
    </row>
    <row r="248" spans="10:15" x14ac:dyDescent="0.3">
      <c r="J248" s="106">
        <v>239</v>
      </c>
      <c r="K248" s="84">
        <f t="shared" si="18"/>
        <v>0</v>
      </c>
      <c r="L248" s="85">
        <f t="shared" si="15"/>
        <v>0</v>
      </c>
      <c r="M248" s="85">
        <f t="shared" si="16"/>
        <v>0</v>
      </c>
      <c r="N248" s="81">
        <f t="shared" si="17"/>
        <v>0</v>
      </c>
      <c r="O248" s="86">
        <f t="shared" si="19"/>
        <v>0</v>
      </c>
    </row>
    <row r="249" spans="10:15" x14ac:dyDescent="0.3">
      <c r="J249" s="106">
        <v>240</v>
      </c>
      <c r="K249" s="84">
        <f t="shared" si="18"/>
        <v>0</v>
      </c>
      <c r="L249" s="85">
        <f t="shared" si="15"/>
        <v>0</v>
      </c>
      <c r="M249" s="85">
        <f t="shared" si="16"/>
        <v>0</v>
      </c>
      <c r="N249" s="81">
        <f t="shared" si="17"/>
        <v>0</v>
      </c>
      <c r="O249" s="86">
        <f t="shared" si="19"/>
        <v>0</v>
      </c>
    </row>
    <row r="250" spans="10:15" x14ac:dyDescent="0.3">
      <c r="J250" s="106">
        <v>241</v>
      </c>
      <c r="K250" s="84">
        <f t="shared" si="18"/>
        <v>0</v>
      </c>
      <c r="L250" s="85">
        <f t="shared" si="15"/>
        <v>0</v>
      </c>
      <c r="M250" s="85">
        <f t="shared" si="16"/>
        <v>0</v>
      </c>
      <c r="N250" s="81">
        <f t="shared" si="17"/>
        <v>0</v>
      </c>
      <c r="O250" s="86">
        <f t="shared" si="19"/>
        <v>0</v>
      </c>
    </row>
    <row r="251" spans="10:15" x14ac:dyDescent="0.3">
      <c r="J251" s="106">
        <v>242</v>
      </c>
      <c r="K251" s="84">
        <f t="shared" si="18"/>
        <v>0</v>
      </c>
      <c r="L251" s="85">
        <f t="shared" si="15"/>
        <v>0</v>
      </c>
      <c r="M251" s="85">
        <f t="shared" si="16"/>
        <v>0</v>
      </c>
      <c r="N251" s="81">
        <f t="shared" si="17"/>
        <v>0</v>
      </c>
      <c r="O251" s="86">
        <f t="shared" si="19"/>
        <v>0</v>
      </c>
    </row>
    <row r="252" spans="10:15" x14ac:dyDescent="0.3">
      <c r="J252" s="106">
        <v>243</v>
      </c>
      <c r="K252" s="84">
        <f t="shared" si="18"/>
        <v>0</v>
      </c>
      <c r="L252" s="85">
        <f t="shared" si="15"/>
        <v>0</v>
      </c>
      <c r="M252" s="85">
        <f t="shared" si="16"/>
        <v>0</v>
      </c>
      <c r="N252" s="81">
        <f t="shared" si="17"/>
        <v>0</v>
      </c>
      <c r="O252" s="86">
        <f t="shared" si="19"/>
        <v>0</v>
      </c>
    </row>
    <row r="253" spans="10:15" x14ac:dyDescent="0.3">
      <c r="J253" s="106">
        <v>244</v>
      </c>
      <c r="K253" s="84">
        <f t="shared" si="18"/>
        <v>0</v>
      </c>
      <c r="L253" s="85">
        <f t="shared" si="15"/>
        <v>0</v>
      </c>
      <c r="M253" s="85">
        <f t="shared" si="16"/>
        <v>0</v>
      </c>
      <c r="N253" s="81">
        <f t="shared" si="17"/>
        <v>0</v>
      </c>
      <c r="O253" s="86">
        <f t="shared" si="19"/>
        <v>0</v>
      </c>
    </row>
    <row r="254" spans="10:15" x14ac:dyDescent="0.3">
      <c r="J254" s="106">
        <v>245</v>
      </c>
      <c r="K254" s="84">
        <f t="shared" si="18"/>
        <v>0</v>
      </c>
      <c r="L254" s="85">
        <f t="shared" si="15"/>
        <v>0</v>
      </c>
      <c r="M254" s="85">
        <f t="shared" si="16"/>
        <v>0</v>
      </c>
      <c r="N254" s="81">
        <f t="shared" si="17"/>
        <v>0</v>
      </c>
      <c r="O254" s="86">
        <f t="shared" si="19"/>
        <v>0</v>
      </c>
    </row>
    <row r="255" spans="10:15" x14ac:dyDescent="0.3">
      <c r="J255" s="106">
        <v>246</v>
      </c>
      <c r="K255" s="84">
        <f t="shared" si="18"/>
        <v>0</v>
      </c>
      <c r="L255" s="85">
        <f t="shared" si="15"/>
        <v>0</v>
      </c>
      <c r="M255" s="85">
        <f t="shared" si="16"/>
        <v>0</v>
      </c>
      <c r="N255" s="81">
        <f t="shared" si="17"/>
        <v>0</v>
      </c>
      <c r="O255" s="86">
        <f t="shared" si="19"/>
        <v>0</v>
      </c>
    </row>
    <row r="256" spans="10:15" x14ac:dyDescent="0.3">
      <c r="J256" s="106">
        <v>247</v>
      </c>
      <c r="K256" s="84">
        <f t="shared" si="18"/>
        <v>0</v>
      </c>
      <c r="L256" s="85">
        <f t="shared" si="15"/>
        <v>0</v>
      </c>
      <c r="M256" s="85">
        <f t="shared" si="16"/>
        <v>0</v>
      </c>
      <c r="N256" s="81">
        <f t="shared" si="17"/>
        <v>0</v>
      </c>
      <c r="O256" s="86">
        <f t="shared" si="19"/>
        <v>0</v>
      </c>
    </row>
    <row r="257" spans="10:15" x14ac:dyDescent="0.3">
      <c r="J257" s="106">
        <v>248</v>
      </c>
      <c r="K257" s="84">
        <f t="shared" si="18"/>
        <v>0</v>
      </c>
      <c r="L257" s="85">
        <f t="shared" si="15"/>
        <v>0</v>
      </c>
      <c r="M257" s="85">
        <f t="shared" si="16"/>
        <v>0</v>
      </c>
      <c r="N257" s="81">
        <f t="shared" si="17"/>
        <v>0</v>
      </c>
      <c r="O257" s="86">
        <f t="shared" si="19"/>
        <v>0</v>
      </c>
    </row>
    <row r="258" spans="10:15" x14ac:dyDescent="0.3">
      <c r="J258" s="106">
        <v>249</v>
      </c>
      <c r="K258" s="84">
        <f t="shared" si="18"/>
        <v>0</v>
      </c>
      <c r="L258" s="85">
        <f t="shared" si="15"/>
        <v>0</v>
      </c>
      <c r="M258" s="85">
        <f t="shared" si="16"/>
        <v>0</v>
      </c>
      <c r="N258" s="81">
        <f t="shared" si="17"/>
        <v>0</v>
      </c>
      <c r="O258" s="86">
        <f t="shared" si="19"/>
        <v>0</v>
      </c>
    </row>
    <row r="259" spans="10:15" x14ac:dyDescent="0.3">
      <c r="J259" s="106">
        <v>250</v>
      </c>
      <c r="K259" s="84">
        <f t="shared" si="18"/>
        <v>0</v>
      </c>
      <c r="L259" s="85">
        <f t="shared" si="15"/>
        <v>0</v>
      </c>
      <c r="M259" s="85">
        <f t="shared" si="16"/>
        <v>0</v>
      </c>
      <c r="N259" s="81">
        <f t="shared" si="17"/>
        <v>0</v>
      </c>
      <c r="O259" s="86">
        <f t="shared" si="19"/>
        <v>0</v>
      </c>
    </row>
    <row r="260" spans="10:15" x14ac:dyDescent="0.3">
      <c r="J260" s="106">
        <v>251</v>
      </c>
      <c r="K260" s="84">
        <f t="shared" si="18"/>
        <v>0</v>
      </c>
      <c r="L260" s="85">
        <f t="shared" si="15"/>
        <v>0</v>
      </c>
      <c r="M260" s="85">
        <f t="shared" si="16"/>
        <v>0</v>
      </c>
      <c r="N260" s="81">
        <f t="shared" si="17"/>
        <v>0</v>
      </c>
      <c r="O260" s="86">
        <f t="shared" si="19"/>
        <v>0</v>
      </c>
    </row>
    <row r="261" spans="10:15" x14ac:dyDescent="0.3">
      <c r="J261" s="106">
        <v>252</v>
      </c>
      <c r="K261" s="84">
        <f t="shared" si="18"/>
        <v>0</v>
      </c>
      <c r="L261" s="85">
        <f t="shared" si="15"/>
        <v>0</v>
      </c>
      <c r="M261" s="85">
        <f t="shared" si="16"/>
        <v>0</v>
      </c>
      <c r="N261" s="81">
        <f t="shared" si="17"/>
        <v>0</v>
      </c>
      <c r="O261" s="86">
        <f t="shared" si="19"/>
        <v>0</v>
      </c>
    </row>
    <row r="262" spans="10:15" x14ac:dyDescent="0.3">
      <c r="J262" s="106">
        <v>253</v>
      </c>
      <c r="K262" s="84">
        <f t="shared" si="18"/>
        <v>0</v>
      </c>
      <c r="L262" s="85">
        <f t="shared" si="15"/>
        <v>0</v>
      </c>
      <c r="M262" s="85">
        <f t="shared" si="16"/>
        <v>0</v>
      </c>
      <c r="N262" s="81">
        <f t="shared" si="17"/>
        <v>0</v>
      </c>
      <c r="O262" s="86">
        <f t="shared" si="19"/>
        <v>0</v>
      </c>
    </row>
    <row r="263" spans="10:15" x14ac:dyDescent="0.3">
      <c r="J263" s="106">
        <v>254</v>
      </c>
      <c r="K263" s="84">
        <f t="shared" si="18"/>
        <v>0</v>
      </c>
      <c r="L263" s="85">
        <f t="shared" si="15"/>
        <v>0</v>
      </c>
      <c r="M263" s="85">
        <f t="shared" si="16"/>
        <v>0</v>
      </c>
      <c r="N263" s="81">
        <f t="shared" si="17"/>
        <v>0</v>
      </c>
      <c r="O263" s="86">
        <f t="shared" si="19"/>
        <v>0</v>
      </c>
    </row>
    <row r="264" spans="10:15" x14ac:dyDescent="0.3">
      <c r="J264" s="106">
        <v>255</v>
      </c>
      <c r="K264" s="84">
        <f t="shared" si="18"/>
        <v>0</v>
      </c>
      <c r="L264" s="85">
        <f t="shared" si="15"/>
        <v>0</v>
      </c>
      <c r="M264" s="85">
        <f t="shared" si="16"/>
        <v>0</v>
      </c>
      <c r="N264" s="81">
        <f t="shared" si="17"/>
        <v>0</v>
      </c>
      <c r="O264" s="86">
        <f t="shared" si="19"/>
        <v>0</v>
      </c>
    </row>
    <row r="265" spans="10:15" x14ac:dyDescent="0.3">
      <c r="J265" s="106">
        <v>256</v>
      </c>
      <c r="K265" s="84">
        <f t="shared" si="18"/>
        <v>0</v>
      </c>
      <c r="L265" s="85">
        <f t="shared" si="15"/>
        <v>0</v>
      </c>
      <c r="M265" s="85">
        <f t="shared" si="16"/>
        <v>0</v>
      </c>
      <c r="N265" s="81">
        <f t="shared" si="17"/>
        <v>0</v>
      </c>
      <c r="O265" s="86">
        <f t="shared" si="19"/>
        <v>0</v>
      </c>
    </row>
    <row r="266" spans="10:15" x14ac:dyDescent="0.3">
      <c r="J266" s="106">
        <v>257</v>
      </c>
      <c r="K266" s="84">
        <f t="shared" si="18"/>
        <v>0</v>
      </c>
      <c r="L266" s="85">
        <f t="shared" si="15"/>
        <v>0</v>
      </c>
      <c r="M266" s="85">
        <f t="shared" si="16"/>
        <v>0</v>
      </c>
      <c r="N266" s="81">
        <f t="shared" si="17"/>
        <v>0</v>
      </c>
      <c r="O266" s="86">
        <f t="shared" si="19"/>
        <v>0</v>
      </c>
    </row>
    <row r="267" spans="10:15" x14ac:dyDescent="0.3">
      <c r="J267" s="106">
        <v>258</v>
      </c>
      <c r="K267" s="84">
        <f t="shared" si="18"/>
        <v>0</v>
      </c>
      <c r="L267" s="85">
        <f t="shared" ref="L267:L309" si="20">PMT(($N$4/12),$N$5,$K$7)*-1</f>
        <v>0</v>
      </c>
      <c r="M267" s="85">
        <f t="shared" ref="M267:M309" si="21">L267-N267</f>
        <v>0</v>
      </c>
      <c r="N267" s="81">
        <f t="shared" ref="N267:N309" si="22">K267*$N$4/12</f>
        <v>0</v>
      </c>
      <c r="O267" s="86">
        <f t="shared" si="19"/>
        <v>0</v>
      </c>
    </row>
    <row r="268" spans="10:15" x14ac:dyDescent="0.3">
      <c r="J268" s="106">
        <v>259</v>
      </c>
      <c r="K268" s="84">
        <f t="shared" ref="K268:K309" si="23">O267</f>
        <v>0</v>
      </c>
      <c r="L268" s="85">
        <f t="shared" si="20"/>
        <v>0</v>
      </c>
      <c r="M268" s="85">
        <f t="shared" si="21"/>
        <v>0</v>
      </c>
      <c r="N268" s="81">
        <f t="shared" si="22"/>
        <v>0</v>
      </c>
      <c r="O268" s="86">
        <f t="shared" ref="O268:O309" si="24">K268-M268</f>
        <v>0</v>
      </c>
    </row>
    <row r="269" spans="10:15" x14ac:dyDescent="0.3">
      <c r="J269" s="106">
        <v>260</v>
      </c>
      <c r="K269" s="84">
        <f t="shared" si="23"/>
        <v>0</v>
      </c>
      <c r="L269" s="85">
        <f t="shared" si="20"/>
        <v>0</v>
      </c>
      <c r="M269" s="85">
        <f t="shared" si="21"/>
        <v>0</v>
      </c>
      <c r="N269" s="81">
        <f t="shared" si="22"/>
        <v>0</v>
      </c>
      <c r="O269" s="86">
        <f t="shared" si="24"/>
        <v>0</v>
      </c>
    </row>
    <row r="270" spans="10:15" x14ac:dyDescent="0.3">
      <c r="J270" s="106">
        <v>261</v>
      </c>
      <c r="K270" s="84">
        <f t="shared" si="23"/>
        <v>0</v>
      </c>
      <c r="L270" s="85">
        <f t="shared" si="20"/>
        <v>0</v>
      </c>
      <c r="M270" s="85">
        <f t="shared" si="21"/>
        <v>0</v>
      </c>
      <c r="N270" s="81">
        <f t="shared" si="22"/>
        <v>0</v>
      </c>
      <c r="O270" s="86">
        <f t="shared" si="24"/>
        <v>0</v>
      </c>
    </row>
    <row r="271" spans="10:15" x14ac:dyDescent="0.3">
      <c r="J271" s="106">
        <v>262</v>
      </c>
      <c r="K271" s="84">
        <f t="shared" si="23"/>
        <v>0</v>
      </c>
      <c r="L271" s="85">
        <f t="shared" si="20"/>
        <v>0</v>
      </c>
      <c r="M271" s="85">
        <f t="shared" si="21"/>
        <v>0</v>
      </c>
      <c r="N271" s="81">
        <f t="shared" si="22"/>
        <v>0</v>
      </c>
      <c r="O271" s="86">
        <f t="shared" si="24"/>
        <v>0</v>
      </c>
    </row>
    <row r="272" spans="10:15" x14ac:dyDescent="0.3">
      <c r="J272" s="106">
        <v>263</v>
      </c>
      <c r="K272" s="84">
        <f t="shared" si="23"/>
        <v>0</v>
      </c>
      <c r="L272" s="85">
        <f t="shared" si="20"/>
        <v>0</v>
      </c>
      <c r="M272" s="85">
        <f t="shared" si="21"/>
        <v>0</v>
      </c>
      <c r="N272" s="81">
        <f t="shared" si="22"/>
        <v>0</v>
      </c>
      <c r="O272" s="86">
        <f t="shared" si="24"/>
        <v>0</v>
      </c>
    </row>
    <row r="273" spans="10:15" x14ac:dyDescent="0.3">
      <c r="J273" s="106">
        <v>264</v>
      </c>
      <c r="K273" s="84">
        <f t="shared" si="23"/>
        <v>0</v>
      </c>
      <c r="L273" s="85">
        <f t="shared" si="20"/>
        <v>0</v>
      </c>
      <c r="M273" s="85">
        <f t="shared" si="21"/>
        <v>0</v>
      </c>
      <c r="N273" s="81">
        <f t="shared" si="22"/>
        <v>0</v>
      </c>
      <c r="O273" s="86">
        <f t="shared" si="24"/>
        <v>0</v>
      </c>
    </row>
    <row r="274" spans="10:15" x14ac:dyDescent="0.3">
      <c r="J274" s="106">
        <v>265</v>
      </c>
      <c r="K274" s="84">
        <f t="shared" si="23"/>
        <v>0</v>
      </c>
      <c r="L274" s="85">
        <f t="shared" si="20"/>
        <v>0</v>
      </c>
      <c r="M274" s="85">
        <f t="shared" si="21"/>
        <v>0</v>
      </c>
      <c r="N274" s="81">
        <f t="shared" si="22"/>
        <v>0</v>
      </c>
      <c r="O274" s="86">
        <f t="shared" si="24"/>
        <v>0</v>
      </c>
    </row>
    <row r="275" spans="10:15" x14ac:dyDescent="0.3">
      <c r="J275" s="106">
        <v>266</v>
      </c>
      <c r="K275" s="84">
        <f t="shared" si="23"/>
        <v>0</v>
      </c>
      <c r="L275" s="85">
        <f t="shared" si="20"/>
        <v>0</v>
      </c>
      <c r="M275" s="85">
        <f t="shared" si="21"/>
        <v>0</v>
      </c>
      <c r="N275" s="81">
        <f t="shared" si="22"/>
        <v>0</v>
      </c>
      <c r="O275" s="86">
        <f t="shared" si="24"/>
        <v>0</v>
      </c>
    </row>
    <row r="276" spans="10:15" x14ac:dyDescent="0.3">
      <c r="J276" s="106">
        <v>267</v>
      </c>
      <c r="K276" s="84">
        <f t="shared" si="23"/>
        <v>0</v>
      </c>
      <c r="L276" s="85">
        <f t="shared" si="20"/>
        <v>0</v>
      </c>
      <c r="M276" s="85">
        <f t="shared" si="21"/>
        <v>0</v>
      </c>
      <c r="N276" s="81">
        <f t="shared" si="22"/>
        <v>0</v>
      </c>
      <c r="O276" s="86">
        <f t="shared" si="24"/>
        <v>0</v>
      </c>
    </row>
    <row r="277" spans="10:15" x14ac:dyDescent="0.3">
      <c r="J277" s="106">
        <v>268</v>
      </c>
      <c r="K277" s="84">
        <f t="shared" si="23"/>
        <v>0</v>
      </c>
      <c r="L277" s="85">
        <f t="shared" si="20"/>
        <v>0</v>
      </c>
      <c r="M277" s="85">
        <f t="shared" si="21"/>
        <v>0</v>
      </c>
      <c r="N277" s="81">
        <f t="shared" si="22"/>
        <v>0</v>
      </c>
      <c r="O277" s="86">
        <f t="shared" si="24"/>
        <v>0</v>
      </c>
    </row>
    <row r="278" spans="10:15" x14ac:dyDescent="0.3">
      <c r="J278" s="106">
        <v>269</v>
      </c>
      <c r="K278" s="84">
        <f t="shared" si="23"/>
        <v>0</v>
      </c>
      <c r="L278" s="85">
        <f t="shared" si="20"/>
        <v>0</v>
      </c>
      <c r="M278" s="85">
        <f t="shared" si="21"/>
        <v>0</v>
      </c>
      <c r="N278" s="81">
        <f t="shared" si="22"/>
        <v>0</v>
      </c>
      <c r="O278" s="86">
        <f t="shared" si="24"/>
        <v>0</v>
      </c>
    </row>
    <row r="279" spans="10:15" x14ac:dyDescent="0.3">
      <c r="J279" s="106">
        <v>270</v>
      </c>
      <c r="K279" s="84">
        <f t="shared" si="23"/>
        <v>0</v>
      </c>
      <c r="L279" s="85">
        <f t="shared" si="20"/>
        <v>0</v>
      </c>
      <c r="M279" s="85">
        <f t="shared" si="21"/>
        <v>0</v>
      </c>
      <c r="N279" s="81">
        <f t="shared" si="22"/>
        <v>0</v>
      </c>
      <c r="O279" s="86">
        <f t="shared" si="24"/>
        <v>0</v>
      </c>
    </row>
    <row r="280" spans="10:15" x14ac:dyDescent="0.3">
      <c r="J280" s="106">
        <v>271</v>
      </c>
      <c r="K280" s="84">
        <f t="shared" si="23"/>
        <v>0</v>
      </c>
      <c r="L280" s="85">
        <f t="shared" si="20"/>
        <v>0</v>
      </c>
      <c r="M280" s="85">
        <f t="shared" si="21"/>
        <v>0</v>
      </c>
      <c r="N280" s="81">
        <f t="shared" si="22"/>
        <v>0</v>
      </c>
      <c r="O280" s="86">
        <f t="shared" si="24"/>
        <v>0</v>
      </c>
    </row>
    <row r="281" spans="10:15" x14ac:dyDescent="0.3">
      <c r="J281" s="106">
        <v>272</v>
      </c>
      <c r="K281" s="84">
        <f t="shared" si="23"/>
        <v>0</v>
      </c>
      <c r="L281" s="85">
        <f t="shared" si="20"/>
        <v>0</v>
      </c>
      <c r="M281" s="85">
        <f t="shared" si="21"/>
        <v>0</v>
      </c>
      <c r="N281" s="81">
        <f t="shared" si="22"/>
        <v>0</v>
      </c>
      <c r="O281" s="86">
        <f t="shared" si="24"/>
        <v>0</v>
      </c>
    </row>
    <row r="282" spans="10:15" x14ac:dyDescent="0.3">
      <c r="J282" s="106">
        <v>273</v>
      </c>
      <c r="K282" s="84">
        <f t="shared" si="23"/>
        <v>0</v>
      </c>
      <c r="L282" s="85">
        <f t="shared" si="20"/>
        <v>0</v>
      </c>
      <c r="M282" s="85">
        <f t="shared" si="21"/>
        <v>0</v>
      </c>
      <c r="N282" s="81">
        <f t="shared" si="22"/>
        <v>0</v>
      </c>
      <c r="O282" s="86">
        <f t="shared" si="24"/>
        <v>0</v>
      </c>
    </row>
    <row r="283" spans="10:15" x14ac:dyDescent="0.3">
      <c r="J283" s="106">
        <v>274</v>
      </c>
      <c r="K283" s="84">
        <f t="shared" si="23"/>
        <v>0</v>
      </c>
      <c r="L283" s="85">
        <f t="shared" si="20"/>
        <v>0</v>
      </c>
      <c r="M283" s="85">
        <f t="shared" si="21"/>
        <v>0</v>
      </c>
      <c r="N283" s="81">
        <f t="shared" si="22"/>
        <v>0</v>
      </c>
      <c r="O283" s="86">
        <f t="shared" si="24"/>
        <v>0</v>
      </c>
    </row>
    <row r="284" spans="10:15" x14ac:dyDescent="0.3">
      <c r="J284" s="106">
        <v>275</v>
      </c>
      <c r="K284" s="84">
        <f t="shared" si="23"/>
        <v>0</v>
      </c>
      <c r="L284" s="85">
        <f t="shared" si="20"/>
        <v>0</v>
      </c>
      <c r="M284" s="85">
        <f t="shared" si="21"/>
        <v>0</v>
      </c>
      <c r="N284" s="81">
        <f t="shared" si="22"/>
        <v>0</v>
      </c>
      <c r="O284" s="86">
        <f t="shared" si="24"/>
        <v>0</v>
      </c>
    </row>
    <row r="285" spans="10:15" x14ac:dyDescent="0.3">
      <c r="J285" s="106">
        <v>276</v>
      </c>
      <c r="K285" s="84">
        <f t="shared" si="23"/>
        <v>0</v>
      </c>
      <c r="L285" s="85">
        <f t="shared" si="20"/>
        <v>0</v>
      </c>
      <c r="M285" s="85">
        <f t="shared" si="21"/>
        <v>0</v>
      </c>
      <c r="N285" s="81">
        <f t="shared" si="22"/>
        <v>0</v>
      </c>
      <c r="O285" s="86">
        <f t="shared" si="24"/>
        <v>0</v>
      </c>
    </row>
    <row r="286" spans="10:15" x14ac:dyDescent="0.3">
      <c r="J286" s="106">
        <v>277</v>
      </c>
      <c r="K286" s="84">
        <f t="shared" si="23"/>
        <v>0</v>
      </c>
      <c r="L286" s="85">
        <f t="shared" si="20"/>
        <v>0</v>
      </c>
      <c r="M286" s="85">
        <f t="shared" si="21"/>
        <v>0</v>
      </c>
      <c r="N286" s="81">
        <f t="shared" si="22"/>
        <v>0</v>
      </c>
      <c r="O286" s="86">
        <f t="shared" si="24"/>
        <v>0</v>
      </c>
    </row>
    <row r="287" spans="10:15" x14ac:dyDescent="0.3">
      <c r="J287" s="106">
        <v>278</v>
      </c>
      <c r="K287" s="84">
        <f t="shared" si="23"/>
        <v>0</v>
      </c>
      <c r="L287" s="85">
        <f t="shared" si="20"/>
        <v>0</v>
      </c>
      <c r="M287" s="85">
        <f t="shared" si="21"/>
        <v>0</v>
      </c>
      <c r="N287" s="81">
        <f t="shared" si="22"/>
        <v>0</v>
      </c>
      <c r="O287" s="86">
        <f t="shared" si="24"/>
        <v>0</v>
      </c>
    </row>
    <row r="288" spans="10:15" x14ac:dyDescent="0.3">
      <c r="J288" s="106">
        <v>279</v>
      </c>
      <c r="K288" s="84">
        <f t="shared" si="23"/>
        <v>0</v>
      </c>
      <c r="L288" s="85">
        <f t="shared" si="20"/>
        <v>0</v>
      </c>
      <c r="M288" s="85">
        <f t="shared" si="21"/>
        <v>0</v>
      </c>
      <c r="N288" s="81">
        <f t="shared" si="22"/>
        <v>0</v>
      </c>
      <c r="O288" s="86">
        <f t="shared" si="24"/>
        <v>0</v>
      </c>
    </row>
    <row r="289" spans="10:15" x14ac:dyDescent="0.3">
      <c r="J289" s="106">
        <v>280</v>
      </c>
      <c r="K289" s="84">
        <f t="shared" si="23"/>
        <v>0</v>
      </c>
      <c r="L289" s="85">
        <f t="shared" si="20"/>
        <v>0</v>
      </c>
      <c r="M289" s="85">
        <f t="shared" si="21"/>
        <v>0</v>
      </c>
      <c r="N289" s="81">
        <f t="shared" si="22"/>
        <v>0</v>
      </c>
      <c r="O289" s="86">
        <f t="shared" si="24"/>
        <v>0</v>
      </c>
    </row>
    <row r="290" spans="10:15" x14ac:dyDescent="0.3">
      <c r="J290" s="106">
        <v>281</v>
      </c>
      <c r="K290" s="84">
        <f t="shared" si="23"/>
        <v>0</v>
      </c>
      <c r="L290" s="85">
        <f t="shared" si="20"/>
        <v>0</v>
      </c>
      <c r="M290" s="85">
        <f t="shared" si="21"/>
        <v>0</v>
      </c>
      <c r="N290" s="81">
        <f t="shared" si="22"/>
        <v>0</v>
      </c>
      <c r="O290" s="86">
        <f t="shared" si="24"/>
        <v>0</v>
      </c>
    </row>
    <row r="291" spans="10:15" x14ac:dyDescent="0.3">
      <c r="J291" s="106">
        <v>282</v>
      </c>
      <c r="K291" s="84">
        <f t="shared" si="23"/>
        <v>0</v>
      </c>
      <c r="L291" s="85">
        <f t="shared" si="20"/>
        <v>0</v>
      </c>
      <c r="M291" s="85">
        <f t="shared" si="21"/>
        <v>0</v>
      </c>
      <c r="N291" s="81">
        <f t="shared" si="22"/>
        <v>0</v>
      </c>
      <c r="O291" s="86">
        <f t="shared" si="24"/>
        <v>0</v>
      </c>
    </row>
    <row r="292" spans="10:15" x14ac:dyDescent="0.3">
      <c r="J292" s="106">
        <v>283</v>
      </c>
      <c r="K292" s="84">
        <f t="shared" si="23"/>
        <v>0</v>
      </c>
      <c r="L292" s="85">
        <f t="shared" si="20"/>
        <v>0</v>
      </c>
      <c r="M292" s="85">
        <f t="shared" si="21"/>
        <v>0</v>
      </c>
      <c r="N292" s="81">
        <f t="shared" si="22"/>
        <v>0</v>
      </c>
      <c r="O292" s="86">
        <f t="shared" si="24"/>
        <v>0</v>
      </c>
    </row>
    <row r="293" spans="10:15" x14ac:dyDescent="0.3">
      <c r="J293" s="106">
        <v>284</v>
      </c>
      <c r="K293" s="84">
        <f t="shared" si="23"/>
        <v>0</v>
      </c>
      <c r="L293" s="85">
        <f t="shared" si="20"/>
        <v>0</v>
      </c>
      <c r="M293" s="85">
        <f t="shared" si="21"/>
        <v>0</v>
      </c>
      <c r="N293" s="81">
        <f t="shared" si="22"/>
        <v>0</v>
      </c>
      <c r="O293" s="86">
        <f t="shared" si="24"/>
        <v>0</v>
      </c>
    </row>
    <row r="294" spans="10:15" x14ac:dyDescent="0.3">
      <c r="J294" s="106">
        <v>285</v>
      </c>
      <c r="K294" s="84">
        <f t="shared" si="23"/>
        <v>0</v>
      </c>
      <c r="L294" s="85">
        <f t="shared" si="20"/>
        <v>0</v>
      </c>
      <c r="M294" s="85">
        <f t="shared" si="21"/>
        <v>0</v>
      </c>
      <c r="N294" s="81">
        <f t="shared" si="22"/>
        <v>0</v>
      </c>
      <c r="O294" s="86">
        <f t="shared" si="24"/>
        <v>0</v>
      </c>
    </row>
    <row r="295" spans="10:15" x14ac:dyDescent="0.3">
      <c r="J295" s="106">
        <v>286</v>
      </c>
      <c r="K295" s="84">
        <f t="shared" si="23"/>
        <v>0</v>
      </c>
      <c r="L295" s="85">
        <f t="shared" si="20"/>
        <v>0</v>
      </c>
      <c r="M295" s="85">
        <f t="shared" si="21"/>
        <v>0</v>
      </c>
      <c r="N295" s="81">
        <f t="shared" si="22"/>
        <v>0</v>
      </c>
      <c r="O295" s="86">
        <f t="shared" si="24"/>
        <v>0</v>
      </c>
    </row>
    <row r="296" spans="10:15" x14ac:dyDescent="0.3">
      <c r="J296" s="106">
        <v>287</v>
      </c>
      <c r="K296" s="84">
        <f t="shared" si="23"/>
        <v>0</v>
      </c>
      <c r="L296" s="85">
        <f t="shared" si="20"/>
        <v>0</v>
      </c>
      <c r="M296" s="85">
        <f t="shared" si="21"/>
        <v>0</v>
      </c>
      <c r="N296" s="81">
        <f t="shared" si="22"/>
        <v>0</v>
      </c>
      <c r="O296" s="86">
        <f t="shared" si="24"/>
        <v>0</v>
      </c>
    </row>
    <row r="297" spans="10:15" x14ac:dyDescent="0.3">
      <c r="J297" s="106">
        <v>288</v>
      </c>
      <c r="K297" s="84">
        <f t="shared" si="23"/>
        <v>0</v>
      </c>
      <c r="L297" s="85">
        <f t="shared" si="20"/>
        <v>0</v>
      </c>
      <c r="M297" s="85">
        <f t="shared" si="21"/>
        <v>0</v>
      </c>
      <c r="N297" s="81">
        <f t="shared" si="22"/>
        <v>0</v>
      </c>
      <c r="O297" s="86">
        <f t="shared" si="24"/>
        <v>0</v>
      </c>
    </row>
    <row r="298" spans="10:15" x14ac:dyDescent="0.3">
      <c r="J298" s="106">
        <v>289</v>
      </c>
      <c r="K298" s="84">
        <f t="shared" si="23"/>
        <v>0</v>
      </c>
      <c r="L298" s="85">
        <f t="shared" si="20"/>
        <v>0</v>
      </c>
      <c r="M298" s="85">
        <f t="shared" si="21"/>
        <v>0</v>
      </c>
      <c r="N298" s="81">
        <f t="shared" si="22"/>
        <v>0</v>
      </c>
      <c r="O298" s="86">
        <f t="shared" si="24"/>
        <v>0</v>
      </c>
    </row>
    <row r="299" spans="10:15" x14ac:dyDescent="0.3">
      <c r="J299" s="106">
        <v>290</v>
      </c>
      <c r="K299" s="84">
        <f t="shared" si="23"/>
        <v>0</v>
      </c>
      <c r="L299" s="85">
        <f t="shared" si="20"/>
        <v>0</v>
      </c>
      <c r="M299" s="85">
        <f t="shared" si="21"/>
        <v>0</v>
      </c>
      <c r="N299" s="81">
        <f t="shared" si="22"/>
        <v>0</v>
      </c>
      <c r="O299" s="86">
        <f t="shared" si="24"/>
        <v>0</v>
      </c>
    </row>
    <row r="300" spans="10:15" x14ac:dyDescent="0.3">
      <c r="J300" s="106">
        <v>291</v>
      </c>
      <c r="K300" s="84">
        <f t="shared" si="23"/>
        <v>0</v>
      </c>
      <c r="L300" s="85">
        <f t="shared" si="20"/>
        <v>0</v>
      </c>
      <c r="M300" s="85">
        <f t="shared" si="21"/>
        <v>0</v>
      </c>
      <c r="N300" s="81">
        <f t="shared" si="22"/>
        <v>0</v>
      </c>
      <c r="O300" s="86">
        <f t="shared" si="24"/>
        <v>0</v>
      </c>
    </row>
    <row r="301" spans="10:15" x14ac:dyDescent="0.3">
      <c r="J301" s="106">
        <v>292</v>
      </c>
      <c r="K301" s="84">
        <f t="shared" si="23"/>
        <v>0</v>
      </c>
      <c r="L301" s="85">
        <f t="shared" si="20"/>
        <v>0</v>
      </c>
      <c r="M301" s="85">
        <f t="shared" si="21"/>
        <v>0</v>
      </c>
      <c r="N301" s="81">
        <f t="shared" si="22"/>
        <v>0</v>
      </c>
      <c r="O301" s="86">
        <f t="shared" si="24"/>
        <v>0</v>
      </c>
    </row>
    <row r="302" spans="10:15" x14ac:dyDescent="0.3">
      <c r="J302" s="106">
        <v>293</v>
      </c>
      <c r="K302" s="84">
        <f t="shared" si="23"/>
        <v>0</v>
      </c>
      <c r="L302" s="85">
        <f t="shared" si="20"/>
        <v>0</v>
      </c>
      <c r="M302" s="85">
        <f t="shared" si="21"/>
        <v>0</v>
      </c>
      <c r="N302" s="81">
        <f t="shared" si="22"/>
        <v>0</v>
      </c>
      <c r="O302" s="86">
        <f t="shared" si="24"/>
        <v>0</v>
      </c>
    </row>
    <row r="303" spans="10:15" x14ac:dyDescent="0.3">
      <c r="J303" s="106">
        <v>294</v>
      </c>
      <c r="K303" s="84">
        <f t="shared" si="23"/>
        <v>0</v>
      </c>
      <c r="L303" s="85">
        <f t="shared" si="20"/>
        <v>0</v>
      </c>
      <c r="M303" s="85">
        <f t="shared" si="21"/>
        <v>0</v>
      </c>
      <c r="N303" s="81">
        <f t="shared" si="22"/>
        <v>0</v>
      </c>
      <c r="O303" s="86">
        <f t="shared" si="24"/>
        <v>0</v>
      </c>
    </row>
    <row r="304" spans="10:15" x14ac:dyDescent="0.3">
      <c r="J304" s="106">
        <v>295</v>
      </c>
      <c r="K304" s="84">
        <f t="shared" si="23"/>
        <v>0</v>
      </c>
      <c r="L304" s="85">
        <f t="shared" si="20"/>
        <v>0</v>
      </c>
      <c r="M304" s="85">
        <f t="shared" si="21"/>
        <v>0</v>
      </c>
      <c r="N304" s="81">
        <f t="shared" si="22"/>
        <v>0</v>
      </c>
      <c r="O304" s="86">
        <f t="shared" si="24"/>
        <v>0</v>
      </c>
    </row>
    <row r="305" spans="10:15" x14ac:dyDescent="0.3">
      <c r="J305" s="106">
        <v>296</v>
      </c>
      <c r="K305" s="84">
        <f t="shared" si="23"/>
        <v>0</v>
      </c>
      <c r="L305" s="85">
        <f t="shared" si="20"/>
        <v>0</v>
      </c>
      <c r="M305" s="85">
        <f t="shared" si="21"/>
        <v>0</v>
      </c>
      <c r="N305" s="81">
        <f t="shared" si="22"/>
        <v>0</v>
      </c>
      <c r="O305" s="86">
        <f t="shared" si="24"/>
        <v>0</v>
      </c>
    </row>
    <row r="306" spans="10:15" x14ac:dyDescent="0.3">
      <c r="J306" s="106">
        <v>297</v>
      </c>
      <c r="K306" s="84">
        <f t="shared" si="23"/>
        <v>0</v>
      </c>
      <c r="L306" s="85">
        <f t="shared" si="20"/>
        <v>0</v>
      </c>
      <c r="M306" s="85">
        <f t="shared" si="21"/>
        <v>0</v>
      </c>
      <c r="N306" s="81">
        <f t="shared" si="22"/>
        <v>0</v>
      </c>
      <c r="O306" s="86">
        <f t="shared" si="24"/>
        <v>0</v>
      </c>
    </row>
    <row r="307" spans="10:15" x14ac:dyDescent="0.3">
      <c r="J307" s="106">
        <v>298</v>
      </c>
      <c r="K307" s="84">
        <f t="shared" si="23"/>
        <v>0</v>
      </c>
      <c r="L307" s="85">
        <f t="shared" si="20"/>
        <v>0</v>
      </c>
      <c r="M307" s="85">
        <f t="shared" si="21"/>
        <v>0</v>
      </c>
      <c r="N307" s="81">
        <f t="shared" si="22"/>
        <v>0</v>
      </c>
      <c r="O307" s="86">
        <f t="shared" si="24"/>
        <v>0</v>
      </c>
    </row>
    <row r="308" spans="10:15" x14ac:dyDescent="0.3">
      <c r="J308" s="106">
        <v>299</v>
      </c>
      <c r="K308" s="84">
        <f t="shared" si="23"/>
        <v>0</v>
      </c>
      <c r="L308" s="85">
        <f t="shared" si="20"/>
        <v>0</v>
      </c>
      <c r="M308" s="85">
        <f t="shared" si="21"/>
        <v>0</v>
      </c>
      <c r="N308" s="81">
        <f t="shared" si="22"/>
        <v>0</v>
      </c>
      <c r="O308" s="86">
        <f t="shared" si="24"/>
        <v>0</v>
      </c>
    </row>
    <row r="309" spans="10:15" ht="18" thickBot="1" x14ac:dyDescent="0.35">
      <c r="J309" s="106">
        <v>300</v>
      </c>
      <c r="K309" s="87">
        <f t="shared" si="23"/>
        <v>0</v>
      </c>
      <c r="L309" s="88">
        <f t="shared" si="20"/>
        <v>0</v>
      </c>
      <c r="M309" s="88">
        <f t="shared" si="21"/>
        <v>0</v>
      </c>
      <c r="N309" s="89">
        <f t="shared" si="22"/>
        <v>0</v>
      </c>
      <c r="O309" s="90">
        <f t="shared" si="24"/>
        <v>0</v>
      </c>
    </row>
  </sheetData>
  <sheetProtection selectLockedCells="1"/>
  <mergeCells count="12">
    <mergeCell ref="J3:O3"/>
    <mergeCell ref="F17:H17"/>
    <mergeCell ref="A37:D37"/>
    <mergeCell ref="B1:D1"/>
    <mergeCell ref="B2:D2"/>
    <mergeCell ref="A3:D3"/>
    <mergeCell ref="F3:H3"/>
    <mergeCell ref="A27:D27"/>
    <mergeCell ref="A29:D29"/>
    <mergeCell ref="A31:D31"/>
    <mergeCell ref="A33:D33"/>
    <mergeCell ref="A35:D35"/>
  </mergeCells>
  <hyperlinks>
    <hyperlink ref="A11" r:id="rId1" xr:uid="{3432B6C0-989F-4975-B257-86729BAB76BB}"/>
    <hyperlink ref="A12" r:id="rId2" xr:uid="{6C1D2153-AC65-4F20-8D3C-5324A74B1476}"/>
  </hyperlinks>
  <printOptions horizontalCentered="1"/>
  <pageMargins left="0.25" right="0.25" top="0.75" bottom="0.75" header="0.3" footer="0.3"/>
  <pageSetup orientation="portrait" horizontalDpi="360" verticalDpi="360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712377C-EF57-430A-9C94-BF4FC727123F}">
          <x14:formula1>
            <xm:f>DATA!$B$1:$C$1</xm:f>
          </x14:formula1>
          <xm:sqref>G4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AE310-CB78-4572-A85D-87CC0FB36098}">
  <dimension ref="A1:P309"/>
  <sheetViews>
    <sheetView topLeftCell="A13" zoomScale="90" zoomScaleNormal="90" zoomScaleSheetLayoutView="70" workbookViewId="0">
      <selection activeCell="C26" sqref="C26"/>
    </sheetView>
  </sheetViews>
  <sheetFormatPr defaultColWidth="9.109375" defaultRowHeight="17.399999999999999" x14ac:dyDescent="0.3"/>
  <cols>
    <col min="1" max="1" width="26.88671875" style="1" customWidth="1"/>
    <col min="2" max="2" width="21.88671875" style="1" bestFit="1" customWidth="1"/>
    <col min="3" max="3" width="28.44140625" style="1" customWidth="1"/>
    <col min="4" max="4" width="23.88671875" style="1" bestFit="1" customWidth="1"/>
    <col min="5" max="5" width="3.33203125" style="1" customWidth="1"/>
    <col min="6" max="6" width="39.5546875" style="1" customWidth="1"/>
    <col min="7" max="7" width="38.33203125" style="1" customWidth="1"/>
    <col min="8" max="8" width="10.44140625" style="1" customWidth="1"/>
    <col min="9" max="9" width="3.6640625" style="1" customWidth="1"/>
    <col min="10" max="10" width="14.109375" style="1" customWidth="1"/>
    <col min="11" max="11" width="20" style="1" customWidth="1"/>
    <col min="12" max="12" width="11.44140625" style="1" bestFit="1" customWidth="1"/>
    <col min="13" max="13" width="15" style="1" bestFit="1" customWidth="1"/>
    <col min="14" max="14" width="12.6640625" style="1" bestFit="1" customWidth="1"/>
    <col min="15" max="15" width="15" style="1" bestFit="1" customWidth="1"/>
    <col min="16" max="16384" width="9.109375" style="1"/>
  </cols>
  <sheetData>
    <row r="1" spans="1:16" ht="18" thickBot="1" x14ac:dyDescent="0.35">
      <c r="A1" s="25" t="s">
        <v>18</v>
      </c>
      <c r="B1" s="167"/>
      <c r="C1" s="167"/>
      <c r="D1" s="168"/>
    </row>
    <row r="2" spans="1:16" ht="18" thickBot="1" x14ac:dyDescent="0.35">
      <c r="A2" s="25" t="s">
        <v>111</v>
      </c>
      <c r="B2" s="167"/>
      <c r="C2" s="167"/>
      <c r="D2" s="168"/>
    </row>
    <row r="3" spans="1:16" ht="18" thickBot="1" x14ac:dyDescent="0.35">
      <c r="A3" s="169" t="s">
        <v>46</v>
      </c>
      <c r="B3" s="170"/>
      <c r="C3" s="170"/>
      <c r="D3" s="171"/>
      <c r="F3" s="169" t="s">
        <v>60</v>
      </c>
      <c r="G3" s="170"/>
      <c r="H3" s="171"/>
      <c r="J3" s="172" t="s">
        <v>92</v>
      </c>
      <c r="K3" s="173"/>
      <c r="L3" s="173"/>
      <c r="M3" s="173"/>
      <c r="N3" s="173"/>
      <c r="O3" s="174"/>
    </row>
    <row r="4" spans="1:16" x14ac:dyDescent="0.3">
      <c r="A4" s="46" t="s">
        <v>42</v>
      </c>
      <c r="B4" s="45" t="s">
        <v>45</v>
      </c>
      <c r="C4" s="45" t="s">
        <v>44</v>
      </c>
      <c r="D4" s="47" t="s">
        <v>43</v>
      </c>
      <c r="F4" s="30" t="s">
        <v>53</v>
      </c>
      <c r="G4" s="31" t="s">
        <v>62</v>
      </c>
      <c r="H4" s="32"/>
      <c r="J4" s="76" t="s">
        <v>91</v>
      </c>
      <c r="K4" s="77">
        <f>B5</f>
        <v>0</v>
      </c>
      <c r="L4" s="78"/>
      <c r="M4" s="78" t="s">
        <v>76</v>
      </c>
      <c r="N4" s="104">
        <v>1.7999999999999999E-2</v>
      </c>
      <c r="O4" s="79"/>
    </row>
    <row r="5" spans="1:16" x14ac:dyDescent="0.3">
      <c r="A5" s="52" t="s">
        <v>41</v>
      </c>
      <c r="B5" s="59"/>
      <c r="C5" s="44"/>
      <c r="D5" s="57"/>
      <c r="F5" s="30" t="s">
        <v>54</v>
      </c>
      <c r="G5" s="60">
        <v>2</v>
      </c>
      <c r="H5" s="32"/>
      <c r="J5" s="80" t="s">
        <v>51</v>
      </c>
      <c r="K5" s="81">
        <f>C8</f>
        <v>0</v>
      </c>
      <c r="L5" s="82"/>
      <c r="M5" s="82" t="s">
        <v>92</v>
      </c>
      <c r="N5" s="105">
        <v>300</v>
      </c>
      <c r="O5" s="83"/>
    </row>
    <row r="6" spans="1:16" x14ac:dyDescent="0.3">
      <c r="A6" s="52" t="s">
        <v>52</v>
      </c>
      <c r="B6" s="60"/>
      <c r="C6" s="44"/>
      <c r="D6" s="57"/>
      <c r="F6" s="30" t="s">
        <v>69</v>
      </c>
      <c r="G6" s="103">
        <v>0.02</v>
      </c>
      <c r="H6" s="32"/>
      <c r="J6" s="80" t="s">
        <v>90</v>
      </c>
      <c r="K6" s="81">
        <f>C12</f>
        <v>0</v>
      </c>
      <c r="L6" s="82"/>
      <c r="M6" s="82"/>
      <c r="N6" s="82"/>
      <c r="O6" s="83"/>
    </row>
    <row r="7" spans="1:16" x14ac:dyDescent="0.3">
      <c r="A7" s="54" t="s">
        <v>81</v>
      </c>
      <c r="B7" s="59"/>
      <c r="D7" s="57"/>
      <c r="F7" s="131" t="s">
        <v>48</v>
      </c>
      <c r="G7" s="132">
        <f>B7</f>
        <v>0</v>
      </c>
      <c r="H7" s="32"/>
      <c r="J7" s="91" t="s">
        <v>93</v>
      </c>
      <c r="K7" s="92">
        <f>K4-K5+K6</f>
        <v>0</v>
      </c>
      <c r="L7" s="93"/>
      <c r="M7" s="93"/>
      <c r="N7" s="93"/>
      <c r="O7" s="94"/>
    </row>
    <row r="8" spans="1:16" x14ac:dyDescent="0.3">
      <c r="A8" s="52" t="s">
        <v>51</v>
      </c>
      <c r="B8" s="61"/>
      <c r="C8" s="44">
        <f>B5*B8</f>
        <v>0</v>
      </c>
      <c r="D8" s="57"/>
      <c r="F8" s="37"/>
      <c r="H8" s="32"/>
      <c r="J8" s="80"/>
      <c r="K8" s="82"/>
      <c r="L8" s="82"/>
      <c r="M8" s="82"/>
      <c r="N8" s="82"/>
      <c r="O8" s="83"/>
    </row>
    <row r="9" spans="1:16" ht="18" x14ac:dyDescent="0.35">
      <c r="A9" s="52" t="s">
        <v>50</v>
      </c>
      <c r="B9" s="44"/>
      <c r="C9" s="44">
        <v>1250</v>
      </c>
      <c r="D9" s="57"/>
      <c r="F9" s="100" t="s">
        <v>59</v>
      </c>
      <c r="G9" s="101"/>
      <c r="H9" s="102"/>
      <c r="J9" s="95" t="s">
        <v>94</v>
      </c>
      <c r="K9" s="96" t="s">
        <v>95</v>
      </c>
      <c r="L9" s="96" t="s">
        <v>75</v>
      </c>
      <c r="M9" s="96" t="s">
        <v>96</v>
      </c>
      <c r="N9" s="96" t="s">
        <v>97</v>
      </c>
      <c r="O9" s="97" t="s">
        <v>98</v>
      </c>
      <c r="P9" s="98"/>
    </row>
    <row r="10" spans="1:16" x14ac:dyDescent="0.3">
      <c r="A10" s="52" t="s">
        <v>16</v>
      </c>
      <c r="B10" s="44"/>
      <c r="C10" s="44">
        <v>750</v>
      </c>
      <c r="D10" s="57"/>
      <c r="F10" s="30" t="s">
        <v>64</v>
      </c>
      <c r="G10" s="33">
        <f>IF($G$4=DATA!$B$1,'Long terme 4'!G5*DATA!B2,'Long terme 4'!G5*DATA!C2)</f>
        <v>1300</v>
      </c>
      <c r="H10" s="32"/>
      <c r="J10" s="106">
        <v>1</v>
      </c>
      <c r="K10" s="84">
        <f>K7</f>
        <v>0</v>
      </c>
      <c r="L10" s="85">
        <f>PMT(($N$4/12),$N$5,$K$7)*-1</f>
        <v>0</v>
      </c>
      <c r="M10" s="85">
        <f>L10-N10</f>
        <v>0</v>
      </c>
      <c r="N10" s="81">
        <f>K10*($N$4/12)</f>
        <v>0</v>
      </c>
      <c r="O10" s="86">
        <f>K10-M10</f>
        <v>0</v>
      </c>
    </row>
    <row r="11" spans="1:16" x14ac:dyDescent="0.3">
      <c r="A11" s="53" t="s">
        <v>14</v>
      </c>
      <c r="B11" s="55"/>
      <c r="C11" s="59"/>
      <c r="D11" s="57"/>
      <c r="F11" s="30" t="s">
        <v>63</v>
      </c>
      <c r="G11" s="33">
        <f>IF($G$4=DATA!$B$1,'Long terme 4'!G$7*DATA!B3,'Long terme 4'!G$7*DATA!C3)</f>
        <v>0</v>
      </c>
      <c r="H11" s="32"/>
      <c r="J11" s="106">
        <v>2</v>
      </c>
      <c r="K11" s="84">
        <f>O10</f>
        <v>0</v>
      </c>
      <c r="L11" s="85">
        <f t="shared" ref="L11:L74" si="0">PMT(($N$4/12),$N$5,$K$7)*-1</f>
        <v>0</v>
      </c>
      <c r="M11" s="85">
        <f t="shared" ref="M11:M74" si="1">L11-N11</f>
        <v>0</v>
      </c>
      <c r="N11" s="81">
        <f t="shared" ref="N11:N74" si="2">K11*$N$4/12</f>
        <v>0</v>
      </c>
      <c r="O11" s="86">
        <f>K11-M11</f>
        <v>0</v>
      </c>
    </row>
    <row r="12" spans="1:16" x14ac:dyDescent="0.3">
      <c r="A12" s="53" t="s">
        <v>90</v>
      </c>
      <c r="B12" s="55"/>
      <c r="C12" s="59"/>
      <c r="D12" s="57"/>
      <c r="F12" s="34" t="s">
        <v>65</v>
      </c>
      <c r="G12" s="33">
        <f>IF($G$4=DATA!$B$1,'Long terme 4'!G$7*DATA!B4,'Long terme 4'!G$7*DATA!C4)</f>
        <v>0</v>
      </c>
      <c r="H12" s="32"/>
      <c r="J12" s="106">
        <v>3</v>
      </c>
      <c r="K12" s="84">
        <f t="shared" ref="K12:K75" si="3">O11</f>
        <v>0</v>
      </c>
      <c r="L12" s="85">
        <f t="shared" si="0"/>
        <v>0</v>
      </c>
      <c r="M12" s="85">
        <f t="shared" si="1"/>
        <v>0</v>
      </c>
      <c r="N12" s="81">
        <f t="shared" si="2"/>
        <v>0</v>
      </c>
      <c r="O12" s="86">
        <f t="shared" ref="O12:O75" si="4">K12-M12</f>
        <v>0</v>
      </c>
    </row>
    <row r="13" spans="1:16" x14ac:dyDescent="0.3">
      <c r="A13" s="54" t="s">
        <v>17</v>
      </c>
      <c r="B13" s="56"/>
      <c r="C13" s="44"/>
      <c r="D13" s="64">
        <f>L10</f>
        <v>0</v>
      </c>
      <c r="F13" s="34" t="s">
        <v>58</v>
      </c>
      <c r="G13" s="33">
        <f>IF($G$4=DATA!$B$1,'Long terme 4'!G$7*DATA!B5,'Long terme 4'!G$7*DATA!C5)</f>
        <v>0</v>
      </c>
      <c r="H13" s="32"/>
      <c r="J13" s="106">
        <v>4</v>
      </c>
      <c r="K13" s="84">
        <f t="shared" si="3"/>
        <v>0</v>
      </c>
      <c r="L13" s="85">
        <f t="shared" si="0"/>
        <v>0</v>
      </c>
      <c r="M13" s="85">
        <f t="shared" si="1"/>
        <v>0</v>
      </c>
      <c r="N13" s="81">
        <f t="shared" si="2"/>
        <v>0</v>
      </c>
      <c r="O13" s="86">
        <f t="shared" si="4"/>
        <v>0</v>
      </c>
    </row>
    <row r="14" spans="1:16" x14ac:dyDescent="0.3">
      <c r="A14" s="54" t="s">
        <v>4</v>
      </c>
      <c r="B14" s="56"/>
      <c r="C14" s="56"/>
      <c r="D14" s="62"/>
      <c r="F14" s="35" t="s">
        <v>23</v>
      </c>
      <c r="G14" s="36">
        <f>SUM(G10:G13)</f>
        <v>1300</v>
      </c>
      <c r="H14" s="32"/>
      <c r="J14" s="106">
        <v>5</v>
      </c>
      <c r="K14" s="84">
        <f t="shared" si="3"/>
        <v>0</v>
      </c>
      <c r="L14" s="85">
        <f t="shared" si="0"/>
        <v>0</v>
      </c>
      <c r="M14" s="85">
        <f t="shared" si="1"/>
        <v>0</v>
      </c>
      <c r="N14" s="81">
        <f t="shared" si="2"/>
        <v>0</v>
      </c>
      <c r="O14" s="86">
        <f t="shared" si="4"/>
        <v>0</v>
      </c>
    </row>
    <row r="15" spans="1:16" ht="19.2" x14ac:dyDescent="0.45">
      <c r="A15" s="54" t="s">
        <v>5</v>
      </c>
      <c r="B15" s="56"/>
      <c r="C15" s="56"/>
      <c r="D15" s="62"/>
      <c r="F15" s="129" t="s">
        <v>47</v>
      </c>
      <c r="G15" s="130">
        <f>G7-G14-((D14+D15)*12)</f>
        <v>-1300</v>
      </c>
      <c r="H15" s="32"/>
      <c r="J15" s="106">
        <v>6</v>
      </c>
      <c r="K15" s="84">
        <f t="shared" si="3"/>
        <v>0</v>
      </c>
      <c r="L15" s="85">
        <f t="shared" si="0"/>
        <v>0</v>
      </c>
      <c r="M15" s="85">
        <f t="shared" si="1"/>
        <v>0</v>
      </c>
      <c r="N15" s="81">
        <f t="shared" si="2"/>
        <v>0</v>
      </c>
      <c r="O15" s="86">
        <f t="shared" si="4"/>
        <v>0</v>
      </c>
    </row>
    <row r="16" spans="1:16" ht="18" x14ac:dyDescent="0.35">
      <c r="A16" s="54" t="s">
        <v>6</v>
      </c>
      <c r="B16" s="56"/>
      <c r="C16" s="56"/>
      <c r="D16" s="62"/>
      <c r="F16" s="37"/>
      <c r="G16" s="38"/>
      <c r="H16" s="39"/>
      <c r="J16" s="106">
        <v>7</v>
      </c>
      <c r="K16" s="84">
        <f t="shared" si="3"/>
        <v>0</v>
      </c>
      <c r="L16" s="85">
        <f t="shared" si="0"/>
        <v>0</v>
      </c>
      <c r="M16" s="85">
        <f t="shared" si="1"/>
        <v>0</v>
      </c>
      <c r="N16" s="81">
        <f t="shared" si="2"/>
        <v>0</v>
      </c>
      <c r="O16" s="86">
        <f t="shared" si="4"/>
        <v>0</v>
      </c>
    </row>
    <row r="17" spans="1:15" ht="18" x14ac:dyDescent="0.35">
      <c r="A17" s="54" t="s">
        <v>8</v>
      </c>
      <c r="B17" s="56"/>
      <c r="C17" s="56"/>
      <c r="D17" s="64">
        <f>(166*B6)/12</f>
        <v>0</v>
      </c>
      <c r="F17" s="181" t="s">
        <v>66</v>
      </c>
      <c r="G17" s="182"/>
      <c r="H17" s="183"/>
      <c r="J17" s="106">
        <v>8</v>
      </c>
      <c r="K17" s="84">
        <f t="shared" si="3"/>
        <v>0</v>
      </c>
      <c r="L17" s="85">
        <f t="shared" si="0"/>
        <v>0</v>
      </c>
      <c r="M17" s="85">
        <f t="shared" si="1"/>
        <v>0</v>
      </c>
      <c r="N17" s="81">
        <f t="shared" si="2"/>
        <v>0</v>
      </c>
      <c r="O17" s="86">
        <f t="shared" si="4"/>
        <v>0</v>
      </c>
    </row>
    <row r="18" spans="1:15" x14ac:dyDescent="0.3">
      <c r="A18" s="54" t="s">
        <v>7</v>
      </c>
      <c r="B18" s="56"/>
      <c r="C18" s="56"/>
      <c r="D18" s="65">
        <f>0.004*B5/12</f>
        <v>0</v>
      </c>
      <c r="F18" s="37" t="s">
        <v>102</v>
      </c>
      <c r="G18" s="40">
        <f>G15/H18*0.8</f>
        <v>-20800</v>
      </c>
      <c r="H18" s="41">
        <f>IF(G4=DATA!B1,DATA!B6,DATA!C6)</f>
        <v>0.05</v>
      </c>
      <c r="J18" s="106">
        <v>9</v>
      </c>
      <c r="K18" s="84">
        <f t="shared" si="3"/>
        <v>0</v>
      </c>
      <c r="L18" s="85">
        <f t="shared" si="0"/>
        <v>0</v>
      </c>
      <c r="M18" s="85">
        <f t="shared" si="1"/>
        <v>0</v>
      </c>
      <c r="N18" s="81">
        <f t="shared" si="2"/>
        <v>0</v>
      </c>
      <c r="O18" s="86">
        <f t="shared" si="4"/>
        <v>0</v>
      </c>
    </row>
    <row r="19" spans="1:15" x14ac:dyDescent="0.3">
      <c r="A19" s="54" t="s">
        <v>10</v>
      </c>
      <c r="B19" s="56"/>
      <c r="C19" s="56"/>
      <c r="D19" s="58">
        <f>(B6*450)/12</f>
        <v>0</v>
      </c>
      <c r="F19" s="37" t="s">
        <v>103</v>
      </c>
      <c r="G19" s="40">
        <f>G15/H19/0.0767</f>
        <v>-14124.293785310736</v>
      </c>
      <c r="H19" s="133">
        <f>IF(G4=DATA!B1,DATA!B7,DATA!C7)</f>
        <v>1.2</v>
      </c>
      <c r="J19" s="106">
        <v>10</v>
      </c>
      <c r="K19" s="84">
        <f t="shared" si="3"/>
        <v>0</v>
      </c>
      <c r="L19" s="85">
        <f t="shared" si="0"/>
        <v>0</v>
      </c>
      <c r="M19" s="85">
        <f t="shared" si="1"/>
        <v>0</v>
      </c>
      <c r="N19" s="81">
        <f t="shared" si="2"/>
        <v>0</v>
      </c>
      <c r="O19" s="86">
        <f t="shared" si="4"/>
        <v>0</v>
      </c>
    </row>
    <row r="20" spans="1:15" ht="18" thickBot="1" x14ac:dyDescent="0.35">
      <c r="A20" s="54" t="s">
        <v>9</v>
      </c>
      <c r="B20" s="56"/>
      <c r="C20" s="56"/>
      <c r="D20" s="58">
        <f>(IF(B6=2,(B7*0.03)/2,B7*0.03))/12</f>
        <v>0</v>
      </c>
      <c r="F20" s="42" t="s">
        <v>104</v>
      </c>
      <c r="G20" s="43">
        <f>B5*H20</f>
        <v>0</v>
      </c>
      <c r="H20" s="134">
        <v>0.95</v>
      </c>
      <c r="J20" s="106">
        <v>11</v>
      </c>
      <c r="K20" s="84">
        <f t="shared" si="3"/>
        <v>0</v>
      </c>
      <c r="L20" s="85">
        <f t="shared" si="0"/>
        <v>0</v>
      </c>
      <c r="M20" s="85">
        <f t="shared" si="1"/>
        <v>0</v>
      </c>
      <c r="N20" s="81">
        <f t="shared" si="2"/>
        <v>0</v>
      </c>
      <c r="O20" s="86">
        <f t="shared" si="4"/>
        <v>0</v>
      </c>
    </row>
    <row r="21" spans="1:15" x14ac:dyDescent="0.3">
      <c r="A21" s="149" t="s">
        <v>109</v>
      </c>
      <c r="B21" s="146"/>
      <c r="C21" s="147"/>
      <c r="D21" s="150">
        <f>SUM(D5:D20)</f>
        <v>0</v>
      </c>
      <c r="J21" s="106">
        <v>12</v>
      </c>
      <c r="K21" s="84">
        <f t="shared" si="3"/>
        <v>0</v>
      </c>
      <c r="L21" s="85">
        <f t="shared" si="0"/>
        <v>0</v>
      </c>
      <c r="M21" s="85">
        <f t="shared" si="1"/>
        <v>0</v>
      </c>
      <c r="N21" s="81">
        <f t="shared" si="2"/>
        <v>0</v>
      </c>
      <c r="O21" s="86">
        <f t="shared" si="4"/>
        <v>0</v>
      </c>
    </row>
    <row r="22" spans="1:15" x14ac:dyDescent="0.3">
      <c r="A22" s="135" t="s">
        <v>105</v>
      </c>
      <c r="B22" s="56"/>
      <c r="C22" s="56"/>
      <c r="D22" s="64">
        <f>D21*12</f>
        <v>0</v>
      </c>
      <c r="J22" s="106">
        <v>13</v>
      </c>
      <c r="K22" s="84">
        <f t="shared" si="3"/>
        <v>0</v>
      </c>
      <c r="L22" s="85">
        <f t="shared" si="0"/>
        <v>0</v>
      </c>
      <c r="M22" s="85">
        <f t="shared" si="1"/>
        <v>0</v>
      </c>
      <c r="N22" s="81">
        <f t="shared" si="2"/>
        <v>0</v>
      </c>
      <c r="O22" s="86">
        <f t="shared" si="4"/>
        <v>0</v>
      </c>
    </row>
    <row r="23" spans="1:15" x14ac:dyDescent="0.3">
      <c r="A23" s="151" t="s">
        <v>82</v>
      </c>
      <c r="B23" s="148"/>
      <c r="C23" s="148"/>
      <c r="D23" s="152">
        <f>B7-D22</f>
        <v>0</v>
      </c>
      <c r="J23" s="106">
        <v>14</v>
      </c>
      <c r="K23" s="84">
        <f>O22</f>
        <v>0</v>
      </c>
      <c r="L23" s="85">
        <f t="shared" si="0"/>
        <v>0</v>
      </c>
      <c r="M23" s="85">
        <f t="shared" si="1"/>
        <v>0</v>
      </c>
      <c r="N23" s="81">
        <f t="shared" si="2"/>
        <v>0</v>
      </c>
      <c r="O23" s="86">
        <f t="shared" si="4"/>
        <v>0</v>
      </c>
    </row>
    <row r="24" spans="1:15" x14ac:dyDescent="0.3">
      <c r="A24" s="135" t="s">
        <v>51</v>
      </c>
      <c r="B24" s="73"/>
      <c r="C24" s="74">
        <f>SUM(C5:C11)</f>
        <v>2000</v>
      </c>
      <c r="D24" s="142"/>
      <c r="J24" s="106">
        <v>15</v>
      </c>
      <c r="K24" s="84">
        <f t="shared" si="3"/>
        <v>0</v>
      </c>
      <c r="L24" s="85">
        <f t="shared" si="0"/>
        <v>0</v>
      </c>
      <c r="M24" s="85">
        <f t="shared" si="1"/>
        <v>0</v>
      </c>
      <c r="N24" s="81">
        <f t="shared" si="2"/>
        <v>0</v>
      </c>
      <c r="O24" s="86">
        <f t="shared" si="4"/>
        <v>0</v>
      </c>
    </row>
    <row r="25" spans="1:15" ht="18" thickBot="1" x14ac:dyDescent="0.35">
      <c r="A25" s="63" t="s">
        <v>110</v>
      </c>
      <c r="B25" s="143"/>
      <c r="C25" s="144">
        <f>C24+IF(MIN(DATA!S3:S27)&lt;0,-MIN(DATA!S3:S27),0)</f>
        <v>2000</v>
      </c>
      <c r="D25" s="145"/>
      <c r="J25" s="106">
        <v>16</v>
      </c>
      <c r="K25" s="84">
        <f t="shared" si="3"/>
        <v>0</v>
      </c>
      <c r="L25" s="85">
        <f t="shared" si="0"/>
        <v>0</v>
      </c>
      <c r="M25" s="85">
        <f t="shared" si="1"/>
        <v>0</v>
      </c>
      <c r="N25" s="81">
        <f t="shared" si="2"/>
        <v>0</v>
      </c>
      <c r="O25" s="86">
        <f t="shared" si="4"/>
        <v>0</v>
      </c>
    </row>
    <row r="26" spans="1:15" ht="18" thickBot="1" x14ac:dyDescent="0.35">
      <c r="J26" s="106">
        <v>17</v>
      </c>
      <c r="K26" s="84">
        <f t="shared" si="3"/>
        <v>0</v>
      </c>
      <c r="L26" s="85">
        <f t="shared" si="0"/>
        <v>0</v>
      </c>
      <c r="M26" s="85">
        <f t="shared" si="1"/>
        <v>0</v>
      </c>
      <c r="N26" s="81">
        <f t="shared" si="2"/>
        <v>0</v>
      </c>
      <c r="O26" s="86">
        <f t="shared" si="4"/>
        <v>0</v>
      </c>
    </row>
    <row r="27" spans="1:15" x14ac:dyDescent="0.3">
      <c r="A27" s="184" t="s">
        <v>70</v>
      </c>
      <c r="B27" s="185"/>
      <c r="C27" s="185"/>
      <c r="D27" s="186"/>
      <c r="J27" s="106">
        <v>18</v>
      </c>
      <c r="K27" s="84">
        <f t="shared" si="3"/>
        <v>0</v>
      </c>
      <c r="L27" s="85">
        <f t="shared" si="0"/>
        <v>0</v>
      </c>
      <c r="M27" s="85">
        <f t="shared" si="1"/>
        <v>0</v>
      </c>
      <c r="N27" s="81">
        <f t="shared" si="2"/>
        <v>0</v>
      </c>
      <c r="O27" s="86">
        <f t="shared" si="4"/>
        <v>0</v>
      </c>
    </row>
    <row r="28" spans="1:15" x14ac:dyDescent="0.3">
      <c r="A28" s="49" t="s">
        <v>71</v>
      </c>
      <c r="B28" s="50" t="s">
        <v>72</v>
      </c>
      <c r="C28" s="50" t="s">
        <v>73</v>
      </c>
      <c r="D28" s="51" t="s">
        <v>99</v>
      </c>
      <c r="J28" s="106">
        <v>19</v>
      </c>
      <c r="K28" s="84">
        <f t="shared" si="3"/>
        <v>0</v>
      </c>
      <c r="L28" s="85">
        <f t="shared" si="0"/>
        <v>0</v>
      </c>
      <c r="M28" s="85">
        <f t="shared" si="1"/>
        <v>0</v>
      </c>
      <c r="N28" s="81">
        <f t="shared" si="2"/>
        <v>0</v>
      </c>
      <c r="O28" s="86">
        <f t="shared" si="4"/>
        <v>0</v>
      </c>
    </row>
    <row r="29" spans="1:15" x14ac:dyDescent="0.3">
      <c r="A29" s="178" t="s">
        <v>74</v>
      </c>
      <c r="B29" s="179"/>
      <c r="C29" s="179"/>
      <c r="D29" s="180"/>
      <c r="J29" s="106">
        <v>20</v>
      </c>
      <c r="K29" s="84">
        <f t="shared" si="3"/>
        <v>0</v>
      </c>
      <c r="L29" s="85">
        <f t="shared" si="0"/>
        <v>0</v>
      </c>
      <c r="M29" s="85">
        <f t="shared" si="1"/>
        <v>0</v>
      </c>
      <c r="N29" s="81">
        <f t="shared" si="2"/>
        <v>0</v>
      </c>
      <c r="O29" s="86">
        <f t="shared" si="4"/>
        <v>0</v>
      </c>
    </row>
    <row r="30" spans="1:15" x14ac:dyDescent="0.3">
      <c r="A30" s="137">
        <f>FV(0.03,5,,-B5)</f>
        <v>0</v>
      </c>
      <c r="B30" s="138">
        <f>SUM(M10:M69)</f>
        <v>0</v>
      </c>
      <c r="C30" s="138">
        <f>DATA!S7</f>
        <v>0</v>
      </c>
      <c r="D30" s="139">
        <f>(((A30-B$5+B30+C30))/C$25)</f>
        <v>0</v>
      </c>
      <c r="F30" s="23">
        <f>$C$25*D30</f>
        <v>0</v>
      </c>
      <c r="J30" s="106">
        <v>21</v>
      </c>
      <c r="K30" s="84">
        <f>O29</f>
        <v>0</v>
      </c>
      <c r="L30" s="85">
        <f t="shared" si="0"/>
        <v>0</v>
      </c>
      <c r="M30" s="85">
        <f t="shared" si="1"/>
        <v>0</v>
      </c>
      <c r="N30" s="81">
        <f t="shared" si="2"/>
        <v>0</v>
      </c>
      <c r="O30" s="86">
        <f t="shared" si="4"/>
        <v>0</v>
      </c>
    </row>
    <row r="31" spans="1:15" x14ac:dyDescent="0.3">
      <c r="A31" s="178" t="s">
        <v>77</v>
      </c>
      <c r="B31" s="179"/>
      <c r="C31" s="179"/>
      <c r="D31" s="180"/>
      <c r="F31" s="23"/>
      <c r="J31" s="106">
        <v>22</v>
      </c>
      <c r="K31" s="84">
        <f t="shared" si="3"/>
        <v>0</v>
      </c>
      <c r="L31" s="85">
        <f t="shared" si="0"/>
        <v>0</v>
      </c>
      <c r="M31" s="85">
        <f t="shared" si="1"/>
        <v>0</v>
      </c>
      <c r="N31" s="81">
        <f t="shared" si="2"/>
        <v>0</v>
      </c>
      <c r="O31" s="86">
        <f t="shared" si="4"/>
        <v>0</v>
      </c>
    </row>
    <row r="32" spans="1:15" x14ac:dyDescent="0.3">
      <c r="A32" s="137">
        <f>FV(0.03,10,,-B$5)</f>
        <v>0</v>
      </c>
      <c r="B32" s="138">
        <f>SUM(M10:M129)</f>
        <v>0</v>
      </c>
      <c r="C32" s="138">
        <f>DATA!S12</f>
        <v>0</v>
      </c>
      <c r="D32" s="139">
        <f>(((A32-B$5+B32+C32))/C$25)</f>
        <v>0</v>
      </c>
      <c r="F32" s="23">
        <f>$C$25*D32</f>
        <v>0</v>
      </c>
      <c r="J32" s="106">
        <v>23</v>
      </c>
      <c r="K32" s="84">
        <f t="shared" si="3"/>
        <v>0</v>
      </c>
      <c r="L32" s="85">
        <f t="shared" si="0"/>
        <v>0</v>
      </c>
      <c r="M32" s="85">
        <f t="shared" si="1"/>
        <v>0</v>
      </c>
      <c r="N32" s="81">
        <f t="shared" si="2"/>
        <v>0</v>
      </c>
      <c r="O32" s="86">
        <f t="shared" si="4"/>
        <v>0</v>
      </c>
    </row>
    <row r="33" spans="1:15" x14ac:dyDescent="0.3">
      <c r="A33" s="175" t="s">
        <v>78</v>
      </c>
      <c r="B33" s="176"/>
      <c r="C33" s="176"/>
      <c r="D33" s="177"/>
      <c r="F33" s="23"/>
      <c r="J33" s="106">
        <v>24</v>
      </c>
      <c r="K33" s="84">
        <f t="shared" si="3"/>
        <v>0</v>
      </c>
      <c r="L33" s="85">
        <f t="shared" si="0"/>
        <v>0</v>
      </c>
      <c r="M33" s="85">
        <f t="shared" si="1"/>
        <v>0</v>
      </c>
      <c r="N33" s="81">
        <f t="shared" si="2"/>
        <v>0</v>
      </c>
      <c r="O33" s="86">
        <f t="shared" si="4"/>
        <v>0</v>
      </c>
    </row>
    <row r="34" spans="1:15" x14ac:dyDescent="0.3">
      <c r="A34" s="137">
        <f>FV(0.03,15,,-B$5)</f>
        <v>0</v>
      </c>
      <c r="B34" s="138">
        <f>SUM(M10:M189)</f>
        <v>0</v>
      </c>
      <c r="C34" s="138">
        <f>DATA!S17</f>
        <v>0</v>
      </c>
      <c r="D34" s="139">
        <f>(((A34-B$5+B34+C34))/C$25)</f>
        <v>0</v>
      </c>
      <c r="F34" s="23">
        <f>$C$25*D34</f>
        <v>0</v>
      </c>
      <c r="J34" s="106">
        <v>25</v>
      </c>
      <c r="K34" s="84">
        <f t="shared" si="3"/>
        <v>0</v>
      </c>
      <c r="L34" s="85">
        <f t="shared" si="0"/>
        <v>0</v>
      </c>
      <c r="M34" s="85">
        <f t="shared" si="1"/>
        <v>0</v>
      </c>
      <c r="N34" s="81">
        <f t="shared" si="2"/>
        <v>0</v>
      </c>
      <c r="O34" s="86">
        <f t="shared" si="4"/>
        <v>0</v>
      </c>
    </row>
    <row r="35" spans="1:15" x14ac:dyDescent="0.3">
      <c r="A35" s="175" t="s">
        <v>79</v>
      </c>
      <c r="B35" s="176"/>
      <c r="C35" s="176"/>
      <c r="D35" s="177"/>
      <c r="F35" s="23"/>
      <c r="J35" s="106">
        <v>26</v>
      </c>
      <c r="K35" s="84">
        <f t="shared" si="3"/>
        <v>0</v>
      </c>
      <c r="L35" s="85">
        <f t="shared" si="0"/>
        <v>0</v>
      </c>
      <c r="M35" s="85">
        <f t="shared" si="1"/>
        <v>0</v>
      </c>
      <c r="N35" s="81">
        <f t="shared" si="2"/>
        <v>0</v>
      </c>
      <c r="O35" s="86">
        <f t="shared" si="4"/>
        <v>0</v>
      </c>
    </row>
    <row r="36" spans="1:15" x14ac:dyDescent="0.3">
      <c r="A36" s="137">
        <f>FV(0.03,20,,-B$5)</f>
        <v>0</v>
      </c>
      <c r="B36" s="138">
        <f>SUM(M10:M249)</f>
        <v>0</v>
      </c>
      <c r="C36" s="138">
        <f>DATA!S22</f>
        <v>0</v>
      </c>
      <c r="D36" s="139">
        <f>(((A36-B$5+B36+C36))/C$25)</f>
        <v>0</v>
      </c>
      <c r="F36" s="23">
        <f>$C$25*D36</f>
        <v>0</v>
      </c>
      <c r="J36" s="106">
        <v>27</v>
      </c>
      <c r="K36" s="84">
        <f t="shared" si="3"/>
        <v>0</v>
      </c>
      <c r="L36" s="85">
        <f t="shared" si="0"/>
        <v>0</v>
      </c>
      <c r="M36" s="85">
        <f t="shared" si="1"/>
        <v>0</v>
      </c>
      <c r="N36" s="81">
        <f t="shared" si="2"/>
        <v>0</v>
      </c>
      <c r="O36" s="86">
        <f t="shared" si="4"/>
        <v>0</v>
      </c>
    </row>
    <row r="37" spans="1:15" x14ac:dyDescent="0.3">
      <c r="A37" s="175" t="s">
        <v>80</v>
      </c>
      <c r="B37" s="176"/>
      <c r="C37" s="176"/>
      <c r="D37" s="177"/>
      <c r="F37" s="23"/>
      <c r="J37" s="106">
        <v>28</v>
      </c>
      <c r="K37" s="84">
        <f t="shared" si="3"/>
        <v>0</v>
      </c>
      <c r="L37" s="85">
        <f t="shared" si="0"/>
        <v>0</v>
      </c>
      <c r="M37" s="85">
        <f t="shared" si="1"/>
        <v>0</v>
      </c>
      <c r="N37" s="81">
        <f t="shared" si="2"/>
        <v>0</v>
      </c>
      <c r="O37" s="86">
        <f t="shared" si="4"/>
        <v>0</v>
      </c>
    </row>
    <row r="38" spans="1:15" ht="18" thickBot="1" x14ac:dyDescent="0.35">
      <c r="A38" s="140">
        <f>FV(0.03,25,,-B$5)</f>
        <v>0</v>
      </c>
      <c r="B38" s="141">
        <f>SUM(M10:M309)</f>
        <v>0</v>
      </c>
      <c r="C38" s="141">
        <f>DATA!S27</f>
        <v>0</v>
      </c>
      <c r="D38" s="139">
        <f>(((A38-B$5+B38+C38))/C$25)</f>
        <v>0</v>
      </c>
      <c r="F38" s="23">
        <f>$C$25*D38</f>
        <v>0</v>
      </c>
      <c r="J38" s="106">
        <v>29</v>
      </c>
      <c r="K38" s="84">
        <f t="shared" si="3"/>
        <v>0</v>
      </c>
      <c r="L38" s="85">
        <f t="shared" si="0"/>
        <v>0</v>
      </c>
      <c r="M38" s="85">
        <f t="shared" si="1"/>
        <v>0</v>
      </c>
      <c r="N38" s="81">
        <f t="shared" si="2"/>
        <v>0</v>
      </c>
      <c r="O38" s="86">
        <f t="shared" si="4"/>
        <v>0</v>
      </c>
    </row>
    <row r="39" spans="1:15" x14ac:dyDescent="0.3">
      <c r="F39" s="23"/>
      <c r="J39" s="106">
        <v>30</v>
      </c>
      <c r="K39" s="84">
        <f t="shared" si="3"/>
        <v>0</v>
      </c>
      <c r="L39" s="85">
        <f t="shared" si="0"/>
        <v>0</v>
      </c>
      <c r="M39" s="85">
        <f t="shared" si="1"/>
        <v>0</v>
      </c>
      <c r="N39" s="81">
        <f t="shared" si="2"/>
        <v>0</v>
      </c>
      <c r="O39" s="86">
        <f t="shared" si="4"/>
        <v>0</v>
      </c>
    </row>
    <row r="40" spans="1:15" x14ac:dyDescent="0.3">
      <c r="J40" s="106">
        <v>31</v>
      </c>
      <c r="K40" s="84">
        <f t="shared" si="3"/>
        <v>0</v>
      </c>
      <c r="L40" s="85">
        <f t="shared" si="0"/>
        <v>0</v>
      </c>
      <c r="M40" s="85">
        <f t="shared" si="1"/>
        <v>0</v>
      </c>
      <c r="N40" s="81">
        <f t="shared" si="2"/>
        <v>0</v>
      </c>
      <c r="O40" s="86">
        <f t="shared" si="4"/>
        <v>0</v>
      </c>
    </row>
    <row r="41" spans="1:15" x14ac:dyDescent="0.3">
      <c r="J41" s="106">
        <v>32</v>
      </c>
      <c r="K41" s="84">
        <f t="shared" si="3"/>
        <v>0</v>
      </c>
      <c r="L41" s="85">
        <f t="shared" si="0"/>
        <v>0</v>
      </c>
      <c r="M41" s="85">
        <f t="shared" si="1"/>
        <v>0</v>
      </c>
      <c r="N41" s="81">
        <f t="shared" si="2"/>
        <v>0</v>
      </c>
      <c r="O41" s="86">
        <f t="shared" si="4"/>
        <v>0</v>
      </c>
    </row>
    <row r="42" spans="1:15" x14ac:dyDescent="0.3">
      <c r="J42" s="106">
        <v>33</v>
      </c>
      <c r="K42" s="84">
        <f t="shared" si="3"/>
        <v>0</v>
      </c>
      <c r="L42" s="85">
        <f t="shared" si="0"/>
        <v>0</v>
      </c>
      <c r="M42" s="85">
        <f t="shared" si="1"/>
        <v>0</v>
      </c>
      <c r="N42" s="81">
        <f t="shared" si="2"/>
        <v>0</v>
      </c>
      <c r="O42" s="86">
        <f t="shared" si="4"/>
        <v>0</v>
      </c>
    </row>
    <row r="43" spans="1:15" x14ac:dyDescent="0.3">
      <c r="J43" s="106">
        <v>34</v>
      </c>
      <c r="K43" s="84">
        <f t="shared" si="3"/>
        <v>0</v>
      </c>
      <c r="L43" s="85">
        <f t="shared" si="0"/>
        <v>0</v>
      </c>
      <c r="M43" s="85">
        <f t="shared" si="1"/>
        <v>0</v>
      </c>
      <c r="N43" s="81">
        <f t="shared" si="2"/>
        <v>0</v>
      </c>
      <c r="O43" s="86">
        <f t="shared" si="4"/>
        <v>0</v>
      </c>
    </row>
    <row r="44" spans="1:15" x14ac:dyDescent="0.3">
      <c r="J44" s="106">
        <v>35</v>
      </c>
      <c r="K44" s="84">
        <f t="shared" si="3"/>
        <v>0</v>
      </c>
      <c r="L44" s="85">
        <f t="shared" si="0"/>
        <v>0</v>
      </c>
      <c r="M44" s="85">
        <f t="shared" si="1"/>
        <v>0</v>
      </c>
      <c r="N44" s="81">
        <f t="shared" si="2"/>
        <v>0</v>
      </c>
      <c r="O44" s="86">
        <f t="shared" si="4"/>
        <v>0</v>
      </c>
    </row>
    <row r="45" spans="1:15" x14ac:dyDescent="0.3">
      <c r="J45" s="106">
        <v>36</v>
      </c>
      <c r="K45" s="84">
        <f t="shared" si="3"/>
        <v>0</v>
      </c>
      <c r="L45" s="85">
        <f t="shared" si="0"/>
        <v>0</v>
      </c>
      <c r="M45" s="85">
        <f t="shared" si="1"/>
        <v>0</v>
      </c>
      <c r="N45" s="81">
        <f t="shared" si="2"/>
        <v>0</v>
      </c>
      <c r="O45" s="86">
        <f t="shared" si="4"/>
        <v>0</v>
      </c>
    </row>
    <row r="46" spans="1:15" x14ac:dyDescent="0.3">
      <c r="J46" s="106">
        <v>37</v>
      </c>
      <c r="K46" s="84">
        <f t="shared" si="3"/>
        <v>0</v>
      </c>
      <c r="L46" s="85">
        <f t="shared" si="0"/>
        <v>0</v>
      </c>
      <c r="M46" s="85">
        <f t="shared" si="1"/>
        <v>0</v>
      </c>
      <c r="N46" s="81">
        <f t="shared" si="2"/>
        <v>0</v>
      </c>
      <c r="O46" s="86">
        <f t="shared" si="4"/>
        <v>0</v>
      </c>
    </row>
    <row r="47" spans="1:15" x14ac:dyDescent="0.3">
      <c r="J47" s="106">
        <v>38</v>
      </c>
      <c r="K47" s="84">
        <f t="shared" si="3"/>
        <v>0</v>
      </c>
      <c r="L47" s="85">
        <f t="shared" si="0"/>
        <v>0</v>
      </c>
      <c r="M47" s="85">
        <f t="shared" si="1"/>
        <v>0</v>
      </c>
      <c r="N47" s="81">
        <f t="shared" si="2"/>
        <v>0</v>
      </c>
      <c r="O47" s="86">
        <f t="shared" si="4"/>
        <v>0</v>
      </c>
    </row>
    <row r="48" spans="1:15" x14ac:dyDescent="0.3">
      <c r="J48" s="106">
        <v>39</v>
      </c>
      <c r="K48" s="84">
        <f t="shared" si="3"/>
        <v>0</v>
      </c>
      <c r="L48" s="85">
        <f t="shared" si="0"/>
        <v>0</v>
      </c>
      <c r="M48" s="85">
        <f t="shared" si="1"/>
        <v>0</v>
      </c>
      <c r="N48" s="81">
        <f t="shared" si="2"/>
        <v>0</v>
      </c>
      <c r="O48" s="86">
        <f t="shared" si="4"/>
        <v>0</v>
      </c>
    </row>
    <row r="49" spans="10:15" x14ac:dyDescent="0.3">
      <c r="J49" s="106">
        <v>40</v>
      </c>
      <c r="K49" s="84">
        <f t="shared" si="3"/>
        <v>0</v>
      </c>
      <c r="L49" s="85">
        <f t="shared" si="0"/>
        <v>0</v>
      </c>
      <c r="M49" s="85">
        <f t="shared" si="1"/>
        <v>0</v>
      </c>
      <c r="N49" s="81">
        <f t="shared" si="2"/>
        <v>0</v>
      </c>
      <c r="O49" s="86">
        <f t="shared" si="4"/>
        <v>0</v>
      </c>
    </row>
    <row r="50" spans="10:15" x14ac:dyDescent="0.3">
      <c r="J50" s="106">
        <v>41</v>
      </c>
      <c r="K50" s="84">
        <f t="shared" si="3"/>
        <v>0</v>
      </c>
      <c r="L50" s="85">
        <f t="shared" si="0"/>
        <v>0</v>
      </c>
      <c r="M50" s="85">
        <f t="shared" si="1"/>
        <v>0</v>
      </c>
      <c r="N50" s="81">
        <f t="shared" si="2"/>
        <v>0</v>
      </c>
      <c r="O50" s="86">
        <f t="shared" si="4"/>
        <v>0</v>
      </c>
    </row>
    <row r="51" spans="10:15" x14ac:dyDescent="0.3">
      <c r="J51" s="106">
        <v>42</v>
      </c>
      <c r="K51" s="84">
        <f t="shared" si="3"/>
        <v>0</v>
      </c>
      <c r="L51" s="85">
        <f t="shared" si="0"/>
        <v>0</v>
      </c>
      <c r="M51" s="85">
        <f t="shared" si="1"/>
        <v>0</v>
      </c>
      <c r="N51" s="81">
        <f t="shared" si="2"/>
        <v>0</v>
      </c>
      <c r="O51" s="86">
        <f t="shared" si="4"/>
        <v>0</v>
      </c>
    </row>
    <row r="52" spans="10:15" x14ac:dyDescent="0.3">
      <c r="J52" s="106">
        <v>43</v>
      </c>
      <c r="K52" s="84">
        <f t="shared" si="3"/>
        <v>0</v>
      </c>
      <c r="L52" s="85">
        <f t="shared" si="0"/>
        <v>0</v>
      </c>
      <c r="M52" s="85">
        <f t="shared" si="1"/>
        <v>0</v>
      </c>
      <c r="N52" s="81">
        <f t="shared" si="2"/>
        <v>0</v>
      </c>
      <c r="O52" s="86">
        <f t="shared" si="4"/>
        <v>0</v>
      </c>
    </row>
    <row r="53" spans="10:15" x14ac:dyDescent="0.3">
      <c r="J53" s="106">
        <v>44</v>
      </c>
      <c r="K53" s="84">
        <f t="shared" si="3"/>
        <v>0</v>
      </c>
      <c r="L53" s="85">
        <f t="shared" si="0"/>
        <v>0</v>
      </c>
      <c r="M53" s="85">
        <f t="shared" si="1"/>
        <v>0</v>
      </c>
      <c r="N53" s="81">
        <f t="shared" si="2"/>
        <v>0</v>
      </c>
      <c r="O53" s="86">
        <f t="shared" si="4"/>
        <v>0</v>
      </c>
    </row>
    <row r="54" spans="10:15" x14ac:dyDescent="0.3">
      <c r="J54" s="106">
        <v>45</v>
      </c>
      <c r="K54" s="84">
        <f t="shared" si="3"/>
        <v>0</v>
      </c>
      <c r="L54" s="85">
        <f t="shared" si="0"/>
        <v>0</v>
      </c>
      <c r="M54" s="85">
        <f t="shared" si="1"/>
        <v>0</v>
      </c>
      <c r="N54" s="81">
        <f t="shared" si="2"/>
        <v>0</v>
      </c>
      <c r="O54" s="86">
        <f t="shared" si="4"/>
        <v>0</v>
      </c>
    </row>
    <row r="55" spans="10:15" x14ac:dyDescent="0.3">
      <c r="J55" s="106">
        <v>46</v>
      </c>
      <c r="K55" s="84">
        <f t="shared" si="3"/>
        <v>0</v>
      </c>
      <c r="L55" s="85">
        <f t="shared" si="0"/>
        <v>0</v>
      </c>
      <c r="M55" s="85">
        <f t="shared" si="1"/>
        <v>0</v>
      </c>
      <c r="N55" s="81">
        <f t="shared" si="2"/>
        <v>0</v>
      </c>
      <c r="O55" s="86">
        <f t="shared" si="4"/>
        <v>0</v>
      </c>
    </row>
    <row r="56" spans="10:15" x14ac:dyDescent="0.3">
      <c r="J56" s="106">
        <v>47</v>
      </c>
      <c r="K56" s="84">
        <f t="shared" si="3"/>
        <v>0</v>
      </c>
      <c r="L56" s="85">
        <f t="shared" si="0"/>
        <v>0</v>
      </c>
      <c r="M56" s="85">
        <f t="shared" si="1"/>
        <v>0</v>
      </c>
      <c r="N56" s="81">
        <f t="shared" si="2"/>
        <v>0</v>
      </c>
      <c r="O56" s="86">
        <f t="shared" si="4"/>
        <v>0</v>
      </c>
    </row>
    <row r="57" spans="10:15" x14ac:dyDescent="0.3">
      <c r="J57" s="106">
        <v>48</v>
      </c>
      <c r="K57" s="84">
        <f t="shared" si="3"/>
        <v>0</v>
      </c>
      <c r="L57" s="85">
        <f t="shared" si="0"/>
        <v>0</v>
      </c>
      <c r="M57" s="85">
        <f t="shared" si="1"/>
        <v>0</v>
      </c>
      <c r="N57" s="81">
        <f t="shared" si="2"/>
        <v>0</v>
      </c>
      <c r="O57" s="86">
        <f t="shared" si="4"/>
        <v>0</v>
      </c>
    </row>
    <row r="58" spans="10:15" x14ac:dyDescent="0.3">
      <c r="J58" s="106">
        <v>49</v>
      </c>
      <c r="K58" s="84">
        <f t="shared" si="3"/>
        <v>0</v>
      </c>
      <c r="L58" s="85">
        <f t="shared" si="0"/>
        <v>0</v>
      </c>
      <c r="M58" s="85">
        <f t="shared" si="1"/>
        <v>0</v>
      </c>
      <c r="N58" s="81">
        <f t="shared" si="2"/>
        <v>0</v>
      </c>
      <c r="O58" s="86">
        <f t="shared" si="4"/>
        <v>0</v>
      </c>
    </row>
    <row r="59" spans="10:15" x14ac:dyDescent="0.3">
      <c r="J59" s="106">
        <v>50</v>
      </c>
      <c r="K59" s="84">
        <f t="shared" si="3"/>
        <v>0</v>
      </c>
      <c r="L59" s="85">
        <f t="shared" si="0"/>
        <v>0</v>
      </c>
      <c r="M59" s="85">
        <f t="shared" si="1"/>
        <v>0</v>
      </c>
      <c r="N59" s="81">
        <f t="shared" si="2"/>
        <v>0</v>
      </c>
      <c r="O59" s="86">
        <f t="shared" si="4"/>
        <v>0</v>
      </c>
    </row>
    <row r="60" spans="10:15" x14ac:dyDescent="0.3">
      <c r="J60" s="106">
        <v>51</v>
      </c>
      <c r="K60" s="84">
        <f t="shared" si="3"/>
        <v>0</v>
      </c>
      <c r="L60" s="85">
        <f t="shared" si="0"/>
        <v>0</v>
      </c>
      <c r="M60" s="85">
        <f t="shared" si="1"/>
        <v>0</v>
      </c>
      <c r="N60" s="81">
        <f t="shared" si="2"/>
        <v>0</v>
      </c>
      <c r="O60" s="86">
        <f t="shared" si="4"/>
        <v>0</v>
      </c>
    </row>
    <row r="61" spans="10:15" x14ac:dyDescent="0.3">
      <c r="J61" s="106">
        <v>52</v>
      </c>
      <c r="K61" s="84">
        <f t="shared" si="3"/>
        <v>0</v>
      </c>
      <c r="L61" s="85">
        <f t="shared" si="0"/>
        <v>0</v>
      </c>
      <c r="M61" s="85">
        <f t="shared" si="1"/>
        <v>0</v>
      </c>
      <c r="N61" s="81">
        <f t="shared" si="2"/>
        <v>0</v>
      </c>
      <c r="O61" s="86">
        <f t="shared" si="4"/>
        <v>0</v>
      </c>
    </row>
    <row r="62" spans="10:15" x14ac:dyDescent="0.3">
      <c r="J62" s="106">
        <v>53</v>
      </c>
      <c r="K62" s="84">
        <f t="shared" si="3"/>
        <v>0</v>
      </c>
      <c r="L62" s="85">
        <f t="shared" si="0"/>
        <v>0</v>
      </c>
      <c r="M62" s="85">
        <f t="shared" si="1"/>
        <v>0</v>
      </c>
      <c r="N62" s="81">
        <f t="shared" si="2"/>
        <v>0</v>
      </c>
      <c r="O62" s="86">
        <f t="shared" si="4"/>
        <v>0</v>
      </c>
    </row>
    <row r="63" spans="10:15" x14ac:dyDescent="0.3">
      <c r="J63" s="106">
        <v>54</v>
      </c>
      <c r="K63" s="84">
        <f t="shared" si="3"/>
        <v>0</v>
      </c>
      <c r="L63" s="85">
        <f t="shared" si="0"/>
        <v>0</v>
      </c>
      <c r="M63" s="85">
        <f t="shared" si="1"/>
        <v>0</v>
      </c>
      <c r="N63" s="81">
        <f t="shared" si="2"/>
        <v>0</v>
      </c>
      <c r="O63" s="86">
        <f t="shared" si="4"/>
        <v>0</v>
      </c>
    </row>
    <row r="64" spans="10:15" x14ac:dyDescent="0.3">
      <c r="J64" s="106">
        <v>55</v>
      </c>
      <c r="K64" s="84">
        <f t="shared" si="3"/>
        <v>0</v>
      </c>
      <c r="L64" s="85">
        <f t="shared" si="0"/>
        <v>0</v>
      </c>
      <c r="M64" s="85">
        <f t="shared" si="1"/>
        <v>0</v>
      </c>
      <c r="N64" s="81">
        <f t="shared" si="2"/>
        <v>0</v>
      </c>
      <c r="O64" s="86">
        <f t="shared" si="4"/>
        <v>0</v>
      </c>
    </row>
    <row r="65" spans="10:15" x14ac:dyDescent="0.3">
      <c r="J65" s="106">
        <v>56</v>
      </c>
      <c r="K65" s="84">
        <f t="shared" si="3"/>
        <v>0</v>
      </c>
      <c r="L65" s="85">
        <f t="shared" si="0"/>
        <v>0</v>
      </c>
      <c r="M65" s="85">
        <f t="shared" si="1"/>
        <v>0</v>
      </c>
      <c r="N65" s="81">
        <f t="shared" si="2"/>
        <v>0</v>
      </c>
      <c r="O65" s="86">
        <f t="shared" si="4"/>
        <v>0</v>
      </c>
    </row>
    <row r="66" spans="10:15" x14ac:dyDescent="0.3">
      <c r="J66" s="106">
        <v>57</v>
      </c>
      <c r="K66" s="84">
        <f t="shared" si="3"/>
        <v>0</v>
      </c>
      <c r="L66" s="85">
        <f t="shared" si="0"/>
        <v>0</v>
      </c>
      <c r="M66" s="85">
        <f t="shared" si="1"/>
        <v>0</v>
      </c>
      <c r="N66" s="81">
        <f t="shared" si="2"/>
        <v>0</v>
      </c>
      <c r="O66" s="86">
        <f t="shared" si="4"/>
        <v>0</v>
      </c>
    </row>
    <row r="67" spans="10:15" x14ac:dyDescent="0.3">
      <c r="J67" s="106">
        <v>58</v>
      </c>
      <c r="K67" s="84">
        <f t="shared" si="3"/>
        <v>0</v>
      </c>
      <c r="L67" s="85">
        <f t="shared" si="0"/>
        <v>0</v>
      </c>
      <c r="M67" s="85">
        <f t="shared" si="1"/>
        <v>0</v>
      </c>
      <c r="N67" s="81">
        <f t="shared" si="2"/>
        <v>0</v>
      </c>
      <c r="O67" s="86">
        <f t="shared" si="4"/>
        <v>0</v>
      </c>
    </row>
    <row r="68" spans="10:15" x14ac:dyDescent="0.3">
      <c r="J68" s="106">
        <v>59</v>
      </c>
      <c r="K68" s="84">
        <f t="shared" si="3"/>
        <v>0</v>
      </c>
      <c r="L68" s="85">
        <f t="shared" si="0"/>
        <v>0</v>
      </c>
      <c r="M68" s="85">
        <f t="shared" si="1"/>
        <v>0</v>
      </c>
      <c r="N68" s="81">
        <f t="shared" si="2"/>
        <v>0</v>
      </c>
      <c r="O68" s="86">
        <f t="shared" si="4"/>
        <v>0</v>
      </c>
    </row>
    <row r="69" spans="10:15" x14ac:dyDescent="0.3">
      <c r="J69" s="106">
        <v>60</v>
      </c>
      <c r="K69" s="84">
        <f t="shared" si="3"/>
        <v>0</v>
      </c>
      <c r="L69" s="85">
        <f t="shared" si="0"/>
        <v>0</v>
      </c>
      <c r="M69" s="85">
        <f t="shared" si="1"/>
        <v>0</v>
      </c>
      <c r="N69" s="81">
        <f t="shared" si="2"/>
        <v>0</v>
      </c>
      <c r="O69" s="86">
        <f t="shared" si="4"/>
        <v>0</v>
      </c>
    </row>
    <row r="70" spans="10:15" x14ac:dyDescent="0.3">
      <c r="J70" s="106">
        <v>61</v>
      </c>
      <c r="K70" s="84">
        <f t="shared" si="3"/>
        <v>0</v>
      </c>
      <c r="L70" s="85">
        <f t="shared" si="0"/>
        <v>0</v>
      </c>
      <c r="M70" s="85">
        <f t="shared" si="1"/>
        <v>0</v>
      </c>
      <c r="N70" s="81">
        <f t="shared" si="2"/>
        <v>0</v>
      </c>
      <c r="O70" s="86">
        <f t="shared" si="4"/>
        <v>0</v>
      </c>
    </row>
    <row r="71" spans="10:15" x14ac:dyDescent="0.3">
      <c r="J71" s="106">
        <v>62</v>
      </c>
      <c r="K71" s="84">
        <f t="shared" si="3"/>
        <v>0</v>
      </c>
      <c r="L71" s="85">
        <f t="shared" si="0"/>
        <v>0</v>
      </c>
      <c r="M71" s="85">
        <f t="shared" si="1"/>
        <v>0</v>
      </c>
      <c r="N71" s="81">
        <f t="shared" si="2"/>
        <v>0</v>
      </c>
      <c r="O71" s="86">
        <f t="shared" si="4"/>
        <v>0</v>
      </c>
    </row>
    <row r="72" spans="10:15" x14ac:dyDescent="0.3">
      <c r="J72" s="106">
        <v>63</v>
      </c>
      <c r="K72" s="84">
        <f t="shared" si="3"/>
        <v>0</v>
      </c>
      <c r="L72" s="85">
        <f t="shared" si="0"/>
        <v>0</v>
      </c>
      <c r="M72" s="85">
        <f t="shared" si="1"/>
        <v>0</v>
      </c>
      <c r="N72" s="81">
        <f t="shared" si="2"/>
        <v>0</v>
      </c>
      <c r="O72" s="86">
        <f t="shared" si="4"/>
        <v>0</v>
      </c>
    </row>
    <row r="73" spans="10:15" x14ac:dyDescent="0.3">
      <c r="J73" s="106">
        <v>64</v>
      </c>
      <c r="K73" s="84">
        <f t="shared" si="3"/>
        <v>0</v>
      </c>
      <c r="L73" s="85">
        <f t="shared" si="0"/>
        <v>0</v>
      </c>
      <c r="M73" s="85">
        <f t="shared" si="1"/>
        <v>0</v>
      </c>
      <c r="N73" s="81">
        <f t="shared" si="2"/>
        <v>0</v>
      </c>
      <c r="O73" s="86">
        <f t="shared" si="4"/>
        <v>0</v>
      </c>
    </row>
    <row r="74" spans="10:15" x14ac:dyDescent="0.3">
      <c r="J74" s="106">
        <v>65</v>
      </c>
      <c r="K74" s="84">
        <f t="shared" si="3"/>
        <v>0</v>
      </c>
      <c r="L74" s="85">
        <f t="shared" si="0"/>
        <v>0</v>
      </c>
      <c r="M74" s="85">
        <f t="shared" si="1"/>
        <v>0</v>
      </c>
      <c r="N74" s="81">
        <f t="shared" si="2"/>
        <v>0</v>
      </c>
      <c r="O74" s="86">
        <f t="shared" si="4"/>
        <v>0</v>
      </c>
    </row>
    <row r="75" spans="10:15" x14ac:dyDescent="0.3">
      <c r="J75" s="106">
        <v>66</v>
      </c>
      <c r="K75" s="84">
        <f t="shared" si="3"/>
        <v>0</v>
      </c>
      <c r="L75" s="85">
        <f t="shared" ref="L75:L138" si="5">PMT(($N$4/12),$N$5,$K$7)*-1</f>
        <v>0</v>
      </c>
      <c r="M75" s="85">
        <f t="shared" ref="M75:M138" si="6">L75-N75</f>
        <v>0</v>
      </c>
      <c r="N75" s="81">
        <f t="shared" ref="N75:N138" si="7">K75*$N$4/12</f>
        <v>0</v>
      </c>
      <c r="O75" s="86">
        <f t="shared" si="4"/>
        <v>0</v>
      </c>
    </row>
    <row r="76" spans="10:15" x14ac:dyDescent="0.3">
      <c r="J76" s="106">
        <v>67</v>
      </c>
      <c r="K76" s="84">
        <f t="shared" ref="K76:K139" si="8">O75</f>
        <v>0</v>
      </c>
      <c r="L76" s="85">
        <f t="shared" si="5"/>
        <v>0</v>
      </c>
      <c r="M76" s="85">
        <f t="shared" si="6"/>
        <v>0</v>
      </c>
      <c r="N76" s="81">
        <f t="shared" si="7"/>
        <v>0</v>
      </c>
      <c r="O76" s="86">
        <f t="shared" ref="O76:O139" si="9">K76-M76</f>
        <v>0</v>
      </c>
    </row>
    <row r="77" spans="10:15" x14ac:dyDescent="0.3">
      <c r="J77" s="106">
        <v>68</v>
      </c>
      <c r="K77" s="84">
        <f t="shared" si="8"/>
        <v>0</v>
      </c>
      <c r="L77" s="85">
        <f t="shared" si="5"/>
        <v>0</v>
      </c>
      <c r="M77" s="85">
        <f t="shared" si="6"/>
        <v>0</v>
      </c>
      <c r="N77" s="81">
        <f t="shared" si="7"/>
        <v>0</v>
      </c>
      <c r="O77" s="86">
        <f t="shared" si="9"/>
        <v>0</v>
      </c>
    </row>
    <row r="78" spans="10:15" x14ac:dyDescent="0.3">
      <c r="J78" s="106">
        <v>69</v>
      </c>
      <c r="K78" s="84">
        <f t="shared" si="8"/>
        <v>0</v>
      </c>
      <c r="L78" s="85">
        <f t="shared" si="5"/>
        <v>0</v>
      </c>
      <c r="M78" s="85">
        <f t="shared" si="6"/>
        <v>0</v>
      </c>
      <c r="N78" s="81">
        <f t="shared" si="7"/>
        <v>0</v>
      </c>
      <c r="O78" s="86">
        <f t="shared" si="9"/>
        <v>0</v>
      </c>
    </row>
    <row r="79" spans="10:15" x14ac:dyDescent="0.3">
      <c r="J79" s="106">
        <v>70</v>
      </c>
      <c r="K79" s="84">
        <f t="shared" si="8"/>
        <v>0</v>
      </c>
      <c r="L79" s="85">
        <f t="shared" si="5"/>
        <v>0</v>
      </c>
      <c r="M79" s="85">
        <f t="shared" si="6"/>
        <v>0</v>
      </c>
      <c r="N79" s="81">
        <f t="shared" si="7"/>
        <v>0</v>
      </c>
      <c r="O79" s="86">
        <f t="shared" si="9"/>
        <v>0</v>
      </c>
    </row>
    <row r="80" spans="10:15" x14ac:dyDescent="0.3">
      <c r="J80" s="106">
        <v>71</v>
      </c>
      <c r="K80" s="84">
        <f t="shared" si="8"/>
        <v>0</v>
      </c>
      <c r="L80" s="85">
        <f t="shared" si="5"/>
        <v>0</v>
      </c>
      <c r="M80" s="85">
        <f t="shared" si="6"/>
        <v>0</v>
      </c>
      <c r="N80" s="81">
        <f t="shared" si="7"/>
        <v>0</v>
      </c>
      <c r="O80" s="86">
        <f t="shared" si="9"/>
        <v>0</v>
      </c>
    </row>
    <row r="81" spans="10:15" x14ac:dyDescent="0.3">
      <c r="J81" s="106">
        <v>72</v>
      </c>
      <c r="K81" s="84">
        <f t="shared" si="8"/>
        <v>0</v>
      </c>
      <c r="L81" s="85">
        <f t="shared" si="5"/>
        <v>0</v>
      </c>
      <c r="M81" s="85">
        <f t="shared" si="6"/>
        <v>0</v>
      </c>
      <c r="N81" s="81">
        <f t="shared" si="7"/>
        <v>0</v>
      </c>
      <c r="O81" s="86">
        <f t="shared" si="9"/>
        <v>0</v>
      </c>
    </row>
    <row r="82" spans="10:15" x14ac:dyDescent="0.3">
      <c r="J82" s="106">
        <v>73</v>
      </c>
      <c r="K82" s="84">
        <f t="shared" si="8"/>
        <v>0</v>
      </c>
      <c r="L82" s="85">
        <f t="shared" si="5"/>
        <v>0</v>
      </c>
      <c r="M82" s="85">
        <f t="shared" si="6"/>
        <v>0</v>
      </c>
      <c r="N82" s="81">
        <f t="shared" si="7"/>
        <v>0</v>
      </c>
      <c r="O82" s="86">
        <f t="shared" si="9"/>
        <v>0</v>
      </c>
    </row>
    <row r="83" spans="10:15" x14ac:dyDescent="0.3">
      <c r="J83" s="106">
        <v>74</v>
      </c>
      <c r="K83" s="84">
        <f t="shared" si="8"/>
        <v>0</v>
      </c>
      <c r="L83" s="85">
        <f t="shared" si="5"/>
        <v>0</v>
      </c>
      <c r="M83" s="85">
        <f t="shared" si="6"/>
        <v>0</v>
      </c>
      <c r="N83" s="81">
        <f t="shared" si="7"/>
        <v>0</v>
      </c>
      <c r="O83" s="86">
        <f t="shared" si="9"/>
        <v>0</v>
      </c>
    </row>
    <row r="84" spans="10:15" x14ac:dyDescent="0.3">
      <c r="J84" s="106">
        <v>75</v>
      </c>
      <c r="K84" s="84">
        <f t="shared" si="8"/>
        <v>0</v>
      </c>
      <c r="L84" s="85">
        <f t="shared" si="5"/>
        <v>0</v>
      </c>
      <c r="M84" s="85">
        <f t="shared" si="6"/>
        <v>0</v>
      </c>
      <c r="N84" s="81">
        <f t="shared" si="7"/>
        <v>0</v>
      </c>
      <c r="O84" s="86">
        <f t="shared" si="9"/>
        <v>0</v>
      </c>
    </row>
    <row r="85" spans="10:15" x14ac:dyDescent="0.3">
      <c r="J85" s="106">
        <v>76</v>
      </c>
      <c r="K85" s="84">
        <f t="shared" si="8"/>
        <v>0</v>
      </c>
      <c r="L85" s="85">
        <f t="shared" si="5"/>
        <v>0</v>
      </c>
      <c r="M85" s="85">
        <f t="shared" si="6"/>
        <v>0</v>
      </c>
      <c r="N85" s="81">
        <f t="shared" si="7"/>
        <v>0</v>
      </c>
      <c r="O85" s="86">
        <f t="shared" si="9"/>
        <v>0</v>
      </c>
    </row>
    <row r="86" spans="10:15" x14ac:dyDescent="0.3">
      <c r="J86" s="106">
        <v>77</v>
      </c>
      <c r="K86" s="84">
        <f t="shared" si="8"/>
        <v>0</v>
      </c>
      <c r="L86" s="85">
        <f t="shared" si="5"/>
        <v>0</v>
      </c>
      <c r="M86" s="85">
        <f t="shared" si="6"/>
        <v>0</v>
      </c>
      <c r="N86" s="81">
        <f t="shared" si="7"/>
        <v>0</v>
      </c>
      <c r="O86" s="86">
        <f t="shared" si="9"/>
        <v>0</v>
      </c>
    </row>
    <row r="87" spans="10:15" x14ac:dyDescent="0.3">
      <c r="J87" s="106">
        <v>78</v>
      </c>
      <c r="K87" s="84">
        <f t="shared" si="8"/>
        <v>0</v>
      </c>
      <c r="L87" s="85">
        <f t="shared" si="5"/>
        <v>0</v>
      </c>
      <c r="M87" s="85">
        <f t="shared" si="6"/>
        <v>0</v>
      </c>
      <c r="N87" s="81">
        <f t="shared" si="7"/>
        <v>0</v>
      </c>
      <c r="O87" s="86">
        <f t="shared" si="9"/>
        <v>0</v>
      </c>
    </row>
    <row r="88" spans="10:15" x14ac:dyDescent="0.3">
      <c r="J88" s="106">
        <v>79</v>
      </c>
      <c r="K88" s="84">
        <f t="shared" si="8"/>
        <v>0</v>
      </c>
      <c r="L88" s="85">
        <f t="shared" si="5"/>
        <v>0</v>
      </c>
      <c r="M88" s="85">
        <f t="shared" si="6"/>
        <v>0</v>
      </c>
      <c r="N88" s="81">
        <f t="shared" si="7"/>
        <v>0</v>
      </c>
      <c r="O88" s="86">
        <f t="shared" si="9"/>
        <v>0</v>
      </c>
    </row>
    <row r="89" spans="10:15" x14ac:dyDescent="0.3">
      <c r="J89" s="106">
        <v>80</v>
      </c>
      <c r="K89" s="84">
        <f t="shared" si="8"/>
        <v>0</v>
      </c>
      <c r="L89" s="85">
        <f t="shared" si="5"/>
        <v>0</v>
      </c>
      <c r="M89" s="85">
        <f t="shared" si="6"/>
        <v>0</v>
      </c>
      <c r="N89" s="81">
        <f t="shared" si="7"/>
        <v>0</v>
      </c>
      <c r="O89" s="86">
        <f t="shared" si="9"/>
        <v>0</v>
      </c>
    </row>
    <row r="90" spans="10:15" x14ac:dyDescent="0.3">
      <c r="J90" s="106">
        <v>81</v>
      </c>
      <c r="K90" s="84">
        <f t="shared" si="8"/>
        <v>0</v>
      </c>
      <c r="L90" s="85">
        <f t="shared" si="5"/>
        <v>0</v>
      </c>
      <c r="M90" s="85">
        <f t="shared" si="6"/>
        <v>0</v>
      </c>
      <c r="N90" s="81">
        <f t="shared" si="7"/>
        <v>0</v>
      </c>
      <c r="O90" s="86">
        <f t="shared" si="9"/>
        <v>0</v>
      </c>
    </row>
    <row r="91" spans="10:15" x14ac:dyDescent="0.3">
      <c r="J91" s="106">
        <v>82</v>
      </c>
      <c r="K91" s="84">
        <f t="shared" si="8"/>
        <v>0</v>
      </c>
      <c r="L91" s="85">
        <f t="shared" si="5"/>
        <v>0</v>
      </c>
      <c r="M91" s="85">
        <f t="shared" si="6"/>
        <v>0</v>
      </c>
      <c r="N91" s="81">
        <f t="shared" si="7"/>
        <v>0</v>
      </c>
      <c r="O91" s="86">
        <f t="shared" si="9"/>
        <v>0</v>
      </c>
    </row>
    <row r="92" spans="10:15" x14ac:dyDescent="0.3">
      <c r="J92" s="106">
        <v>83</v>
      </c>
      <c r="K92" s="84">
        <f t="shared" si="8"/>
        <v>0</v>
      </c>
      <c r="L92" s="85">
        <f t="shared" si="5"/>
        <v>0</v>
      </c>
      <c r="M92" s="85">
        <f t="shared" si="6"/>
        <v>0</v>
      </c>
      <c r="N92" s="81">
        <f t="shared" si="7"/>
        <v>0</v>
      </c>
      <c r="O92" s="86">
        <f t="shared" si="9"/>
        <v>0</v>
      </c>
    </row>
    <row r="93" spans="10:15" x14ac:dyDescent="0.3">
      <c r="J93" s="106">
        <v>84</v>
      </c>
      <c r="K93" s="84">
        <f t="shared" si="8"/>
        <v>0</v>
      </c>
      <c r="L93" s="85">
        <f t="shared" si="5"/>
        <v>0</v>
      </c>
      <c r="M93" s="85">
        <f t="shared" si="6"/>
        <v>0</v>
      </c>
      <c r="N93" s="81">
        <f t="shared" si="7"/>
        <v>0</v>
      </c>
      <c r="O93" s="86">
        <f t="shared" si="9"/>
        <v>0</v>
      </c>
    </row>
    <row r="94" spans="10:15" x14ac:dyDescent="0.3">
      <c r="J94" s="106">
        <v>85</v>
      </c>
      <c r="K94" s="84">
        <f t="shared" si="8"/>
        <v>0</v>
      </c>
      <c r="L94" s="85">
        <f t="shared" si="5"/>
        <v>0</v>
      </c>
      <c r="M94" s="85">
        <f t="shared" si="6"/>
        <v>0</v>
      </c>
      <c r="N94" s="81">
        <f t="shared" si="7"/>
        <v>0</v>
      </c>
      <c r="O94" s="86">
        <f t="shared" si="9"/>
        <v>0</v>
      </c>
    </row>
    <row r="95" spans="10:15" x14ac:dyDescent="0.3">
      <c r="J95" s="106">
        <v>86</v>
      </c>
      <c r="K95" s="84">
        <f t="shared" si="8"/>
        <v>0</v>
      </c>
      <c r="L95" s="85">
        <f t="shared" si="5"/>
        <v>0</v>
      </c>
      <c r="M95" s="85">
        <f t="shared" si="6"/>
        <v>0</v>
      </c>
      <c r="N95" s="81">
        <f t="shared" si="7"/>
        <v>0</v>
      </c>
      <c r="O95" s="86">
        <f t="shared" si="9"/>
        <v>0</v>
      </c>
    </row>
    <row r="96" spans="10:15" x14ac:dyDescent="0.3">
      <c r="J96" s="106">
        <v>87</v>
      </c>
      <c r="K96" s="84">
        <f t="shared" si="8"/>
        <v>0</v>
      </c>
      <c r="L96" s="85">
        <f t="shared" si="5"/>
        <v>0</v>
      </c>
      <c r="M96" s="85">
        <f t="shared" si="6"/>
        <v>0</v>
      </c>
      <c r="N96" s="81">
        <f t="shared" si="7"/>
        <v>0</v>
      </c>
      <c r="O96" s="86">
        <f t="shared" si="9"/>
        <v>0</v>
      </c>
    </row>
    <row r="97" spans="10:15" x14ac:dyDescent="0.3">
      <c r="J97" s="106">
        <v>88</v>
      </c>
      <c r="K97" s="84">
        <f t="shared" si="8"/>
        <v>0</v>
      </c>
      <c r="L97" s="85">
        <f t="shared" si="5"/>
        <v>0</v>
      </c>
      <c r="M97" s="85">
        <f t="shared" si="6"/>
        <v>0</v>
      </c>
      <c r="N97" s="81">
        <f t="shared" si="7"/>
        <v>0</v>
      </c>
      <c r="O97" s="86">
        <f t="shared" si="9"/>
        <v>0</v>
      </c>
    </row>
    <row r="98" spans="10:15" x14ac:dyDescent="0.3">
      <c r="J98" s="106">
        <v>89</v>
      </c>
      <c r="K98" s="84">
        <f t="shared" si="8"/>
        <v>0</v>
      </c>
      <c r="L98" s="85">
        <f t="shared" si="5"/>
        <v>0</v>
      </c>
      <c r="M98" s="85">
        <f t="shared" si="6"/>
        <v>0</v>
      </c>
      <c r="N98" s="81">
        <f t="shared" si="7"/>
        <v>0</v>
      </c>
      <c r="O98" s="86">
        <f t="shared" si="9"/>
        <v>0</v>
      </c>
    </row>
    <row r="99" spans="10:15" x14ac:dyDescent="0.3">
      <c r="J99" s="106">
        <v>90</v>
      </c>
      <c r="K99" s="84">
        <f t="shared" si="8"/>
        <v>0</v>
      </c>
      <c r="L99" s="85">
        <f t="shared" si="5"/>
        <v>0</v>
      </c>
      <c r="M99" s="85">
        <f t="shared" si="6"/>
        <v>0</v>
      </c>
      <c r="N99" s="81">
        <f t="shared" si="7"/>
        <v>0</v>
      </c>
      <c r="O99" s="86">
        <f t="shared" si="9"/>
        <v>0</v>
      </c>
    </row>
    <row r="100" spans="10:15" x14ac:dyDescent="0.3">
      <c r="J100" s="106">
        <v>91</v>
      </c>
      <c r="K100" s="84">
        <f t="shared" si="8"/>
        <v>0</v>
      </c>
      <c r="L100" s="85">
        <f t="shared" si="5"/>
        <v>0</v>
      </c>
      <c r="M100" s="85">
        <f t="shared" si="6"/>
        <v>0</v>
      </c>
      <c r="N100" s="81">
        <f t="shared" si="7"/>
        <v>0</v>
      </c>
      <c r="O100" s="86">
        <f t="shared" si="9"/>
        <v>0</v>
      </c>
    </row>
    <row r="101" spans="10:15" x14ac:dyDescent="0.3">
      <c r="J101" s="106">
        <v>92</v>
      </c>
      <c r="K101" s="84">
        <f t="shared" si="8"/>
        <v>0</v>
      </c>
      <c r="L101" s="85">
        <f t="shared" si="5"/>
        <v>0</v>
      </c>
      <c r="M101" s="85">
        <f t="shared" si="6"/>
        <v>0</v>
      </c>
      <c r="N101" s="81">
        <f t="shared" si="7"/>
        <v>0</v>
      </c>
      <c r="O101" s="86">
        <f t="shared" si="9"/>
        <v>0</v>
      </c>
    </row>
    <row r="102" spans="10:15" x14ac:dyDescent="0.3">
      <c r="J102" s="106">
        <v>93</v>
      </c>
      <c r="K102" s="84">
        <f t="shared" si="8"/>
        <v>0</v>
      </c>
      <c r="L102" s="85">
        <f t="shared" si="5"/>
        <v>0</v>
      </c>
      <c r="M102" s="85">
        <f t="shared" si="6"/>
        <v>0</v>
      </c>
      <c r="N102" s="81">
        <f t="shared" si="7"/>
        <v>0</v>
      </c>
      <c r="O102" s="86">
        <f t="shared" si="9"/>
        <v>0</v>
      </c>
    </row>
    <row r="103" spans="10:15" x14ac:dyDescent="0.3">
      <c r="J103" s="106">
        <v>94</v>
      </c>
      <c r="K103" s="84">
        <f t="shared" si="8"/>
        <v>0</v>
      </c>
      <c r="L103" s="85">
        <f t="shared" si="5"/>
        <v>0</v>
      </c>
      <c r="M103" s="85">
        <f t="shared" si="6"/>
        <v>0</v>
      </c>
      <c r="N103" s="81">
        <f t="shared" si="7"/>
        <v>0</v>
      </c>
      <c r="O103" s="86">
        <f t="shared" si="9"/>
        <v>0</v>
      </c>
    </row>
    <row r="104" spans="10:15" x14ac:dyDescent="0.3">
      <c r="J104" s="106">
        <v>95</v>
      </c>
      <c r="K104" s="84">
        <f t="shared" si="8"/>
        <v>0</v>
      </c>
      <c r="L104" s="85">
        <f t="shared" si="5"/>
        <v>0</v>
      </c>
      <c r="M104" s="85">
        <f t="shared" si="6"/>
        <v>0</v>
      </c>
      <c r="N104" s="81">
        <f t="shared" si="7"/>
        <v>0</v>
      </c>
      <c r="O104" s="86">
        <f t="shared" si="9"/>
        <v>0</v>
      </c>
    </row>
    <row r="105" spans="10:15" x14ac:dyDescent="0.3">
      <c r="J105" s="106">
        <v>96</v>
      </c>
      <c r="K105" s="84">
        <f t="shared" si="8"/>
        <v>0</v>
      </c>
      <c r="L105" s="85">
        <f t="shared" si="5"/>
        <v>0</v>
      </c>
      <c r="M105" s="85">
        <f t="shared" si="6"/>
        <v>0</v>
      </c>
      <c r="N105" s="81">
        <f t="shared" si="7"/>
        <v>0</v>
      </c>
      <c r="O105" s="86">
        <f t="shared" si="9"/>
        <v>0</v>
      </c>
    </row>
    <row r="106" spans="10:15" x14ac:dyDescent="0.3">
      <c r="J106" s="106">
        <v>97</v>
      </c>
      <c r="K106" s="84">
        <f t="shared" si="8"/>
        <v>0</v>
      </c>
      <c r="L106" s="85">
        <f t="shared" si="5"/>
        <v>0</v>
      </c>
      <c r="M106" s="85">
        <f t="shared" si="6"/>
        <v>0</v>
      </c>
      <c r="N106" s="81">
        <f t="shared" si="7"/>
        <v>0</v>
      </c>
      <c r="O106" s="86">
        <f t="shared" si="9"/>
        <v>0</v>
      </c>
    </row>
    <row r="107" spans="10:15" x14ac:dyDescent="0.3">
      <c r="J107" s="106">
        <v>98</v>
      </c>
      <c r="K107" s="84">
        <f t="shared" si="8"/>
        <v>0</v>
      </c>
      <c r="L107" s="85">
        <f t="shared" si="5"/>
        <v>0</v>
      </c>
      <c r="M107" s="85">
        <f t="shared" si="6"/>
        <v>0</v>
      </c>
      <c r="N107" s="81">
        <f t="shared" si="7"/>
        <v>0</v>
      </c>
      <c r="O107" s="86">
        <f t="shared" si="9"/>
        <v>0</v>
      </c>
    </row>
    <row r="108" spans="10:15" x14ac:dyDescent="0.3">
      <c r="J108" s="106">
        <v>99</v>
      </c>
      <c r="K108" s="84">
        <f t="shared" si="8"/>
        <v>0</v>
      </c>
      <c r="L108" s="85">
        <f t="shared" si="5"/>
        <v>0</v>
      </c>
      <c r="M108" s="85">
        <f t="shared" si="6"/>
        <v>0</v>
      </c>
      <c r="N108" s="81">
        <f t="shared" si="7"/>
        <v>0</v>
      </c>
      <c r="O108" s="86">
        <f t="shared" si="9"/>
        <v>0</v>
      </c>
    </row>
    <row r="109" spans="10:15" x14ac:dyDescent="0.3">
      <c r="J109" s="106">
        <v>100</v>
      </c>
      <c r="K109" s="84">
        <f t="shared" si="8"/>
        <v>0</v>
      </c>
      <c r="L109" s="85">
        <f t="shared" si="5"/>
        <v>0</v>
      </c>
      <c r="M109" s="85">
        <f t="shared" si="6"/>
        <v>0</v>
      </c>
      <c r="N109" s="81">
        <f t="shared" si="7"/>
        <v>0</v>
      </c>
      <c r="O109" s="86">
        <f t="shared" si="9"/>
        <v>0</v>
      </c>
    </row>
    <row r="110" spans="10:15" x14ac:dyDescent="0.3">
      <c r="J110" s="106">
        <v>101</v>
      </c>
      <c r="K110" s="84">
        <f t="shared" si="8"/>
        <v>0</v>
      </c>
      <c r="L110" s="85">
        <f t="shared" si="5"/>
        <v>0</v>
      </c>
      <c r="M110" s="85">
        <f t="shared" si="6"/>
        <v>0</v>
      </c>
      <c r="N110" s="81">
        <f t="shared" si="7"/>
        <v>0</v>
      </c>
      <c r="O110" s="86">
        <f t="shared" si="9"/>
        <v>0</v>
      </c>
    </row>
    <row r="111" spans="10:15" x14ac:dyDescent="0.3">
      <c r="J111" s="106">
        <v>102</v>
      </c>
      <c r="K111" s="84">
        <f t="shared" si="8"/>
        <v>0</v>
      </c>
      <c r="L111" s="85">
        <f t="shared" si="5"/>
        <v>0</v>
      </c>
      <c r="M111" s="85">
        <f t="shared" si="6"/>
        <v>0</v>
      </c>
      <c r="N111" s="81">
        <f t="shared" si="7"/>
        <v>0</v>
      </c>
      <c r="O111" s="86">
        <f t="shared" si="9"/>
        <v>0</v>
      </c>
    </row>
    <row r="112" spans="10:15" x14ac:dyDescent="0.3">
      <c r="J112" s="106">
        <v>103</v>
      </c>
      <c r="K112" s="84">
        <f t="shared" si="8"/>
        <v>0</v>
      </c>
      <c r="L112" s="85">
        <f t="shared" si="5"/>
        <v>0</v>
      </c>
      <c r="M112" s="85">
        <f t="shared" si="6"/>
        <v>0</v>
      </c>
      <c r="N112" s="81">
        <f t="shared" si="7"/>
        <v>0</v>
      </c>
      <c r="O112" s="86">
        <f t="shared" si="9"/>
        <v>0</v>
      </c>
    </row>
    <row r="113" spans="10:15" x14ac:dyDescent="0.3">
      <c r="J113" s="106">
        <v>104</v>
      </c>
      <c r="K113" s="84">
        <f t="shared" si="8"/>
        <v>0</v>
      </c>
      <c r="L113" s="85">
        <f t="shared" si="5"/>
        <v>0</v>
      </c>
      <c r="M113" s="85">
        <f t="shared" si="6"/>
        <v>0</v>
      </c>
      <c r="N113" s="81">
        <f t="shared" si="7"/>
        <v>0</v>
      </c>
      <c r="O113" s="86">
        <f t="shared" si="9"/>
        <v>0</v>
      </c>
    </row>
    <row r="114" spans="10:15" x14ac:dyDescent="0.3">
      <c r="J114" s="106">
        <v>105</v>
      </c>
      <c r="K114" s="84">
        <f t="shared" si="8"/>
        <v>0</v>
      </c>
      <c r="L114" s="85">
        <f t="shared" si="5"/>
        <v>0</v>
      </c>
      <c r="M114" s="85">
        <f t="shared" si="6"/>
        <v>0</v>
      </c>
      <c r="N114" s="81">
        <f t="shared" si="7"/>
        <v>0</v>
      </c>
      <c r="O114" s="86">
        <f t="shared" si="9"/>
        <v>0</v>
      </c>
    </row>
    <row r="115" spans="10:15" x14ac:dyDescent="0.3">
      <c r="J115" s="106">
        <v>106</v>
      </c>
      <c r="K115" s="84">
        <f t="shared" si="8"/>
        <v>0</v>
      </c>
      <c r="L115" s="85">
        <f t="shared" si="5"/>
        <v>0</v>
      </c>
      <c r="M115" s="85">
        <f t="shared" si="6"/>
        <v>0</v>
      </c>
      <c r="N115" s="81">
        <f t="shared" si="7"/>
        <v>0</v>
      </c>
      <c r="O115" s="86">
        <f t="shared" si="9"/>
        <v>0</v>
      </c>
    </row>
    <row r="116" spans="10:15" x14ac:dyDescent="0.3">
      <c r="J116" s="106">
        <v>107</v>
      </c>
      <c r="K116" s="84">
        <f t="shared" si="8"/>
        <v>0</v>
      </c>
      <c r="L116" s="85">
        <f t="shared" si="5"/>
        <v>0</v>
      </c>
      <c r="M116" s="85">
        <f t="shared" si="6"/>
        <v>0</v>
      </c>
      <c r="N116" s="81">
        <f t="shared" si="7"/>
        <v>0</v>
      </c>
      <c r="O116" s="86">
        <f t="shared" si="9"/>
        <v>0</v>
      </c>
    </row>
    <row r="117" spans="10:15" x14ac:dyDescent="0.3">
      <c r="J117" s="106">
        <v>108</v>
      </c>
      <c r="K117" s="84">
        <f t="shared" si="8"/>
        <v>0</v>
      </c>
      <c r="L117" s="85">
        <f t="shared" si="5"/>
        <v>0</v>
      </c>
      <c r="M117" s="85">
        <f t="shared" si="6"/>
        <v>0</v>
      </c>
      <c r="N117" s="81">
        <f t="shared" si="7"/>
        <v>0</v>
      </c>
      <c r="O117" s="86">
        <f t="shared" si="9"/>
        <v>0</v>
      </c>
    </row>
    <row r="118" spans="10:15" x14ac:dyDescent="0.3">
      <c r="J118" s="106">
        <v>109</v>
      </c>
      <c r="K118" s="84">
        <f t="shared" si="8"/>
        <v>0</v>
      </c>
      <c r="L118" s="85">
        <f t="shared" si="5"/>
        <v>0</v>
      </c>
      <c r="M118" s="85">
        <f t="shared" si="6"/>
        <v>0</v>
      </c>
      <c r="N118" s="81">
        <f t="shared" si="7"/>
        <v>0</v>
      </c>
      <c r="O118" s="86">
        <f t="shared" si="9"/>
        <v>0</v>
      </c>
    </row>
    <row r="119" spans="10:15" x14ac:dyDescent="0.3">
      <c r="J119" s="106">
        <v>110</v>
      </c>
      <c r="K119" s="84">
        <f t="shared" si="8"/>
        <v>0</v>
      </c>
      <c r="L119" s="85">
        <f t="shared" si="5"/>
        <v>0</v>
      </c>
      <c r="M119" s="85">
        <f t="shared" si="6"/>
        <v>0</v>
      </c>
      <c r="N119" s="81">
        <f t="shared" si="7"/>
        <v>0</v>
      </c>
      <c r="O119" s="86">
        <f t="shared" si="9"/>
        <v>0</v>
      </c>
    </row>
    <row r="120" spans="10:15" x14ac:dyDescent="0.3">
      <c r="J120" s="106">
        <v>111</v>
      </c>
      <c r="K120" s="84">
        <f t="shared" si="8"/>
        <v>0</v>
      </c>
      <c r="L120" s="85">
        <f t="shared" si="5"/>
        <v>0</v>
      </c>
      <c r="M120" s="85">
        <f t="shared" si="6"/>
        <v>0</v>
      </c>
      <c r="N120" s="81">
        <f t="shared" si="7"/>
        <v>0</v>
      </c>
      <c r="O120" s="86">
        <f t="shared" si="9"/>
        <v>0</v>
      </c>
    </row>
    <row r="121" spans="10:15" x14ac:dyDescent="0.3">
      <c r="J121" s="106">
        <v>112</v>
      </c>
      <c r="K121" s="84">
        <f t="shared" si="8"/>
        <v>0</v>
      </c>
      <c r="L121" s="85">
        <f t="shared" si="5"/>
        <v>0</v>
      </c>
      <c r="M121" s="85">
        <f t="shared" si="6"/>
        <v>0</v>
      </c>
      <c r="N121" s="81">
        <f t="shared" si="7"/>
        <v>0</v>
      </c>
      <c r="O121" s="86">
        <f t="shared" si="9"/>
        <v>0</v>
      </c>
    </row>
    <row r="122" spans="10:15" x14ac:dyDescent="0.3">
      <c r="J122" s="106">
        <v>113</v>
      </c>
      <c r="K122" s="84">
        <f t="shared" si="8"/>
        <v>0</v>
      </c>
      <c r="L122" s="85">
        <f t="shared" si="5"/>
        <v>0</v>
      </c>
      <c r="M122" s="85">
        <f t="shared" si="6"/>
        <v>0</v>
      </c>
      <c r="N122" s="81">
        <f t="shared" si="7"/>
        <v>0</v>
      </c>
      <c r="O122" s="86">
        <f t="shared" si="9"/>
        <v>0</v>
      </c>
    </row>
    <row r="123" spans="10:15" x14ac:dyDescent="0.3">
      <c r="J123" s="106">
        <v>114</v>
      </c>
      <c r="K123" s="84">
        <f t="shared" si="8"/>
        <v>0</v>
      </c>
      <c r="L123" s="85">
        <f t="shared" si="5"/>
        <v>0</v>
      </c>
      <c r="M123" s="85">
        <f t="shared" si="6"/>
        <v>0</v>
      </c>
      <c r="N123" s="81">
        <f t="shared" si="7"/>
        <v>0</v>
      </c>
      <c r="O123" s="86">
        <f t="shared" si="9"/>
        <v>0</v>
      </c>
    </row>
    <row r="124" spans="10:15" x14ac:dyDescent="0.3">
      <c r="J124" s="106">
        <v>115</v>
      </c>
      <c r="K124" s="84">
        <f t="shared" si="8"/>
        <v>0</v>
      </c>
      <c r="L124" s="85">
        <f t="shared" si="5"/>
        <v>0</v>
      </c>
      <c r="M124" s="85">
        <f t="shared" si="6"/>
        <v>0</v>
      </c>
      <c r="N124" s="81">
        <f t="shared" si="7"/>
        <v>0</v>
      </c>
      <c r="O124" s="86">
        <f t="shared" si="9"/>
        <v>0</v>
      </c>
    </row>
    <row r="125" spans="10:15" x14ac:dyDescent="0.3">
      <c r="J125" s="106">
        <v>116</v>
      </c>
      <c r="K125" s="84">
        <f t="shared" si="8"/>
        <v>0</v>
      </c>
      <c r="L125" s="85">
        <f t="shared" si="5"/>
        <v>0</v>
      </c>
      <c r="M125" s="85">
        <f t="shared" si="6"/>
        <v>0</v>
      </c>
      <c r="N125" s="81">
        <f t="shared" si="7"/>
        <v>0</v>
      </c>
      <c r="O125" s="86">
        <f t="shared" si="9"/>
        <v>0</v>
      </c>
    </row>
    <row r="126" spans="10:15" x14ac:dyDescent="0.3">
      <c r="J126" s="106">
        <v>117</v>
      </c>
      <c r="K126" s="84">
        <f t="shared" si="8"/>
        <v>0</v>
      </c>
      <c r="L126" s="85">
        <f t="shared" si="5"/>
        <v>0</v>
      </c>
      <c r="M126" s="85">
        <f t="shared" si="6"/>
        <v>0</v>
      </c>
      <c r="N126" s="81">
        <f t="shared" si="7"/>
        <v>0</v>
      </c>
      <c r="O126" s="86">
        <f t="shared" si="9"/>
        <v>0</v>
      </c>
    </row>
    <row r="127" spans="10:15" x14ac:dyDescent="0.3">
      <c r="J127" s="106">
        <v>118</v>
      </c>
      <c r="K127" s="84">
        <f t="shared" si="8"/>
        <v>0</v>
      </c>
      <c r="L127" s="85">
        <f t="shared" si="5"/>
        <v>0</v>
      </c>
      <c r="M127" s="85">
        <f t="shared" si="6"/>
        <v>0</v>
      </c>
      <c r="N127" s="81">
        <f t="shared" si="7"/>
        <v>0</v>
      </c>
      <c r="O127" s="86">
        <f t="shared" si="9"/>
        <v>0</v>
      </c>
    </row>
    <row r="128" spans="10:15" x14ac:dyDescent="0.3">
      <c r="J128" s="106">
        <v>119</v>
      </c>
      <c r="K128" s="84">
        <f t="shared" si="8"/>
        <v>0</v>
      </c>
      <c r="L128" s="85">
        <f t="shared" si="5"/>
        <v>0</v>
      </c>
      <c r="M128" s="85">
        <f t="shared" si="6"/>
        <v>0</v>
      </c>
      <c r="N128" s="81">
        <f t="shared" si="7"/>
        <v>0</v>
      </c>
      <c r="O128" s="86">
        <f t="shared" si="9"/>
        <v>0</v>
      </c>
    </row>
    <row r="129" spans="10:15" x14ac:dyDescent="0.3">
      <c r="J129" s="106">
        <v>120</v>
      </c>
      <c r="K129" s="84">
        <f t="shared" si="8"/>
        <v>0</v>
      </c>
      <c r="L129" s="85">
        <f t="shared" si="5"/>
        <v>0</v>
      </c>
      <c r="M129" s="85">
        <f t="shared" si="6"/>
        <v>0</v>
      </c>
      <c r="N129" s="81">
        <f t="shared" si="7"/>
        <v>0</v>
      </c>
      <c r="O129" s="86">
        <f t="shared" si="9"/>
        <v>0</v>
      </c>
    </row>
    <row r="130" spans="10:15" x14ac:dyDescent="0.3">
      <c r="J130" s="106">
        <v>121</v>
      </c>
      <c r="K130" s="84">
        <f t="shared" si="8"/>
        <v>0</v>
      </c>
      <c r="L130" s="85">
        <f t="shared" si="5"/>
        <v>0</v>
      </c>
      <c r="M130" s="85">
        <f t="shared" si="6"/>
        <v>0</v>
      </c>
      <c r="N130" s="81">
        <f t="shared" si="7"/>
        <v>0</v>
      </c>
      <c r="O130" s="86">
        <f t="shared" si="9"/>
        <v>0</v>
      </c>
    </row>
    <row r="131" spans="10:15" x14ac:dyDescent="0.3">
      <c r="J131" s="106">
        <v>122</v>
      </c>
      <c r="K131" s="84">
        <f t="shared" si="8"/>
        <v>0</v>
      </c>
      <c r="L131" s="85">
        <f t="shared" si="5"/>
        <v>0</v>
      </c>
      <c r="M131" s="85">
        <f t="shared" si="6"/>
        <v>0</v>
      </c>
      <c r="N131" s="81">
        <f t="shared" si="7"/>
        <v>0</v>
      </c>
      <c r="O131" s="86">
        <f t="shared" si="9"/>
        <v>0</v>
      </c>
    </row>
    <row r="132" spans="10:15" x14ac:dyDescent="0.3">
      <c r="J132" s="106">
        <v>123</v>
      </c>
      <c r="K132" s="84">
        <f t="shared" si="8"/>
        <v>0</v>
      </c>
      <c r="L132" s="85">
        <f t="shared" si="5"/>
        <v>0</v>
      </c>
      <c r="M132" s="85">
        <f t="shared" si="6"/>
        <v>0</v>
      </c>
      <c r="N132" s="81">
        <f t="shared" si="7"/>
        <v>0</v>
      </c>
      <c r="O132" s="86">
        <f t="shared" si="9"/>
        <v>0</v>
      </c>
    </row>
    <row r="133" spans="10:15" x14ac:dyDescent="0.3">
      <c r="J133" s="106">
        <v>124</v>
      </c>
      <c r="K133" s="84">
        <f t="shared" si="8"/>
        <v>0</v>
      </c>
      <c r="L133" s="85">
        <f t="shared" si="5"/>
        <v>0</v>
      </c>
      <c r="M133" s="85">
        <f t="shared" si="6"/>
        <v>0</v>
      </c>
      <c r="N133" s="81">
        <f t="shared" si="7"/>
        <v>0</v>
      </c>
      <c r="O133" s="86">
        <f t="shared" si="9"/>
        <v>0</v>
      </c>
    </row>
    <row r="134" spans="10:15" x14ac:dyDescent="0.3">
      <c r="J134" s="106">
        <v>125</v>
      </c>
      <c r="K134" s="84">
        <f t="shared" si="8"/>
        <v>0</v>
      </c>
      <c r="L134" s="85">
        <f t="shared" si="5"/>
        <v>0</v>
      </c>
      <c r="M134" s="85">
        <f t="shared" si="6"/>
        <v>0</v>
      </c>
      <c r="N134" s="81">
        <f t="shared" si="7"/>
        <v>0</v>
      </c>
      <c r="O134" s="86">
        <f t="shared" si="9"/>
        <v>0</v>
      </c>
    </row>
    <row r="135" spans="10:15" x14ac:dyDescent="0.3">
      <c r="J135" s="106">
        <v>126</v>
      </c>
      <c r="K135" s="84">
        <f t="shared" si="8"/>
        <v>0</v>
      </c>
      <c r="L135" s="85">
        <f t="shared" si="5"/>
        <v>0</v>
      </c>
      <c r="M135" s="85">
        <f t="shared" si="6"/>
        <v>0</v>
      </c>
      <c r="N135" s="81">
        <f t="shared" si="7"/>
        <v>0</v>
      </c>
      <c r="O135" s="86">
        <f t="shared" si="9"/>
        <v>0</v>
      </c>
    </row>
    <row r="136" spans="10:15" x14ac:dyDescent="0.3">
      <c r="J136" s="106">
        <v>127</v>
      </c>
      <c r="K136" s="84">
        <f t="shared" si="8"/>
        <v>0</v>
      </c>
      <c r="L136" s="85">
        <f t="shared" si="5"/>
        <v>0</v>
      </c>
      <c r="M136" s="85">
        <f t="shared" si="6"/>
        <v>0</v>
      </c>
      <c r="N136" s="81">
        <f t="shared" si="7"/>
        <v>0</v>
      </c>
      <c r="O136" s="86">
        <f t="shared" si="9"/>
        <v>0</v>
      </c>
    </row>
    <row r="137" spans="10:15" x14ac:dyDescent="0.3">
      <c r="J137" s="106">
        <v>128</v>
      </c>
      <c r="K137" s="84">
        <f t="shared" si="8"/>
        <v>0</v>
      </c>
      <c r="L137" s="85">
        <f t="shared" si="5"/>
        <v>0</v>
      </c>
      <c r="M137" s="85">
        <f t="shared" si="6"/>
        <v>0</v>
      </c>
      <c r="N137" s="81">
        <f t="shared" si="7"/>
        <v>0</v>
      </c>
      <c r="O137" s="86">
        <f t="shared" si="9"/>
        <v>0</v>
      </c>
    </row>
    <row r="138" spans="10:15" x14ac:dyDescent="0.3">
      <c r="J138" s="106">
        <v>129</v>
      </c>
      <c r="K138" s="84">
        <f t="shared" si="8"/>
        <v>0</v>
      </c>
      <c r="L138" s="85">
        <f t="shared" si="5"/>
        <v>0</v>
      </c>
      <c r="M138" s="85">
        <f t="shared" si="6"/>
        <v>0</v>
      </c>
      <c r="N138" s="81">
        <f t="shared" si="7"/>
        <v>0</v>
      </c>
      <c r="O138" s="86">
        <f t="shared" si="9"/>
        <v>0</v>
      </c>
    </row>
    <row r="139" spans="10:15" x14ac:dyDescent="0.3">
      <c r="J139" s="106">
        <v>130</v>
      </c>
      <c r="K139" s="84">
        <f t="shared" si="8"/>
        <v>0</v>
      </c>
      <c r="L139" s="85">
        <f t="shared" ref="L139:L202" si="10">PMT(($N$4/12),$N$5,$K$7)*-1</f>
        <v>0</v>
      </c>
      <c r="M139" s="85">
        <f t="shared" ref="M139:M202" si="11">L139-N139</f>
        <v>0</v>
      </c>
      <c r="N139" s="81">
        <f t="shared" ref="N139:N202" si="12">K139*$N$4/12</f>
        <v>0</v>
      </c>
      <c r="O139" s="86">
        <f t="shared" si="9"/>
        <v>0</v>
      </c>
    </row>
    <row r="140" spans="10:15" x14ac:dyDescent="0.3">
      <c r="J140" s="106">
        <v>131</v>
      </c>
      <c r="K140" s="84">
        <f t="shared" ref="K140:K203" si="13">O139</f>
        <v>0</v>
      </c>
      <c r="L140" s="85">
        <f t="shared" si="10"/>
        <v>0</v>
      </c>
      <c r="M140" s="85">
        <f t="shared" si="11"/>
        <v>0</v>
      </c>
      <c r="N140" s="81">
        <f t="shared" si="12"/>
        <v>0</v>
      </c>
      <c r="O140" s="86">
        <f t="shared" ref="O140:O203" si="14">K140-M140</f>
        <v>0</v>
      </c>
    </row>
    <row r="141" spans="10:15" x14ac:dyDescent="0.3">
      <c r="J141" s="106">
        <v>132</v>
      </c>
      <c r="K141" s="84">
        <f t="shared" si="13"/>
        <v>0</v>
      </c>
      <c r="L141" s="85">
        <f t="shared" si="10"/>
        <v>0</v>
      </c>
      <c r="M141" s="85">
        <f t="shared" si="11"/>
        <v>0</v>
      </c>
      <c r="N141" s="81">
        <f t="shared" si="12"/>
        <v>0</v>
      </c>
      <c r="O141" s="86">
        <f t="shared" si="14"/>
        <v>0</v>
      </c>
    </row>
    <row r="142" spans="10:15" x14ac:dyDescent="0.3">
      <c r="J142" s="106">
        <v>133</v>
      </c>
      <c r="K142" s="84">
        <f t="shared" si="13"/>
        <v>0</v>
      </c>
      <c r="L142" s="85">
        <f t="shared" si="10"/>
        <v>0</v>
      </c>
      <c r="M142" s="85">
        <f t="shared" si="11"/>
        <v>0</v>
      </c>
      <c r="N142" s="81">
        <f t="shared" si="12"/>
        <v>0</v>
      </c>
      <c r="O142" s="86">
        <f t="shared" si="14"/>
        <v>0</v>
      </c>
    </row>
    <row r="143" spans="10:15" x14ac:dyDescent="0.3">
      <c r="J143" s="106">
        <v>134</v>
      </c>
      <c r="K143" s="84">
        <f t="shared" si="13"/>
        <v>0</v>
      </c>
      <c r="L143" s="85">
        <f t="shared" si="10"/>
        <v>0</v>
      </c>
      <c r="M143" s="85">
        <f t="shared" si="11"/>
        <v>0</v>
      </c>
      <c r="N143" s="81">
        <f t="shared" si="12"/>
        <v>0</v>
      </c>
      <c r="O143" s="86">
        <f t="shared" si="14"/>
        <v>0</v>
      </c>
    </row>
    <row r="144" spans="10:15" x14ac:dyDescent="0.3">
      <c r="J144" s="106">
        <v>135</v>
      </c>
      <c r="K144" s="84">
        <f t="shared" si="13"/>
        <v>0</v>
      </c>
      <c r="L144" s="85">
        <f t="shared" si="10"/>
        <v>0</v>
      </c>
      <c r="M144" s="85">
        <f t="shared" si="11"/>
        <v>0</v>
      </c>
      <c r="N144" s="81">
        <f t="shared" si="12"/>
        <v>0</v>
      </c>
      <c r="O144" s="86">
        <f t="shared" si="14"/>
        <v>0</v>
      </c>
    </row>
    <row r="145" spans="10:15" x14ac:dyDescent="0.3">
      <c r="J145" s="106">
        <v>136</v>
      </c>
      <c r="K145" s="84">
        <f t="shared" si="13"/>
        <v>0</v>
      </c>
      <c r="L145" s="85">
        <f t="shared" si="10"/>
        <v>0</v>
      </c>
      <c r="M145" s="85">
        <f t="shared" si="11"/>
        <v>0</v>
      </c>
      <c r="N145" s="81">
        <f t="shared" si="12"/>
        <v>0</v>
      </c>
      <c r="O145" s="86">
        <f t="shared" si="14"/>
        <v>0</v>
      </c>
    </row>
    <row r="146" spans="10:15" x14ac:dyDescent="0.3">
      <c r="J146" s="106">
        <v>137</v>
      </c>
      <c r="K146" s="84">
        <f t="shared" si="13"/>
        <v>0</v>
      </c>
      <c r="L146" s="85">
        <f t="shared" si="10"/>
        <v>0</v>
      </c>
      <c r="M146" s="85">
        <f t="shared" si="11"/>
        <v>0</v>
      </c>
      <c r="N146" s="81">
        <f t="shared" si="12"/>
        <v>0</v>
      </c>
      <c r="O146" s="86">
        <f t="shared" si="14"/>
        <v>0</v>
      </c>
    </row>
    <row r="147" spans="10:15" x14ac:dyDescent="0.3">
      <c r="J147" s="106">
        <v>138</v>
      </c>
      <c r="K147" s="84">
        <f t="shared" si="13"/>
        <v>0</v>
      </c>
      <c r="L147" s="85">
        <f t="shared" si="10"/>
        <v>0</v>
      </c>
      <c r="M147" s="85">
        <f t="shared" si="11"/>
        <v>0</v>
      </c>
      <c r="N147" s="81">
        <f t="shared" si="12"/>
        <v>0</v>
      </c>
      <c r="O147" s="86">
        <f t="shared" si="14"/>
        <v>0</v>
      </c>
    </row>
    <row r="148" spans="10:15" x14ac:dyDescent="0.3">
      <c r="J148" s="106">
        <v>139</v>
      </c>
      <c r="K148" s="84">
        <f t="shared" si="13"/>
        <v>0</v>
      </c>
      <c r="L148" s="85">
        <f t="shared" si="10"/>
        <v>0</v>
      </c>
      <c r="M148" s="85">
        <f t="shared" si="11"/>
        <v>0</v>
      </c>
      <c r="N148" s="81">
        <f t="shared" si="12"/>
        <v>0</v>
      </c>
      <c r="O148" s="86">
        <f t="shared" si="14"/>
        <v>0</v>
      </c>
    </row>
    <row r="149" spans="10:15" x14ac:dyDescent="0.3">
      <c r="J149" s="106">
        <v>140</v>
      </c>
      <c r="K149" s="84">
        <f t="shared" si="13"/>
        <v>0</v>
      </c>
      <c r="L149" s="85">
        <f t="shared" si="10"/>
        <v>0</v>
      </c>
      <c r="M149" s="85">
        <f t="shared" si="11"/>
        <v>0</v>
      </c>
      <c r="N149" s="81">
        <f t="shared" si="12"/>
        <v>0</v>
      </c>
      <c r="O149" s="86">
        <f t="shared" si="14"/>
        <v>0</v>
      </c>
    </row>
    <row r="150" spans="10:15" x14ac:dyDescent="0.3">
      <c r="J150" s="106">
        <v>141</v>
      </c>
      <c r="K150" s="84">
        <f t="shared" si="13"/>
        <v>0</v>
      </c>
      <c r="L150" s="85">
        <f t="shared" si="10"/>
        <v>0</v>
      </c>
      <c r="M150" s="85">
        <f t="shared" si="11"/>
        <v>0</v>
      </c>
      <c r="N150" s="81">
        <f t="shared" si="12"/>
        <v>0</v>
      </c>
      <c r="O150" s="86">
        <f t="shared" si="14"/>
        <v>0</v>
      </c>
    </row>
    <row r="151" spans="10:15" x14ac:dyDescent="0.3">
      <c r="J151" s="106">
        <v>142</v>
      </c>
      <c r="K151" s="84">
        <f t="shared" si="13"/>
        <v>0</v>
      </c>
      <c r="L151" s="85">
        <f t="shared" si="10"/>
        <v>0</v>
      </c>
      <c r="M151" s="85">
        <f t="shared" si="11"/>
        <v>0</v>
      </c>
      <c r="N151" s="81">
        <f t="shared" si="12"/>
        <v>0</v>
      </c>
      <c r="O151" s="86">
        <f t="shared" si="14"/>
        <v>0</v>
      </c>
    </row>
    <row r="152" spans="10:15" x14ac:dyDescent="0.3">
      <c r="J152" s="106">
        <v>143</v>
      </c>
      <c r="K152" s="84">
        <f t="shared" si="13"/>
        <v>0</v>
      </c>
      <c r="L152" s="85">
        <f t="shared" si="10"/>
        <v>0</v>
      </c>
      <c r="M152" s="85">
        <f t="shared" si="11"/>
        <v>0</v>
      </c>
      <c r="N152" s="81">
        <f t="shared" si="12"/>
        <v>0</v>
      </c>
      <c r="O152" s="86">
        <f t="shared" si="14"/>
        <v>0</v>
      </c>
    </row>
    <row r="153" spans="10:15" x14ac:dyDescent="0.3">
      <c r="J153" s="106">
        <v>144</v>
      </c>
      <c r="K153" s="84">
        <f t="shared" si="13"/>
        <v>0</v>
      </c>
      <c r="L153" s="85">
        <f t="shared" si="10"/>
        <v>0</v>
      </c>
      <c r="M153" s="85">
        <f t="shared" si="11"/>
        <v>0</v>
      </c>
      <c r="N153" s="81">
        <f t="shared" si="12"/>
        <v>0</v>
      </c>
      <c r="O153" s="86">
        <f t="shared" si="14"/>
        <v>0</v>
      </c>
    </row>
    <row r="154" spans="10:15" x14ac:dyDescent="0.3">
      <c r="J154" s="106">
        <v>145</v>
      </c>
      <c r="K154" s="84">
        <f t="shared" si="13"/>
        <v>0</v>
      </c>
      <c r="L154" s="85">
        <f t="shared" si="10"/>
        <v>0</v>
      </c>
      <c r="M154" s="85">
        <f t="shared" si="11"/>
        <v>0</v>
      </c>
      <c r="N154" s="81">
        <f t="shared" si="12"/>
        <v>0</v>
      </c>
      <c r="O154" s="86">
        <f t="shared" si="14"/>
        <v>0</v>
      </c>
    </row>
    <row r="155" spans="10:15" x14ac:dyDescent="0.3">
      <c r="J155" s="106">
        <v>146</v>
      </c>
      <c r="K155" s="84">
        <f t="shared" si="13"/>
        <v>0</v>
      </c>
      <c r="L155" s="85">
        <f t="shared" si="10"/>
        <v>0</v>
      </c>
      <c r="M155" s="85">
        <f t="shared" si="11"/>
        <v>0</v>
      </c>
      <c r="N155" s="81">
        <f t="shared" si="12"/>
        <v>0</v>
      </c>
      <c r="O155" s="86">
        <f t="shared" si="14"/>
        <v>0</v>
      </c>
    </row>
    <row r="156" spans="10:15" x14ac:dyDescent="0.3">
      <c r="J156" s="106">
        <v>147</v>
      </c>
      <c r="K156" s="84">
        <f t="shared" si="13"/>
        <v>0</v>
      </c>
      <c r="L156" s="85">
        <f t="shared" si="10"/>
        <v>0</v>
      </c>
      <c r="M156" s="85">
        <f t="shared" si="11"/>
        <v>0</v>
      </c>
      <c r="N156" s="81">
        <f t="shared" si="12"/>
        <v>0</v>
      </c>
      <c r="O156" s="86">
        <f t="shared" si="14"/>
        <v>0</v>
      </c>
    </row>
    <row r="157" spans="10:15" x14ac:dyDescent="0.3">
      <c r="J157" s="106">
        <v>148</v>
      </c>
      <c r="K157" s="84">
        <f t="shared" si="13"/>
        <v>0</v>
      </c>
      <c r="L157" s="85">
        <f t="shared" si="10"/>
        <v>0</v>
      </c>
      <c r="M157" s="85">
        <f t="shared" si="11"/>
        <v>0</v>
      </c>
      <c r="N157" s="81">
        <f t="shared" si="12"/>
        <v>0</v>
      </c>
      <c r="O157" s="86">
        <f t="shared" si="14"/>
        <v>0</v>
      </c>
    </row>
    <row r="158" spans="10:15" x14ac:dyDescent="0.3">
      <c r="J158" s="106">
        <v>149</v>
      </c>
      <c r="K158" s="84">
        <f t="shared" si="13"/>
        <v>0</v>
      </c>
      <c r="L158" s="85">
        <f t="shared" si="10"/>
        <v>0</v>
      </c>
      <c r="M158" s="85">
        <f t="shared" si="11"/>
        <v>0</v>
      </c>
      <c r="N158" s="81">
        <f t="shared" si="12"/>
        <v>0</v>
      </c>
      <c r="O158" s="86">
        <f t="shared" si="14"/>
        <v>0</v>
      </c>
    </row>
    <row r="159" spans="10:15" x14ac:dyDescent="0.3">
      <c r="J159" s="106">
        <v>150</v>
      </c>
      <c r="K159" s="84">
        <f t="shared" si="13"/>
        <v>0</v>
      </c>
      <c r="L159" s="85">
        <f t="shared" si="10"/>
        <v>0</v>
      </c>
      <c r="M159" s="85">
        <f t="shared" si="11"/>
        <v>0</v>
      </c>
      <c r="N159" s="81">
        <f t="shared" si="12"/>
        <v>0</v>
      </c>
      <c r="O159" s="86">
        <f t="shared" si="14"/>
        <v>0</v>
      </c>
    </row>
    <row r="160" spans="10:15" x14ac:dyDescent="0.3">
      <c r="J160" s="106">
        <v>151</v>
      </c>
      <c r="K160" s="84">
        <f t="shared" si="13"/>
        <v>0</v>
      </c>
      <c r="L160" s="85">
        <f t="shared" si="10"/>
        <v>0</v>
      </c>
      <c r="M160" s="85">
        <f t="shared" si="11"/>
        <v>0</v>
      </c>
      <c r="N160" s="81">
        <f t="shared" si="12"/>
        <v>0</v>
      </c>
      <c r="O160" s="86">
        <f t="shared" si="14"/>
        <v>0</v>
      </c>
    </row>
    <row r="161" spans="10:15" x14ac:dyDescent="0.3">
      <c r="J161" s="106">
        <v>152</v>
      </c>
      <c r="K161" s="84">
        <f t="shared" si="13"/>
        <v>0</v>
      </c>
      <c r="L161" s="85">
        <f t="shared" si="10"/>
        <v>0</v>
      </c>
      <c r="M161" s="85">
        <f t="shared" si="11"/>
        <v>0</v>
      </c>
      <c r="N161" s="81">
        <f t="shared" si="12"/>
        <v>0</v>
      </c>
      <c r="O161" s="86">
        <f t="shared" si="14"/>
        <v>0</v>
      </c>
    </row>
    <row r="162" spans="10:15" x14ac:dyDescent="0.3">
      <c r="J162" s="106">
        <v>153</v>
      </c>
      <c r="K162" s="84">
        <f t="shared" si="13"/>
        <v>0</v>
      </c>
      <c r="L162" s="85">
        <f t="shared" si="10"/>
        <v>0</v>
      </c>
      <c r="M162" s="85">
        <f t="shared" si="11"/>
        <v>0</v>
      </c>
      <c r="N162" s="81">
        <f t="shared" si="12"/>
        <v>0</v>
      </c>
      <c r="O162" s="86">
        <f t="shared" si="14"/>
        <v>0</v>
      </c>
    </row>
    <row r="163" spans="10:15" x14ac:dyDescent="0.3">
      <c r="J163" s="106">
        <v>154</v>
      </c>
      <c r="K163" s="84">
        <f t="shared" si="13"/>
        <v>0</v>
      </c>
      <c r="L163" s="85">
        <f t="shared" si="10"/>
        <v>0</v>
      </c>
      <c r="M163" s="85">
        <f t="shared" si="11"/>
        <v>0</v>
      </c>
      <c r="N163" s="81">
        <f t="shared" si="12"/>
        <v>0</v>
      </c>
      <c r="O163" s="86">
        <f t="shared" si="14"/>
        <v>0</v>
      </c>
    </row>
    <row r="164" spans="10:15" x14ac:dyDescent="0.3">
      <c r="J164" s="106">
        <v>155</v>
      </c>
      <c r="K164" s="84">
        <f t="shared" si="13"/>
        <v>0</v>
      </c>
      <c r="L164" s="85">
        <f t="shared" si="10"/>
        <v>0</v>
      </c>
      <c r="M164" s="85">
        <f t="shared" si="11"/>
        <v>0</v>
      </c>
      <c r="N164" s="81">
        <f t="shared" si="12"/>
        <v>0</v>
      </c>
      <c r="O164" s="86">
        <f t="shared" si="14"/>
        <v>0</v>
      </c>
    </row>
    <row r="165" spans="10:15" x14ac:dyDescent="0.3">
      <c r="J165" s="106">
        <v>156</v>
      </c>
      <c r="K165" s="84">
        <f t="shared" si="13"/>
        <v>0</v>
      </c>
      <c r="L165" s="85">
        <f t="shared" si="10"/>
        <v>0</v>
      </c>
      <c r="M165" s="85">
        <f t="shared" si="11"/>
        <v>0</v>
      </c>
      <c r="N165" s="81">
        <f t="shared" si="12"/>
        <v>0</v>
      </c>
      <c r="O165" s="86">
        <f t="shared" si="14"/>
        <v>0</v>
      </c>
    </row>
    <row r="166" spans="10:15" x14ac:dyDescent="0.3">
      <c r="J166" s="106">
        <v>157</v>
      </c>
      <c r="K166" s="84">
        <f t="shared" si="13"/>
        <v>0</v>
      </c>
      <c r="L166" s="85">
        <f t="shared" si="10"/>
        <v>0</v>
      </c>
      <c r="M166" s="85">
        <f t="shared" si="11"/>
        <v>0</v>
      </c>
      <c r="N166" s="81">
        <f t="shared" si="12"/>
        <v>0</v>
      </c>
      <c r="O166" s="86">
        <f t="shared" si="14"/>
        <v>0</v>
      </c>
    </row>
    <row r="167" spans="10:15" x14ac:dyDescent="0.3">
      <c r="J167" s="106">
        <v>158</v>
      </c>
      <c r="K167" s="84">
        <f t="shared" si="13"/>
        <v>0</v>
      </c>
      <c r="L167" s="85">
        <f t="shared" si="10"/>
        <v>0</v>
      </c>
      <c r="M167" s="85">
        <f t="shared" si="11"/>
        <v>0</v>
      </c>
      <c r="N167" s="81">
        <f t="shared" si="12"/>
        <v>0</v>
      </c>
      <c r="O167" s="86">
        <f t="shared" si="14"/>
        <v>0</v>
      </c>
    </row>
    <row r="168" spans="10:15" x14ac:dyDescent="0.3">
      <c r="J168" s="106">
        <v>159</v>
      </c>
      <c r="K168" s="84">
        <f t="shared" si="13"/>
        <v>0</v>
      </c>
      <c r="L168" s="85">
        <f t="shared" si="10"/>
        <v>0</v>
      </c>
      <c r="M168" s="85">
        <f t="shared" si="11"/>
        <v>0</v>
      </c>
      <c r="N168" s="81">
        <f t="shared" si="12"/>
        <v>0</v>
      </c>
      <c r="O168" s="86">
        <f t="shared" si="14"/>
        <v>0</v>
      </c>
    </row>
    <row r="169" spans="10:15" x14ac:dyDescent="0.3">
      <c r="J169" s="106">
        <v>160</v>
      </c>
      <c r="K169" s="84">
        <f t="shared" si="13"/>
        <v>0</v>
      </c>
      <c r="L169" s="85">
        <f t="shared" si="10"/>
        <v>0</v>
      </c>
      <c r="M169" s="85">
        <f t="shared" si="11"/>
        <v>0</v>
      </c>
      <c r="N169" s="81">
        <f t="shared" si="12"/>
        <v>0</v>
      </c>
      <c r="O169" s="86">
        <f t="shared" si="14"/>
        <v>0</v>
      </c>
    </row>
    <row r="170" spans="10:15" x14ac:dyDescent="0.3">
      <c r="J170" s="106">
        <v>161</v>
      </c>
      <c r="K170" s="84">
        <f t="shared" si="13"/>
        <v>0</v>
      </c>
      <c r="L170" s="85">
        <f t="shared" si="10"/>
        <v>0</v>
      </c>
      <c r="M170" s="85">
        <f t="shared" si="11"/>
        <v>0</v>
      </c>
      <c r="N170" s="81">
        <f t="shared" si="12"/>
        <v>0</v>
      </c>
      <c r="O170" s="86">
        <f t="shared" si="14"/>
        <v>0</v>
      </c>
    </row>
    <row r="171" spans="10:15" x14ac:dyDescent="0.3">
      <c r="J171" s="106">
        <v>162</v>
      </c>
      <c r="K171" s="84">
        <f t="shared" si="13"/>
        <v>0</v>
      </c>
      <c r="L171" s="85">
        <f t="shared" si="10"/>
        <v>0</v>
      </c>
      <c r="M171" s="85">
        <f t="shared" si="11"/>
        <v>0</v>
      </c>
      <c r="N171" s="81">
        <f t="shared" si="12"/>
        <v>0</v>
      </c>
      <c r="O171" s="86">
        <f t="shared" si="14"/>
        <v>0</v>
      </c>
    </row>
    <row r="172" spans="10:15" x14ac:dyDescent="0.3">
      <c r="J172" s="106">
        <v>163</v>
      </c>
      <c r="K172" s="84">
        <f t="shared" si="13"/>
        <v>0</v>
      </c>
      <c r="L172" s="85">
        <f t="shared" si="10"/>
        <v>0</v>
      </c>
      <c r="M172" s="85">
        <f t="shared" si="11"/>
        <v>0</v>
      </c>
      <c r="N172" s="81">
        <f t="shared" si="12"/>
        <v>0</v>
      </c>
      <c r="O172" s="86">
        <f t="shared" si="14"/>
        <v>0</v>
      </c>
    </row>
    <row r="173" spans="10:15" x14ac:dyDescent="0.3">
      <c r="J173" s="106">
        <v>164</v>
      </c>
      <c r="K173" s="84">
        <f t="shared" si="13"/>
        <v>0</v>
      </c>
      <c r="L173" s="85">
        <f t="shared" si="10"/>
        <v>0</v>
      </c>
      <c r="M173" s="85">
        <f t="shared" si="11"/>
        <v>0</v>
      </c>
      <c r="N173" s="81">
        <f t="shared" si="12"/>
        <v>0</v>
      </c>
      <c r="O173" s="86">
        <f t="shared" si="14"/>
        <v>0</v>
      </c>
    </row>
    <row r="174" spans="10:15" x14ac:dyDescent="0.3">
      <c r="J174" s="106">
        <v>165</v>
      </c>
      <c r="K174" s="84">
        <f t="shared" si="13"/>
        <v>0</v>
      </c>
      <c r="L174" s="85">
        <f t="shared" si="10"/>
        <v>0</v>
      </c>
      <c r="M174" s="85">
        <f t="shared" si="11"/>
        <v>0</v>
      </c>
      <c r="N174" s="81">
        <f t="shared" si="12"/>
        <v>0</v>
      </c>
      <c r="O174" s="86">
        <f t="shared" si="14"/>
        <v>0</v>
      </c>
    </row>
    <row r="175" spans="10:15" x14ac:dyDescent="0.3">
      <c r="J175" s="106">
        <v>166</v>
      </c>
      <c r="K175" s="84">
        <f t="shared" si="13"/>
        <v>0</v>
      </c>
      <c r="L175" s="85">
        <f t="shared" si="10"/>
        <v>0</v>
      </c>
      <c r="M175" s="85">
        <f t="shared" si="11"/>
        <v>0</v>
      </c>
      <c r="N175" s="81">
        <f t="shared" si="12"/>
        <v>0</v>
      </c>
      <c r="O175" s="86">
        <f t="shared" si="14"/>
        <v>0</v>
      </c>
    </row>
    <row r="176" spans="10:15" x14ac:dyDescent="0.3">
      <c r="J176" s="106">
        <v>167</v>
      </c>
      <c r="K176" s="84">
        <f t="shared" si="13"/>
        <v>0</v>
      </c>
      <c r="L176" s="85">
        <f t="shared" si="10"/>
        <v>0</v>
      </c>
      <c r="M176" s="85">
        <f t="shared" si="11"/>
        <v>0</v>
      </c>
      <c r="N176" s="81">
        <f t="shared" si="12"/>
        <v>0</v>
      </c>
      <c r="O176" s="86">
        <f t="shared" si="14"/>
        <v>0</v>
      </c>
    </row>
    <row r="177" spans="10:15" x14ac:dyDescent="0.3">
      <c r="J177" s="106">
        <v>168</v>
      </c>
      <c r="K177" s="84">
        <f t="shared" si="13"/>
        <v>0</v>
      </c>
      <c r="L177" s="85">
        <f t="shared" si="10"/>
        <v>0</v>
      </c>
      <c r="M177" s="85">
        <f t="shared" si="11"/>
        <v>0</v>
      </c>
      <c r="N177" s="81">
        <f t="shared" si="12"/>
        <v>0</v>
      </c>
      <c r="O177" s="86">
        <f t="shared" si="14"/>
        <v>0</v>
      </c>
    </row>
    <row r="178" spans="10:15" x14ac:dyDescent="0.3">
      <c r="J178" s="106">
        <v>169</v>
      </c>
      <c r="K178" s="84">
        <f t="shared" si="13"/>
        <v>0</v>
      </c>
      <c r="L178" s="85">
        <f t="shared" si="10"/>
        <v>0</v>
      </c>
      <c r="M178" s="85">
        <f t="shared" si="11"/>
        <v>0</v>
      </c>
      <c r="N178" s="81">
        <f t="shared" si="12"/>
        <v>0</v>
      </c>
      <c r="O178" s="86">
        <f t="shared" si="14"/>
        <v>0</v>
      </c>
    </row>
    <row r="179" spans="10:15" x14ac:dyDescent="0.3">
      <c r="J179" s="106">
        <v>170</v>
      </c>
      <c r="K179" s="84">
        <f t="shared" si="13"/>
        <v>0</v>
      </c>
      <c r="L179" s="85">
        <f t="shared" si="10"/>
        <v>0</v>
      </c>
      <c r="M179" s="85">
        <f t="shared" si="11"/>
        <v>0</v>
      </c>
      <c r="N179" s="81">
        <f t="shared" si="12"/>
        <v>0</v>
      </c>
      <c r="O179" s="86">
        <f t="shared" si="14"/>
        <v>0</v>
      </c>
    </row>
    <row r="180" spans="10:15" x14ac:dyDescent="0.3">
      <c r="J180" s="106">
        <v>171</v>
      </c>
      <c r="K180" s="84">
        <f t="shared" si="13"/>
        <v>0</v>
      </c>
      <c r="L180" s="85">
        <f t="shared" si="10"/>
        <v>0</v>
      </c>
      <c r="M180" s="85">
        <f t="shared" si="11"/>
        <v>0</v>
      </c>
      <c r="N180" s="81">
        <f t="shared" si="12"/>
        <v>0</v>
      </c>
      <c r="O180" s="86">
        <f t="shared" si="14"/>
        <v>0</v>
      </c>
    </row>
    <row r="181" spans="10:15" x14ac:dyDescent="0.3">
      <c r="J181" s="106">
        <v>172</v>
      </c>
      <c r="K181" s="84">
        <f t="shared" si="13"/>
        <v>0</v>
      </c>
      <c r="L181" s="85">
        <f t="shared" si="10"/>
        <v>0</v>
      </c>
      <c r="M181" s="85">
        <f t="shared" si="11"/>
        <v>0</v>
      </c>
      <c r="N181" s="81">
        <f t="shared" si="12"/>
        <v>0</v>
      </c>
      <c r="O181" s="86">
        <f t="shared" si="14"/>
        <v>0</v>
      </c>
    </row>
    <row r="182" spans="10:15" x14ac:dyDescent="0.3">
      <c r="J182" s="106">
        <v>173</v>
      </c>
      <c r="K182" s="84">
        <f t="shared" si="13"/>
        <v>0</v>
      </c>
      <c r="L182" s="85">
        <f t="shared" si="10"/>
        <v>0</v>
      </c>
      <c r="M182" s="85">
        <f t="shared" si="11"/>
        <v>0</v>
      </c>
      <c r="N182" s="81">
        <f t="shared" si="12"/>
        <v>0</v>
      </c>
      <c r="O182" s="86">
        <f t="shared" si="14"/>
        <v>0</v>
      </c>
    </row>
    <row r="183" spans="10:15" x14ac:dyDescent="0.3">
      <c r="J183" s="106">
        <v>174</v>
      </c>
      <c r="K183" s="84">
        <f t="shared" si="13"/>
        <v>0</v>
      </c>
      <c r="L183" s="85">
        <f t="shared" si="10"/>
        <v>0</v>
      </c>
      <c r="M183" s="85">
        <f t="shared" si="11"/>
        <v>0</v>
      </c>
      <c r="N183" s="81">
        <f t="shared" si="12"/>
        <v>0</v>
      </c>
      <c r="O183" s="86">
        <f t="shared" si="14"/>
        <v>0</v>
      </c>
    </row>
    <row r="184" spans="10:15" x14ac:dyDescent="0.3">
      <c r="J184" s="106">
        <v>175</v>
      </c>
      <c r="K184" s="84">
        <f t="shared" si="13"/>
        <v>0</v>
      </c>
      <c r="L184" s="85">
        <f t="shared" si="10"/>
        <v>0</v>
      </c>
      <c r="M184" s="85">
        <f t="shared" si="11"/>
        <v>0</v>
      </c>
      <c r="N184" s="81">
        <f t="shared" si="12"/>
        <v>0</v>
      </c>
      <c r="O184" s="86">
        <f t="shared" si="14"/>
        <v>0</v>
      </c>
    </row>
    <row r="185" spans="10:15" x14ac:dyDescent="0.3">
      <c r="J185" s="106">
        <v>176</v>
      </c>
      <c r="K185" s="84">
        <f t="shared" si="13"/>
        <v>0</v>
      </c>
      <c r="L185" s="85">
        <f t="shared" si="10"/>
        <v>0</v>
      </c>
      <c r="M185" s="85">
        <f t="shared" si="11"/>
        <v>0</v>
      </c>
      <c r="N185" s="81">
        <f t="shared" si="12"/>
        <v>0</v>
      </c>
      <c r="O185" s="86">
        <f t="shared" si="14"/>
        <v>0</v>
      </c>
    </row>
    <row r="186" spans="10:15" x14ac:dyDescent="0.3">
      <c r="J186" s="106">
        <v>177</v>
      </c>
      <c r="K186" s="84">
        <f t="shared" si="13"/>
        <v>0</v>
      </c>
      <c r="L186" s="85">
        <f t="shared" si="10"/>
        <v>0</v>
      </c>
      <c r="M186" s="85">
        <f t="shared" si="11"/>
        <v>0</v>
      </c>
      <c r="N186" s="81">
        <f t="shared" si="12"/>
        <v>0</v>
      </c>
      <c r="O186" s="86">
        <f t="shared" si="14"/>
        <v>0</v>
      </c>
    </row>
    <row r="187" spans="10:15" x14ac:dyDescent="0.3">
      <c r="J187" s="106">
        <v>178</v>
      </c>
      <c r="K187" s="84">
        <f t="shared" si="13"/>
        <v>0</v>
      </c>
      <c r="L187" s="85">
        <f t="shared" si="10"/>
        <v>0</v>
      </c>
      <c r="M187" s="85">
        <f t="shared" si="11"/>
        <v>0</v>
      </c>
      <c r="N187" s="81">
        <f t="shared" si="12"/>
        <v>0</v>
      </c>
      <c r="O187" s="86">
        <f t="shared" si="14"/>
        <v>0</v>
      </c>
    </row>
    <row r="188" spans="10:15" x14ac:dyDescent="0.3">
      <c r="J188" s="106">
        <v>179</v>
      </c>
      <c r="K188" s="84">
        <f t="shared" si="13"/>
        <v>0</v>
      </c>
      <c r="L188" s="85">
        <f t="shared" si="10"/>
        <v>0</v>
      </c>
      <c r="M188" s="85">
        <f t="shared" si="11"/>
        <v>0</v>
      </c>
      <c r="N188" s="81">
        <f t="shared" si="12"/>
        <v>0</v>
      </c>
      <c r="O188" s="86">
        <f t="shared" si="14"/>
        <v>0</v>
      </c>
    </row>
    <row r="189" spans="10:15" x14ac:dyDescent="0.3">
      <c r="J189" s="106">
        <v>180</v>
      </c>
      <c r="K189" s="84">
        <f t="shared" si="13"/>
        <v>0</v>
      </c>
      <c r="L189" s="85">
        <f t="shared" si="10"/>
        <v>0</v>
      </c>
      <c r="M189" s="85">
        <f t="shared" si="11"/>
        <v>0</v>
      </c>
      <c r="N189" s="81">
        <f t="shared" si="12"/>
        <v>0</v>
      </c>
      <c r="O189" s="86">
        <f t="shared" si="14"/>
        <v>0</v>
      </c>
    </row>
    <row r="190" spans="10:15" x14ac:dyDescent="0.3">
      <c r="J190" s="106">
        <v>181</v>
      </c>
      <c r="K190" s="84">
        <f t="shared" si="13"/>
        <v>0</v>
      </c>
      <c r="L190" s="85">
        <f t="shared" si="10"/>
        <v>0</v>
      </c>
      <c r="M190" s="85">
        <f t="shared" si="11"/>
        <v>0</v>
      </c>
      <c r="N190" s="81">
        <f t="shared" si="12"/>
        <v>0</v>
      </c>
      <c r="O190" s="86">
        <f t="shared" si="14"/>
        <v>0</v>
      </c>
    </row>
    <row r="191" spans="10:15" x14ac:dyDescent="0.3">
      <c r="J191" s="106">
        <v>182</v>
      </c>
      <c r="K191" s="84">
        <f t="shared" si="13"/>
        <v>0</v>
      </c>
      <c r="L191" s="85">
        <f t="shared" si="10"/>
        <v>0</v>
      </c>
      <c r="M191" s="85">
        <f t="shared" si="11"/>
        <v>0</v>
      </c>
      <c r="N191" s="81">
        <f t="shared" si="12"/>
        <v>0</v>
      </c>
      <c r="O191" s="86">
        <f t="shared" si="14"/>
        <v>0</v>
      </c>
    </row>
    <row r="192" spans="10:15" x14ac:dyDescent="0.3">
      <c r="J192" s="106">
        <v>183</v>
      </c>
      <c r="K192" s="84">
        <f t="shared" si="13"/>
        <v>0</v>
      </c>
      <c r="L192" s="85">
        <f t="shared" si="10"/>
        <v>0</v>
      </c>
      <c r="M192" s="85">
        <f t="shared" si="11"/>
        <v>0</v>
      </c>
      <c r="N192" s="81">
        <f t="shared" si="12"/>
        <v>0</v>
      </c>
      <c r="O192" s="86">
        <f t="shared" si="14"/>
        <v>0</v>
      </c>
    </row>
    <row r="193" spans="10:15" x14ac:dyDescent="0.3">
      <c r="J193" s="106">
        <v>184</v>
      </c>
      <c r="K193" s="84">
        <f t="shared" si="13"/>
        <v>0</v>
      </c>
      <c r="L193" s="85">
        <f t="shared" si="10"/>
        <v>0</v>
      </c>
      <c r="M193" s="85">
        <f t="shared" si="11"/>
        <v>0</v>
      </c>
      <c r="N193" s="81">
        <f t="shared" si="12"/>
        <v>0</v>
      </c>
      <c r="O193" s="86">
        <f t="shared" si="14"/>
        <v>0</v>
      </c>
    </row>
    <row r="194" spans="10:15" x14ac:dyDescent="0.3">
      <c r="J194" s="106">
        <v>185</v>
      </c>
      <c r="K194" s="84">
        <f t="shared" si="13"/>
        <v>0</v>
      </c>
      <c r="L194" s="85">
        <f t="shared" si="10"/>
        <v>0</v>
      </c>
      <c r="M194" s="85">
        <f t="shared" si="11"/>
        <v>0</v>
      </c>
      <c r="N194" s="81">
        <f t="shared" si="12"/>
        <v>0</v>
      </c>
      <c r="O194" s="86">
        <f t="shared" si="14"/>
        <v>0</v>
      </c>
    </row>
    <row r="195" spans="10:15" x14ac:dyDescent="0.3">
      <c r="J195" s="106">
        <v>186</v>
      </c>
      <c r="K195" s="84">
        <f t="shared" si="13"/>
        <v>0</v>
      </c>
      <c r="L195" s="85">
        <f t="shared" si="10"/>
        <v>0</v>
      </c>
      <c r="M195" s="85">
        <f t="shared" si="11"/>
        <v>0</v>
      </c>
      <c r="N195" s="81">
        <f t="shared" si="12"/>
        <v>0</v>
      </c>
      <c r="O195" s="86">
        <f t="shared" si="14"/>
        <v>0</v>
      </c>
    </row>
    <row r="196" spans="10:15" x14ac:dyDescent="0.3">
      <c r="J196" s="106">
        <v>187</v>
      </c>
      <c r="K196" s="84">
        <f t="shared" si="13"/>
        <v>0</v>
      </c>
      <c r="L196" s="85">
        <f t="shared" si="10"/>
        <v>0</v>
      </c>
      <c r="M196" s="85">
        <f t="shared" si="11"/>
        <v>0</v>
      </c>
      <c r="N196" s="81">
        <f t="shared" si="12"/>
        <v>0</v>
      </c>
      <c r="O196" s="86">
        <f t="shared" si="14"/>
        <v>0</v>
      </c>
    </row>
    <row r="197" spans="10:15" x14ac:dyDescent="0.3">
      <c r="J197" s="106">
        <v>188</v>
      </c>
      <c r="K197" s="84">
        <f t="shared" si="13"/>
        <v>0</v>
      </c>
      <c r="L197" s="85">
        <f t="shared" si="10"/>
        <v>0</v>
      </c>
      <c r="M197" s="85">
        <f t="shared" si="11"/>
        <v>0</v>
      </c>
      <c r="N197" s="81">
        <f t="shared" si="12"/>
        <v>0</v>
      </c>
      <c r="O197" s="86">
        <f t="shared" si="14"/>
        <v>0</v>
      </c>
    </row>
    <row r="198" spans="10:15" x14ac:dyDescent="0.3">
      <c r="J198" s="106">
        <v>189</v>
      </c>
      <c r="K198" s="84">
        <f t="shared" si="13"/>
        <v>0</v>
      </c>
      <c r="L198" s="85">
        <f t="shared" si="10"/>
        <v>0</v>
      </c>
      <c r="M198" s="85">
        <f t="shared" si="11"/>
        <v>0</v>
      </c>
      <c r="N198" s="81">
        <f t="shared" si="12"/>
        <v>0</v>
      </c>
      <c r="O198" s="86">
        <f t="shared" si="14"/>
        <v>0</v>
      </c>
    </row>
    <row r="199" spans="10:15" x14ac:dyDescent="0.3">
      <c r="J199" s="106">
        <v>190</v>
      </c>
      <c r="K199" s="84">
        <f t="shared" si="13"/>
        <v>0</v>
      </c>
      <c r="L199" s="85">
        <f t="shared" si="10"/>
        <v>0</v>
      </c>
      <c r="M199" s="85">
        <f t="shared" si="11"/>
        <v>0</v>
      </c>
      <c r="N199" s="81">
        <f t="shared" si="12"/>
        <v>0</v>
      </c>
      <c r="O199" s="86">
        <f t="shared" si="14"/>
        <v>0</v>
      </c>
    </row>
    <row r="200" spans="10:15" x14ac:dyDescent="0.3">
      <c r="J200" s="106">
        <v>191</v>
      </c>
      <c r="K200" s="84">
        <f t="shared" si="13"/>
        <v>0</v>
      </c>
      <c r="L200" s="85">
        <f t="shared" si="10"/>
        <v>0</v>
      </c>
      <c r="M200" s="85">
        <f t="shared" si="11"/>
        <v>0</v>
      </c>
      <c r="N200" s="81">
        <f t="shared" si="12"/>
        <v>0</v>
      </c>
      <c r="O200" s="86">
        <f t="shared" si="14"/>
        <v>0</v>
      </c>
    </row>
    <row r="201" spans="10:15" x14ac:dyDescent="0.3">
      <c r="J201" s="106">
        <v>192</v>
      </c>
      <c r="K201" s="84">
        <f t="shared" si="13"/>
        <v>0</v>
      </c>
      <c r="L201" s="85">
        <f t="shared" si="10"/>
        <v>0</v>
      </c>
      <c r="M201" s="85">
        <f t="shared" si="11"/>
        <v>0</v>
      </c>
      <c r="N201" s="81">
        <f t="shared" si="12"/>
        <v>0</v>
      </c>
      <c r="O201" s="86">
        <f t="shared" si="14"/>
        <v>0</v>
      </c>
    </row>
    <row r="202" spans="10:15" x14ac:dyDescent="0.3">
      <c r="J202" s="106">
        <v>193</v>
      </c>
      <c r="K202" s="84">
        <f t="shared" si="13"/>
        <v>0</v>
      </c>
      <c r="L202" s="85">
        <f t="shared" si="10"/>
        <v>0</v>
      </c>
      <c r="M202" s="85">
        <f t="shared" si="11"/>
        <v>0</v>
      </c>
      <c r="N202" s="81">
        <f t="shared" si="12"/>
        <v>0</v>
      </c>
      <c r="O202" s="86">
        <f t="shared" si="14"/>
        <v>0</v>
      </c>
    </row>
    <row r="203" spans="10:15" x14ac:dyDescent="0.3">
      <c r="J203" s="106">
        <v>194</v>
      </c>
      <c r="K203" s="84">
        <f t="shared" si="13"/>
        <v>0</v>
      </c>
      <c r="L203" s="85">
        <f t="shared" ref="L203:L266" si="15">PMT(($N$4/12),$N$5,$K$7)*-1</f>
        <v>0</v>
      </c>
      <c r="M203" s="85">
        <f t="shared" ref="M203:M266" si="16">L203-N203</f>
        <v>0</v>
      </c>
      <c r="N203" s="81">
        <f t="shared" ref="N203:N266" si="17">K203*$N$4/12</f>
        <v>0</v>
      </c>
      <c r="O203" s="86">
        <f t="shared" si="14"/>
        <v>0</v>
      </c>
    </row>
    <row r="204" spans="10:15" x14ac:dyDescent="0.3">
      <c r="J204" s="106">
        <v>195</v>
      </c>
      <c r="K204" s="84">
        <f t="shared" ref="K204:K267" si="18">O203</f>
        <v>0</v>
      </c>
      <c r="L204" s="85">
        <f t="shared" si="15"/>
        <v>0</v>
      </c>
      <c r="M204" s="85">
        <f t="shared" si="16"/>
        <v>0</v>
      </c>
      <c r="N204" s="81">
        <f t="shared" si="17"/>
        <v>0</v>
      </c>
      <c r="O204" s="86">
        <f t="shared" ref="O204:O267" si="19">K204-M204</f>
        <v>0</v>
      </c>
    </row>
    <row r="205" spans="10:15" x14ac:dyDescent="0.3">
      <c r="J205" s="106">
        <v>196</v>
      </c>
      <c r="K205" s="84">
        <f t="shared" si="18"/>
        <v>0</v>
      </c>
      <c r="L205" s="85">
        <f t="shared" si="15"/>
        <v>0</v>
      </c>
      <c r="M205" s="85">
        <f t="shared" si="16"/>
        <v>0</v>
      </c>
      <c r="N205" s="81">
        <f t="shared" si="17"/>
        <v>0</v>
      </c>
      <c r="O205" s="86">
        <f t="shared" si="19"/>
        <v>0</v>
      </c>
    </row>
    <row r="206" spans="10:15" x14ac:dyDescent="0.3">
      <c r="J206" s="106">
        <v>197</v>
      </c>
      <c r="K206" s="84">
        <f t="shared" si="18"/>
        <v>0</v>
      </c>
      <c r="L206" s="85">
        <f t="shared" si="15"/>
        <v>0</v>
      </c>
      <c r="M206" s="85">
        <f t="shared" si="16"/>
        <v>0</v>
      </c>
      <c r="N206" s="81">
        <f t="shared" si="17"/>
        <v>0</v>
      </c>
      <c r="O206" s="86">
        <f t="shared" si="19"/>
        <v>0</v>
      </c>
    </row>
    <row r="207" spans="10:15" x14ac:dyDescent="0.3">
      <c r="J207" s="106">
        <v>198</v>
      </c>
      <c r="K207" s="84">
        <f t="shared" si="18"/>
        <v>0</v>
      </c>
      <c r="L207" s="85">
        <f t="shared" si="15"/>
        <v>0</v>
      </c>
      <c r="M207" s="85">
        <f t="shared" si="16"/>
        <v>0</v>
      </c>
      <c r="N207" s="81">
        <f t="shared" si="17"/>
        <v>0</v>
      </c>
      <c r="O207" s="86">
        <f t="shared" si="19"/>
        <v>0</v>
      </c>
    </row>
    <row r="208" spans="10:15" x14ac:dyDescent="0.3">
      <c r="J208" s="106">
        <v>199</v>
      </c>
      <c r="K208" s="84">
        <f t="shared" si="18"/>
        <v>0</v>
      </c>
      <c r="L208" s="85">
        <f t="shared" si="15"/>
        <v>0</v>
      </c>
      <c r="M208" s="85">
        <f t="shared" si="16"/>
        <v>0</v>
      </c>
      <c r="N208" s="81">
        <f t="shared" si="17"/>
        <v>0</v>
      </c>
      <c r="O208" s="86">
        <f t="shared" si="19"/>
        <v>0</v>
      </c>
    </row>
    <row r="209" spans="10:15" x14ac:dyDescent="0.3">
      <c r="J209" s="106">
        <v>200</v>
      </c>
      <c r="K209" s="84">
        <f t="shared" si="18"/>
        <v>0</v>
      </c>
      <c r="L209" s="85">
        <f t="shared" si="15"/>
        <v>0</v>
      </c>
      <c r="M209" s="85">
        <f t="shared" si="16"/>
        <v>0</v>
      </c>
      <c r="N209" s="81">
        <f t="shared" si="17"/>
        <v>0</v>
      </c>
      <c r="O209" s="86">
        <f t="shared" si="19"/>
        <v>0</v>
      </c>
    </row>
    <row r="210" spans="10:15" x14ac:dyDescent="0.3">
      <c r="J210" s="106">
        <v>201</v>
      </c>
      <c r="K210" s="84">
        <f t="shared" si="18"/>
        <v>0</v>
      </c>
      <c r="L210" s="85">
        <f t="shared" si="15"/>
        <v>0</v>
      </c>
      <c r="M210" s="85">
        <f t="shared" si="16"/>
        <v>0</v>
      </c>
      <c r="N210" s="81">
        <f t="shared" si="17"/>
        <v>0</v>
      </c>
      <c r="O210" s="86">
        <f t="shared" si="19"/>
        <v>0</v>
      </c>
    </row>
    <row r="211" spans="10:15" x14ac:dyDescent="0.3">
      <c r="J211" s="106">
        <v>202</v>
      </c>
      <c r="K211" s="84">
        <f t="shared" si="18"/>
        <v>0</v>
      </c>
      <c r="L211" s="85">
        <f t="shared" si="15"/>
        <v>0</v>
      </c>
      <c r="M211" s="85">
        <f t="shared" si="16"/>
        <v>0</v>
      </c>
      <c r="N211" s="81">
        <f t="shared" si="17"/>
        <v>0</v>
      </c>
      <c r="O211" s="86">
        <f t="shared" si="19"/>
        <v>0</v>
      </c>
    </row>
    <row r="212" spans="10:15" x14ac:dyDescent="0.3">
      <c r="J212" s="106">
        <v>203</v>
      </c>
      <c r="K212" s="84">
        <f t="shared" si="18"/>
        <v>0</v>
      </c>
      <c r="L212" s="85">
        <f t="shared" si="15"/>
        <v>0</v>
      </c>
      <c r="M212" s="85">
        <f t="shared" si="16"/>
        <v>0</v>
      </c>
      <c r="N212" s="81">
        <f t="shared" si="17"/>
        <v>0</v>
      </c>
      <c r="O212" s="86">
        <f t="shared" si="19"/>
        <v>0</v>
      </c>
    </row>
    <row r="213" spans="10:15" x14ac:dyDescent="0.3">
      <c r="J213" s="106">
        <v>204</v>
      </c>
      <c r="K213" s="84">
        <f t="shared" si="18"/>
        <v>0</v>
      </c>
      <c r="L213" s="85">
        <f t="shared" si="15"/>
        <v>0</v>
      </c>
      <c r="M213" s="85">
        <f t="shared" si="16"/>
        <v>0</v>
      </c>
      <c r="N213" s="81">
        <f t="shared" si="17"/>
        <v>0</v>
      </c>
      <c r="O213" s="86">
        <f t="shared" si="19"/>
        <v>0</v>
      </c>
    </row>
    <row r="214" spans="10:15" x14ac:dyDescent="0.3">
      <c r="J214" s="106">
        <v>205</v>
      </c>
      <c r="K214" s="84">
        <f t="shared" si="18"/>
        <v>0</v>
      </c>
      <c r="L214" s="85">
        <f t="shared" si="15"/>
        <v>0</v>
      </c>
      <c r="M214" s="85">
        <f t="shared" si="16"/>
        <v>0</v>
      </c>
      <c r="N214" s="81">
        <f t="shared" si="17"/>
        <v>0</v>
      </c>
      <c r="O214" s="86">
        <f t="shared" si="19"/>
        <v>0</v>
      </c>
    </row>
    <row r="215" spans="10:15" x14ac:dyDescent="0.3">
      <c r="J215" s="106">
        <v>206</v>
      </c>
      <c r="K215" s="84">
        <f t="shared" si="18"/>
        <v>0</v>
      </c>
      <c r="L215" s="85">
        <f t="shared" si="15"/>
        <v>0</v>
      </c>
      <c r="M215" s="85">
        <f t="shared" si="16"/>
        <v>0</v>
      </c>
      <c r="N215" s="81">
        <f t="shared" si="17"/>
        <v>0</v>
      </c>
      <c r="O215" s="86">
        <f t="shared" si="19"/>
        <v>0</v>
      </c>
    </row>
    <row r="216" spans="10:15" x14ac:dyDescent="0.3">
      <c r="J216" s="106">
        <v>207</v>
      </c>
      <c r="K216" s="84">
        <f t="shared" si="18"/>
        <v>0</v>
      </c>
      <c r="L216" s="85">
        <f t="shared" si="15"/>
        <v>0</v>
      </c>
      <c r="M216" s="85">
        <f t="shared" si="16"/>
        <v>0</v>
      </c>
      <c r="N216" s="81">
        <f t="shared" si="17"/>
        <v>0</v>
      </c>
      <c r="O216" s="86">
        <f t="shared" si="19"/>
        <v>0</v>
      </c>
    </row>
    <row r="217" spans="10:15" x14ac:dyDescent="0.3">
      <c r="J217" s="106">
        <v>208</v>
      </c>
      <c r="K217" s="84">
        <f t="shared" si="18"/>
        <v>0</v>
      </c>
      <c r="L217" s="85">
        <f t="shared" si="15"/>
        <v>0</v>
      </c>
      <c r="M217" s="85">
        <f t="shared" si="16"/>
        <v>0</v>
      </c>
      <c r="N217" s="81">
        <f t="shared" si="17"/>
        <v>0</v>
      </c>
      <c r="O217" s="86">
        <f t="shared" si="19"/>
        <v>0</v>
      </c>
    </row>
    <row r="218" spans="10:15" x14ac:dyDescent="0.3">
      <c r="J218" s="106">
        <v>209</v>
      </c>
      <c r="K218" s="84">
        <f t="shared" si="18"/>
        <v>0</v>
      </c>
      <c r="L218" s="85">
        <f t="shared" si="15"/>
        <v>0</v>
      </c>
      <c r="M218" s="85">
        <f t="shared" si="16"/>
        <v>0</v>
      </c>
      <c r="N218" s="81">
        <f t="shared" si="17"/>
        <v>0</v>
      </c>
      <c r="O218" s="86">
        <f t="shared" si="19"/>
        <v>0</v>
      </c>
    </row>
    <row r="219" spans="10:15" x14ac:dyDescent="0.3">
      <c r="J219" s="106">
        <v>210</v>
      </c>
      <c r="K219" s="84">
        <f t="shared" si="18"/>
        <v>0</v>
      </c>
      <c r="L219" s="85">
        <f t="shared" si="15"/>
        <v>0</v>
      </c>
      <c r="M219" s="85">
        <f t="shared" si="16"/>
        <v>0</v>
      </c>
      <c r="N219" s="81">
        <f t="shared" si="17"/>
        <v>0</v>
      </c>
      <c r="O219" s="86">
        <f t="shared" si="19"/>
        <v>0</v>
      </c>
    </row>
    <row r="220" spans="10:15" x14ac:dyDescent="0.3">
      <c r="J220" s="106">
        <v>211</v>
      </c>
      <c r="K220" s="84">
        <f t="shared" si="18"/>
        <v>0</v>
      </c>
      <c r="L220" s="85">
        <f t="shared" si="15"/>
        <v>0</v>
      </c>
      <c r="M220" s="85">
        <f t="shared" si="16"/>
        <v>0</v>
      </c>
      <c r="N220" s="81">
        <f t="shared" si="17"/>
        <v>0</v>
      </c>
      <c r="O220" s="86">
        <f t="shared" si="19"/>
        <v>0</v>
      </c>
    </row>
    <row r="221" spans="10:15" x14ac:dyDescent="0.3">
      <c r="J221" s="106">
        <v>212</v>
      </c>
      <c r="K221" s="84">
        <f t="shared" si="18"/>
        <v>0</v>
      </c>
      <c r="L221" s="85">
        <f t="shared" si="15"/>
        <v>0</v>
      </c>
      <c r="M221" s="85">
        <f t="shared" si="16"/>
        <v>0</v>
      </c>
      <c r="N221" s="81">
        <f t="shared" si="17"/>
        <v>0</v>
      </c>
      <c r="O221" s="86">
        <f t="shared" si="19"/>
        <v>0</v>
      </c>
    </row>
    <row r="222" spans="10:15" x14ac:dyDescent="0.3">
      <c r="J222" s="106">
        <v>213</v>
      </c>
      <c r="K222" s="84">
        <f t="shared" si="18"/>
        <v>0</v>
      </c>
      <c r="L222" s="85">
        <f t="shared" si="15"/>
        <v>0</v>
      </c>
      <c r="M222" s="85">
        <f t="shared" si="16"/>
        <v>0</v>
      </c>
      <c r="N222" s="81">
        <f t="shared" si="17"/>
        <v>0</v>
      </c>
      <c r="O222" s="86">
        <f t="shared" si="19"/>
        <v>0</v>
      </c>
    </row>
    <row r="223" spans="10:15" x14ac:dyDescent="0.3">
      <c r="J223" s="106">
        <v>214</v>
      </c>
      <c r="K223" s="84">
        <f t="shared" si="18"/>
        <v>0</v>
      </c>
      <c r="L223" s="85">
        <f t="shared" si="15"/>
        <v>0</v>
      </c>
      <c r="M223" s="85">
        <f t="shared" si="16"/>
        <v>0</v>
      </c>
      <c r="N223" s="81">
        <f t="shared" si="17"/>
        <v>0</v>
      </c>
      <c r="O223" s="86">
        <f t="shared" si="19"/>
        <v>0</v>
      </c>
    </row>
    <row r="224" spans="10:15" x14ac:dyDescent="0.3">
      <c r="J224" s="106">
        <v>215</v>
      </c>
      <c r="K224" s="84">
        <f t="shared" si="18"/>
        <v>0</v>
      </c>
      <c r="L224" s="85">
        <f t="shared" si="15"/>
        <v>0</v>
      </c>
      <c r="M224" s="85">
        <f t="shared" si="16"/>
        <v>0</v>
      </c>
      <c r="N224" s="81">
        <f t="shared" si="17"/>
        <v>0</v>
      </c>
      <c r="O224" s="86">
        <f t="shared" si="19"/>
        <v>0</v>
      </c>
    </row>
    <row r="225" spans="10:15" x14ac:dyDescent="0.3">
      <c r="J225" s="106">
        <v>216</v>
      </c>
      <c r="K225" s="84">
        <f t="shared" si="18"/>
        <v>0</v>
      </c>
      <c r="L225" s="85">
        <f t="shared" si="15"/>
        <v>0</v>
      </c>
      <c r="M225" s="85">
        <f t="shared" si="16"/>
        <v>0</v>
      </c>
      <c r="N225" s="81">
        <f t="shared" si="17"/>
        <v>0</v>
      </c>
      <c r="O225" s="86">
        <f t="shared" si="19"/>
        <v>0</v>
      </c>
    </row>
    <row r="226" spans="10:15" x14ac:dyDescent="0.3">
      <c r="J226" s="106">
        <v>217</v>
      </c>
      <c r="K226" s="84">
        <f t="shared" si="18"/>
        <v>0</v>
      </c>
      <c r="L226" s="85">
        <f t="shared" si="15"/>
        <v>0</v>
      </c>
      <c r="M226" s="85">
        <f t="shared" si="16"/>
        <v>0</v>
      </c>
      <c r="N226" s="81">
        <f t="shared" si="17"/>
        <v>0</v>
      </c>
      <c r="O226" s="86">
        <f t="shared" si="19"/>
        <v>0</v>
      </c>
    </row>
    <row r="227" spans="10:15" x14ac:dyDescent="0.3">
      <c r="J227" s="106">
        <v>218</v>
      </c>
      <c r="K227" s="84">
        <f t="shared" si="18"/>
        <v>0</v>
      </c>
      <c r="L227" s="85">
        <f t="shared" si="15"/>
        <v>0</v>
      </c>
      <c r="M227" s="85">
        <f t="shared" si="16"/>
        <v>0</v>
      </c>
      <c r="N227" s="81">
        <f t="shared" si="17"/>
        <v>0</v>
      </c>
      <c r="O227" s="86">
        <f t="shared" si="19"/>
        <v>0</v>
      </c>
    </row>
    <row r="228" spans="10:15" x14ac:dyDescent="0.3">
      <c r="J228" s="106">
        <v>219</v>
      </c>
      <c r="K228" s="84">
        <f t="shared" si="18"/>
        <v>0</v>
      </c>
      <c r="L228" s="85">
        <f t="shared" si="15"/>
        <v>0</v>
      </c>
      <c r="M228" s="85">
        <f t="shared" si="16"/>
        <v>0</v>
      </c>
      <c r="N228" s="81">
        <f t="shared" si="17"/>
        <v>0</v>
      </c>
      <c r="O228" s="86">
        <f t="shared" si="19"/>
        <v>0</v>
      </c>
    </row>
    <row r="229" spans="10:15" x14ac:dyDescent="0.3">
      <c r="J229" s="106">
        <v>220</v>
      </c>
      <c r="K229" s="84">
        <f t="shared" si="18"/>
        <v>0</v>
      </c>
      <c r="L229" s="85">
        <f t="shared" si="15"/>
        <v>0</v>
      </c>
      <c r="M229" s="85">
        <f t="shared" si="16"/>
        <v>0</v>
      </c>
      <c r="N229" s="81">
        <f t="shared" si="17"/>
        <v>0</v>
      </c>
      <c r="O229" s="86">
        <f t="shared" si="19"/>
        <v>0</v>
      </c>
    </row>
    <row r="230" spans="10:15" x14ac:dyDescent="0.3">
      <c r="J230" s="106">
        <v>221</v>
      </c>
      <c r="K230" s="84">
        <f t="shared" si="18"/>
        <v>0</v>
      </c>
      <c r="L230" s="85">
        <f t="shared" si="15"/>
        <v>0</v>
      </c>
      <c r="M230" s="85">
        <f t="shared" si="16"/>
        <v>0</v>
      </c>
      <c r="N230" s="81">
        <f t="shared" si="17"/>
        <v>0</v>
      </c>
      <c r="O230" s="86">
        <f t="shared" si="19"/>
        <v>0</v>
      </c>
    </row>
    <row r="231" spans="10:15" x14ac:dyDescent="0.3">
      <c r="J231" s="106">
        <v>222</v>
      </c>
      <c r="K231" s="84">
        <f t="shared" si="18"/>
        <v>0</v>
      </c>
      <c r="L231" s="85">
        <f t="shared" si="15"/>
        <v>0</v>
      </c>
      <c r="M231" s="85">
        <f t="shared" si="16"/>
        <v>0</v>
      </c>
      <c r="N231" s="81">
        <f t="shared" si="17"/>
        <v>0</v>
      </c>
      <c r="O231" s="86">
        <f t="shared" si="19"/>
        <v>0</v>
      </c>
    </row>
    <row r="232" spans="10:15" x14ac:dyDescent="0.3">
      <c r="J232" s="106">
        <v>223</v>
      </c>
      <c r="K232" s="84">
        <f t="shared" si="18"/>
        <v>0</v>
      </c>
      <c r="L232" s="85">
        <f t="shared" si="15"/>
        <v>0</v>
      </c>
      <c r="M232" s="85">
        <f t="shared" si="16"/>
        <v>0</v>
      </c>
      <c r="N232" s="81">
        <f t="shared" si="17"/>
        <v>0</v>
      </c>
      <c r="O232" s="86">
        <f t="shared" si="19"/>
        <v>0</v>
      </c>
    </row>
    <row r="233" spans="10:15" x14ac:dyDescent="0.3">
      <c r="J233" s="106">
        <v>224</v>
      </c>
      <c r="K233" s="84">
        <f t="shared" si="18"/>
        <v>0</v>
      </c>
      <c r="L233" s="85">
        <f t="shared" si="15"/>
        <v>0</v>
      </c>
      <c r="M233" s="85">
        <f t="shared" si="16"/>
        <v>0</v>
      </c>
      <c r="N233" s="81">
        <f t="shared" si="17"/>
        <v>0</v>
      </c>
      <c r="O233" s="86">
        <f t="shared" si="19"/>
        <v>0</v>
      </c>
    </row>
    <row r="234" spans="10:15" x14ac:dyDescent="0.3">
      <c r="J234" s="106">
        <v>225</v>
      </c>
      <c r="K234" s="84">
        <f t="shared" si="18"/>
        <v>0</v>
      </c>
      <c r="L234" s="85">
        <f t="shared" si="15"/>
        <v>0</v>
      </c>
      <c r="M234" s="85">
        <f t="shared" si="16"/>
        <v>0</v>
      </c>
      <c r="N234" s="81">
        <f t="shared" si="17"/>
        <v>0</v>
      </c>
      <c r="O234" s="86">
        <f t="shared" si="19"/>
        <v>0</v>
      </c>
    </row>
    <row r="235" spans="10:15" x14ac:dyDescent="0.3">
      <c r="J235" s="106">
        <v>226</v>
      </c>
      <c r="K235" s="84">
        <f t="shared" si="18"/>
        <v>0</v>
      </c>
      <c r="L235" s="85">
        <f t="shared" si="15"/>
        <v>0</v>
      </c>
      <c r="M235" s="85">
        <f t="shared" si="16"/>
        <v>0</v>
      </c>
      <c r="N235" s="81">
        <f t="shared" si="17"/>
        <v>0</v>
      </c>
      <c r="O235" s="86">
        <f t="shared" si="19"/>
        <v>0</v>
      </c>
    </row>
    <row r="236" spans="10:15" x14ac:dyDescent="0.3">
      <c r="J236" s="106">
        <v>227</v>
      </c>
      <c r="K236" s="84">
        <f t="shared" si="18"/>
        <v>0</v>
      </c>
      <c r="L236" s="85">
        <f t="shared" si="15"/>
        <v>0</v>
      </c>
      <c r="M236" s="85">
        <f t="shared" si="16"/>
        <v>0</v>
      </c>
      <c r="N236" s="81">
        <f t="shared" si="17"/>
        <v>0</v>
      </c>
      <c r="O236" s="86">
        <f t="shared" si="19"/>
        <v>0</v>
      </c>
    </row>
    <row r="237" spans="10:15" x14ac:dyDescent="0.3">
      <c r="J237" s="106">
        <v>228</v>
      </c>
      <c r="K237" s="84">
        <f t="shared" si="18"/>
        <v>0</v>
      </c>
      <c r="L237" s="85">
        <f t="shared" si="15"/>
        <v>0</v>
      </c>
      <c r="M237" s="85">
        <f t="shared" si="16"/>
        <v>0</v>
      </c>
      <c r="N237" s="81">
        <f t="shared" si="17"/>
        <v>0</v>
      </c>
      <c r="O237" s="86">
        <f t="shared" si="19"/>
        <v>0</v>
      </c>
    </row>
    <row r="238" spans="10:15" x14ac:dyDescent="0.3">
      <c r="J238" s="106">
        <v>229</v>
      </c>
      <c r="K238" s="84">
        <f t="shared" si="18"/>
        <v>0</v>
      </c>
      <c r="L238" s="85">
        <f t="shared" si="15"/>
        <v>0</v>
      </c>
      <c r="M238" s="85">
        <f t="shared" si="16"/>
        <v>0</v>
      </c>
      <c r="N238" s="81">
        <f t="shared" si="17"/>
        <v>0</v>
      </c>
      <c r="O238" s="86">
        <f t="shared" si="19"/>
        <v>0</v>
      </c>
    </row>
    <row r="239" spans="10:15" x14ac:dyDescent="0.3">
      <c r="J239" s="106">
        <v>230</v>
      </c>
      <c r="K239" s="84">
        <f t="shared" si="18"/>
        <v>0</v>
      </c>
      <c r="L239" s="85">
        <f t="shared" si="15"/>
        <v>0</v>
      </c>
      <c r="M239" s="85">
        <f t="shared" si="16"/>
        <v>0</v>
      </c>
      <c r="N239" s="81">
        <f t="shared" si="17"/>
        <v>0</v>
      </c>
      <c r="O239" s="86">
        <f t="shared" si="19"/>
        <v>0</v>
      </c>
    </row>
    <row r="240" spans="10:15" x14ac:dyDescent="0.3">
      <c r="J240" s="106">
        <v>231</v>
      </c>
      <c r="K240" s="84">
        <f t="shared" si="18"/>
        <v>0</v>
      </c>
      <c r="L240" s="85">
        <f t="shared" si="15"/>
        <v>0</v>
      </c>
      <c r="M240" s="85">
        <f t="shared" si="16"/>
        <v>0</v>
      </c>
      <c r="N240" s="81">
        <f t="shared" si="17"/>
        <v>0</v>
      </c>
      <c r="O240" s="86">
        <f t="shared" si="19"/>
        <v>0</v>
      </c>
    </row>
    <row r="241" spans="10:15" x14ac:dyDescent="0.3">
      <c r="J241" s="106">
        <v>232</v>
      </c>
      <c r="K241" s="84">
        <f t="shared" si="18"/>
        <v>0</v>
      </c>
      <c r="L241" s="85">
        <f t="shared" si="15"/>
        <v>0</v>
      </c>
      <c r="M241" s="85">
        <f t="shared" si="16"/>
        <v>0</v>
      </c>
      <c r="N241" s="81">
        <f t="shared" si="17"/>
        <v>0</v>
      </c>
      <c r="O241" s="86">
        <f t="shared" si="19"/>
        <v>0</v>
      </c>
    </row>
    <row r="242" spans="10:15" x14ac:dyDescent="0.3">
      <c r="J242" s="106">
        <v>233</v>
      </c>
      <c r="K242" s="84">
        <f t="shared" si="18"/>
        <v>0</v>
      </c>
      <c r="L242" s="85">
        <f t="shared" si="15"/>
        <v>0</v>
      </c>
      <c r="M242" s="85">
        <f t="shared" si="16"/>
        <v>0</v>
      </c>
      <c r="N242" s="81">
        <f t="shared" si="17"/>
        <v>0</v>
      </c>
      <c r="O242" s="86">
        <f t="shared" si="19"/>
        <v>0</v>
      </c>
    </row>
    <row r="243" spans="10:15" x14ac:dyDescent="0.3">
      <c r="J243" s="106">
        <v>234</v>
      </c>
      <c r="K243" s="84">
        <f t="shared" si="18"/>
        <v>0</v>
      </c>
      <c r="L243" s="85">
        <f t="shared" si="15"/>
        <v>0</v>
      </c>
      <c r="M243" s="85">
        <f t="shared" si="16"/>
        <v>0</v>
      </c>
      <c r="N243" s="81">
        <f t="shared" si="17"/>
        <v>0</v>
      </c>
      <c r="O243" s="86">
        <f t="shared" si="19"/>
        <v>0</v>
      </c>
    </row>
    <row r="244" spans="10:15" x14ac:dyDescent="0.3">
      <c r="J244" s="106">
        <v>235</v>
      </c>
      <c r="K244" s="84">
        <f t="shared" si="18"/>
        <v>0</v>
      </c>
      <c r="L244" s="85">
        <f t="shared" si="15"/>
        <v>0</v>
      </c>
      <c r="M244" s="85">
        <f t="shared" si="16"/>
        <v>0</v>
      </c>
      <c r="N244" s="81">
        <f t="shared" si="17"/>
        <v>0</v>
      </c>
      <c r="O244" s="86">
        <f t="shared" si="19"/>
        <v>0</v>
      </c>
    </row>
    <row r="245" spans="10:15" x14ac:dyDescent="0.3">
      <c r="J245" s="106">
        <v>236</v>
      </c>
      <c r="K245" s="84">
        <f t="shared" si="18"/>
        <v>0</v>
      </c>
      <c r="L245" s="85">
        <f t="shared" si="15"/>
        <v>0</v>
      </c>
      <c r="M245" s="85">
        <f t="shared" si="16"/>
        <v>0</v>
      </c>
      <c r="N245" s="81">
        <f t="shared" si="17"/>
        <v>0</v>
      </c>
      <c r="O245" s="86">
        <f t="shared" si="19"/>
        <v>0</v>
      </c>
    </row>
    <row r="246" spans="10:15" x14ac:dyDescent="0.3">
      <c r="J246" s="106">
        <v>237</v>
      </c>
      <c r="K246" s="84">
        <f t="shared" si="18"/>
        <v>0</v>
      </c>
      <c r="L246" s="85">
        <f t="shared" si="15"/>
        <v>0</v>
      </c>
      <c r="M246" s="85">
        <f t="shared" si="16"/>
        <v>0</v>
      </c>
      <c r="N246" s="81">
        <f t="shared" si="17"/>
        <v>0</v>
      </c>
      <c r="O246" s="86">
        <f t="shared" si="19"/>
        <v>0</v>
      </c>
    </row>
    <row r="247" spans="10:15" x14ac:dyDescent="0.3">
      <c r="J247" s="106">
        <v>238</v>
      </c>
      <c r="K247" s="84">
        <f t="shared" si="18"/>
        <v>0</v>
      </c>
      <c r="L247" s="85">
        <f t="shared" si="15"/>
        <v>0</v>
      </c>
      <c r="M247" s="85">
        <f t="shared" si="16"/>
        <v>0</v>
      </c>
      <c r="N247" s="81">
        <f t="shared" si="17"/>
        <v>0</v>
      </c>
      <c r="O247" s="86">
        <f t="shared" si="19"/>
        <v>0</v>
      </c>
    </row>
    <row r="248" spans="10:15" x14ac:dyDescent="0.3">
      <c r="J248" s="106">
        <v>239</v>
      </c>
      <c r="K248" s="84">
        <f t="shared" si="18"/>
        <v>0</v>
      </c>
      <c r="L248" s="85">
        <f t="shared" si="15"/>
        <v>0</v>
      </c>
      <c r="M248" s="85">
        <f t="shared" si="16"/>
        <v>0</v>
      </c>
      <c r="N248" s="81">
        <f t="shared" si="17"/>
        <v>0</v>
      </c>
      <c r="O248" s="86">
        <f t="shared" si="19"/>
        <v>0</v>
      </c>
    </row>
    <row r="249" spans="10:15" x14ac:dyDescent="0.3">
      <c r="J249" s="106">
        <v>240</v>
      </c>
      <c r="K249" s="84">
        <f t="shared" si="18"/>
        <v>0</v>
      </c>
      <c r="L249" s="85">
        <f t="shared" si="15"/>
        <v>0</v>
      </c>
      <c r="M249" s="85">
        <f t="shared" si="16"/>
        <v>0</v>
      </c>
      <c r="N249" s="81">
        <f t="shared" si="17"/>
        <v>0</v>
      </c>
      <c r="O249" s="86">
        <f t="shared" si="19"/>
        <v>0</v>
      </c>
    </row>
    <row r="250" spans="10:15" x14ac:dyDescent="0.3">
      <c r="J250" s="106">
        <v>241</v>
      </c>
      <c r="K250" s="84">
        <f t="shared" si="18"/>
        <v>0</v>
      </c>
      <c r="L250" s="85">
        <f t="shared" si="15"/>
        <v>0</v>
      </c>
      <c r="M250" s="85">
        <f t="shared" si="16"/>
        <v>0</v>
      </c>
      <c r="N250" s="81">
        <f t="shared" si="17"/>
        <v>0</v>
      </c>
      <c r="O250" s="86">
        <f t="shared" si="19"/>
        <v>0</v>
      </c>
    </row>
    <row r="251" spans="10:15" x14ac:dyDescent="0.3">
      <c r="J251" s="106">
        <v>242</v>
      </c>
      <c r="K251" s="84">
        <f t="shared" si="18"/>
        <v>0</v>
      </c>
      <c r="L251" s="85">
        <f t="shared" si="15"/>
        <v>0</v>
      </c>
      <c r="M251" s="85">
        <f t="shared" si="16"/>
        <v>0</v>
      </c>
      <c r="N251" s="81">
        <f t="shared" si="17"/>
        <v>0</v>
      </c>
      <c r="O251" s="86">
        <f t="shared" si="19"/>
        <v>0</v>
      </c>
    </row>
    <row r="252" spans="10:15" x14ac:dyDescent="0.3">
      <c r="J252" s="106">
        <v>243</v>
      </c>
      <c r="K252" s="84">
        <f t="shared" si="18"/>
        <v>0</v>
      </c>
      <c r="L252" s="85">
        <f t="shared" si="15"/>
        <v>0</v>
      </c>
      <c r="M252" s="85">
        <f t="shared" si="16"/>
        <v>0</v>
      </c>
      <c r="N252" s="81">
        <f t="shared" si="17"/>
        <v>0</v>
      </c>
      <c r="O252" s="86">
        <f t="shared" si="19"/>
        <v>0</v>
      </c>
    </row>
    <row r="253" spans="10:15" x14ac:dyDescent="0.3">
      <c r="J253" s="106">
        <v>244</v>
      </c>
      <c r="K253" s="84">
        <f t="shared" si="18"/>
        <v>0</v>
      </c>
      <c r="L253" s="85">
        <f t="shared" si="15"/>
        <v>0</v>
      </c>
      <c r="M253" s="85">
        <f t="shared" si="16"/>
        <v>0</v>
      </c>
      <c r="N253" s="81">
        <f t="shared" si="17"/>
        <v>0</v>
      </c>
      <c r="O253" s="86">
        <f t="shared" si="19"/>
        <v>0</v>
      </c>
    </row>
    <row r="254" spans="10:15" x14ac:dyDescent="0.3">
      <c r="J254" s="106">
        <v>245</v>
      </c>
      <c r="K254" s="84">
        <f t="shared" si="18"/>
        <v>0</v>
      </c>
      <c r="L254" s="85">
        <f t="shared" si="15"/>
        <v>0</v>
      </c>
      <c r="M254" s="85">
        <f t="shared" si="16"/>
        <v>0</v>
      </c>
      <c r="N254" s="81">
        <f t="shared" si="17"/>
        <v>0</v>
      </c>
      <c r="O254" s="86">
        <f t="shared" si="19"/>
        <v>0</v>
      </c>
    </row>
    <row r="255" spans="10:15" x14ac:dyDescent="0.3">
      <c r="J255" s="106">
        <v>246</v>
      </c>
      <c r="K255" s="84">
        <f t="shared" si="18"/>
        <v>0</v>
      </c>
      <c r="L255" s="85">
        <f t="shared" si="15"/>
        <v>0</v>
      </c>
      <c r="M255" s="85">
        <f t="shared" si="16"/>
        <v>0</v>
      </c>
      <c r="N255" s="81">
        <f t="shared" si="17"/>
        <v>0</v>
      </c>
      <c r="O255" s="86">
        <f t="shared" si="19"/>
        <v>0</v>
      </c>
    </row>
    <row r="256" spans="10:15" x14ac:dyDescent="0.3">
      <c r="J256" s="106">
        <v>247</v>
      </c>
      <c r="K256" s="84">
        <f t="shared" si="18"/>
        <v>0</v>
      </c>
      <c r="L256" s="85">
        <f t="shared" si="15"/>
        <v>0</v>
      </c>
      <c r="M256" s="85">
        <f t="shared" si="16"/>
        <v>0</v>
      </c>
      <c r="N256" s="81">
        <f t="shared" si="17"/>
        <v>0</v>
      </c>
      <c r="O256" s="86">
        <f t="shared" si="19"/>
        <v>0</v>
      </c>
    </row>
    <row r="257" spans="10:15" x14ac:dyDescent="0.3">
      <c r="J257" s="106">
        <v>248</v>
      </c>
      <c r="K257" s="84">
        <f t="shared" si="18"/>
        <v>0</v>
      </c>
      <c r="L257" s="85">
        <f t="shared" si="15"/>
        <v>0</v>
      </c>
      <c r="M257" s="85">
        <f t="shared" si="16"/>
        <v>0</v>
      </c>
      <c r="N257" s="81">
        <f t="shared" si="17"/>
        <v>0</v>
      </c>
      <c r="O257" s="86">
        <f t="shared" si="19"/>
        <v>0</v>
      </c>
    </row>
    <row r="258" spans="10:15" x14ac:dyDescent="0.3">
      <c r="J258" s="106">
        <v>249</v>
      </c>
      <c r="K258" s="84">
        <f t="shared" si="18"/>
        <v>0</v>
      </c>
      <c r="L258" s="85">
        <f t="shared" si="15"/>
        <v>0</v>
      </c>
      <c r="M258" s="85">
        <f t="shared" si="16"/>
        <v>0</v>
      </c>
      <c r="N258" s="81">
        <f t="shared" si="17"/>
        <v>0</v>
      </c>
      <c r="O258" s="86">
        <f t="shared" si="19"/>
        <v>0</v>
      </c>
    </row>
    <row r="259" spans="10:15" x14ac:dyDescent="0.3">
      <c r="J259" s="106">
        <v>250</v>
      </c>
      <c r="K259" s="84">
        <f t="shared" si="18"/>
        <v>0</v>
      </c>
      <c r="L259" s="85">
        <f t="shared" si="15"/>
        <v>0</v>
      </c>
      <c r="M259" s="85">
        <f t="shared" si="16"/>
        <v>0</v>
      </c>
      <c r="N259" s="81">
        <f t="shared" si="17"/>
        <v>0</v>
      </c>
      <c r="O259" s="86">
        <f t="shared" si="19"/>
        <v>0</v>
      </c>
    </row>
    <row r="260" spans="10:15" x14ac:dyDescent="0.3">
      <c r="J260" s="106">
        <v>251</v>
      </c>
      <c r="K260" s="84">
        <f t="shared" si="18"/>
        <v>0</v>
      </c>
      <c r="L260" s="85">
        <f t="shared" si="15"/>
        <v>0</v>
      </c>
      <c r="M260" s="85">
        <f t="shared" si="16"/>
        <v>0</v>
      </c>
      <c r="N260" s="81">
        <f t="shared" si="17"/>
        <v>0</v>
      </c>
      <c r="O260" s="86">
        <f t="shared" si="19"/>
        <v>0</v>
      </c>
    </row>
    <row r="261" spans="10:15" x14ac:dyDescent="0.3">
      <c r="J261" s="106">
        <v>252</v>
      </c>
      <c r="K261" s="84">
        <f t="shared" si="18"/>
        <v>0</v>
      </c>
      <c r="L261" s="85">
        <f t="shared" si="15"/>
        <v>0</v>
      </c>
      <c r="M261" s="85">
        <f t="shared" si="16"/>
        <v>0</v>
      </c>
      <c r="N261" s="81">
        <f t="shared" si="17"/>
        <v>0</v>
      </c>
      <c r="O261" s="86">
        <f t="shared" si="19"/>
        <v>0</v>
      </c>
    </row>
    <row r="262" spans="10:15" x14ac:dyDescent="0.3">
      <c r="J262" s="106">
        <v>253</v>
      </c>
      <c r="K262" s="84">
        <f t="shared" si="18"/>
        <v>0</v>
      </c>
      <c r="L262" s="85">
        <f t="shared" si="15"/>
        <v>0</v>
      </c>
      <c r="M262" s="85">
        <f t="shared" si="16"/>
        <v>0</v>
      </c>
      <c r="N262" s="81">
        <f t="shared" si="17"/>
        <v>0</v>
      </c>
      <c r="O262" s="86">
        <f t="shared" si="19"/>
        <v>0</v>
      </c>
    </row>
    <row r="263" spans="10:15" x14ac:dyDescent="0.3">
      <c r="J263" s="106">
        <v>254</v>
      </c>
      <c r="K263" s="84">
        <f t="shared" si="18"/>
        <v>0</v>
      </c>
      <c r="L263" s="85">
        <f t="shared" si="15"/>
        <v>0</v>
      </c>
      <c r="M263" s="85">
        <f t="shared" si="16"/>
        <v>0</v>
      </c>
      <c r="N263" s="81">
        <f t="shared" si="17"/>
        <v>0</v>
      </c>
      <c r="O263" s="86">
        <f t="shared" si="19"/>
        <v>0</v>
      </c>
    </row>
    <row r="264" spans="10:15" x14ac:dyDescent="0.3">
      <c r="J264" s="106">
        <v>255</v>
      </c>
      <c r="K264" s="84">
        <f t="shared" si="18"/>
        <v>0</v>
      </c>
      <c r="L264" s="85">
        <f t="shared" si="15"/>
        <v>0</v>
      </c>
      <c r="M264" s="85">
        <f t="shared" si="16"/>
        <v>0</v>
      </c>
      <c r="N264" s="81">
        <f t="shared" si="17"/>
        <v>0</v>
      </c>
      <c r="O264" s="86">
        <f t="shared" si="19"/>
        <v>0</v>
      </c>
    </row>
    <row r="265" spans="10:15" x14ac:dyDescent="0.3">
      <c r="J265" s="106">
        <v>256</v>
      </c>
      <c r="K265" s="84">
        <f t="shared" si="18"/>
        <v>0</v>
      </c>
      <c r="L265" s="85">
        <f t="shared" si="15"/>
        <v>0</v>
      </c>
      <c r="M265" s="85">
        <f t="shared" si="16"/>
        <v>0</v>
      </c>
      <c r="N265" s="81">
        <f t="shared" si="17"/>
        <v>0</v>
      </c>
      <c r="O265" s="86">
        <f t="shared" si="19"/>
        <v>0</v>
      </c>
    </row>
    <row r="266" spans="10:15" x14ac:dyDescent="0.3">
      <c r="J266" s="106">
        <v>257</v>
      </c>
      <c r="K266" s="84">
        <f t="shared" si="18"/>
        <v>0</v>
      </c>
      <c r="L266" s="85">
        <f t="shared" si="15"/>
        <v>0</v>
      </c>
      <c r="M266" s="85">
        <f t="shared" si="16"/>
        <v>0</v>
      </c>
      <c r="N266" s="81">
        <f t="shared" si="17"/>
        <v>0</v>
      </c>
      <c r="O266" s="86">
        <f t="shared" si="19"/>
        <v>0</v>
      </c>
    </row>
    <row r="267" spans="10:15" x14ac:dyDescent="0.3">
      <c r="J267" s="106">
        <v>258</v>
      </c>
      <c r="K267" s="84">
        <f t="shared" si="18"/>
        <v>0</v>
      </c>
      <c r="L267" s="85">
        <f t="shared" ref="L267:L309" si="20">PMT(($N$4/12),$N$5,$K$7)*-1</f>
        <v>0</v>
      </c>
      <c r="M267" s="85">
        <f t="shared" ref="M267:M309" si="21">L267-N267</f>
        <v>0</v>
      </c>
      <c r="N267" s="81">
        <f t="shared" ref="N267:N309" si="22">K267*$N$4/12</f>
        <v>0</v>
      </c>
      <c r="O267" s="86">
        <f t="shared" si="19"/>
        <v>0</v>
      </c>
    </row>
    <row r="268" spans="10:15" x14ac:dyDescent="0.3">
      <c r="J268" s="106">
        <v>259</v>
      </c>
      <c r="K268" s="84">
        <f t="shared" ref="K268:K309" si="23">O267</f>
        <v>0</v>
      </c>
      <c r="L268" s="85">
        <f t="shared" si="20"/>
        <v>0</v>
      </c>
      <c r="M268" s="85">
        <f t="shared" si="21"/>
        <v>0</v>
      </c>
      <c r="N268" s="81">
        <f t="shared" si="22"/>
        <v>0</v>
      </c>
      <c r="O268" s="86">
        <f t="shared" ref="O268:O309" si="24">K268-M268</f>
        <v>0</v>
      </c>
    </row>
    <row r="269" spans="10:15" x14ac:dyDescent="0.3">
      <c r="J269" s="106">
        <v>260</v>
      </c>
      <c r="K269" s="84">
        <f t="shared" si="23"/>
        <v>0</v>
      </c>
      <c r="L269" s="85">
        <f t="shared" si="20"/>
        <v>0</v>
      </c>
      <c r="M269" s="85">
        <f t="shared" si="21"/>
        <v>0</v>
      </c>
      <c r="N269" s="81">
        <f t="shared" si="22"/>
        <v>0</v>
      </c>
      <c r="O269" s="86">
        <f t="shared" si="24"/>
        <v>0</v>
      </c>
    </row>
    <row r="270" spans="10:15" x14ac:dyDescent="0.3">
      <c r="J270" s="106">
        <v>261</v>
      </c>
      <c r="K270" s="84">
        <f t="shared" si="23"/>
        <v>0</v>
      </c>
      <c r="L270" s="85">
        <f t="shared" si="20"/>
        <v>0</v>
      </c>
      <c r="M270" s="85">
        <f t="shared" si="21"/>
        <v>0</v>
      </c>
      <c r="N270" s="81">
        <f t="shared" si="22"/>
        <v>0</v>
      </c>
      <c r="O270" s="86">
        <f t="shared" si="24"/>
        <v>0</v>
      </c>
    </row>
    <row r="271" spans="10:15" x14ac:dyDescent="0.3">
      <c r="J271" s="106">
        <v>262</v>
      </c>
      <c r="K271" s="84">
        <f t="shared" si="23"/>
        <v>0</v>
      </c>
      <c r="L271" s="85">
        <f t="shared" si="20"/>
        <v>0</v>
      </c>
      <c r="M271" s="85">
        <f t="shared" si="21"/>
        <v>0</v>
      </c>
      <c r="N271" s="81">
        <f t="shared" si="22"/>
        <v>0</v>
      </c>
      <c r="O271" s="86">
        <f t="shared" si="24"/>
        <v>0</v>
      </c>
    </row>
    <row r="272" spans="10:15" x14ac:dyDescent="0.3">
      <c r="J272" s="106">
        <v>263</v>
      </c>
      <c r="K272" s="84">
        <f t="shared" si="23"/>
        <v>0</v>
      </c>
      <c r="L272" s="85">
        <f t="shared" si="20"/>
        <v>0</v>
      </c>
      <c r="M272" s="85">
        <f t="shared" si="21"/>
        <v>0</v>
      </c>
      <c r="N272" s="81">
        <f t="shared" si="22"/>
        <v>0</v>
      </c>
      <c r="O272" s="86">
        <f t="shared" si="24"/>
        <v>0</v>
      </c>
    </row>
    <row r="273" spans="10:15" x14ac:dyDescent="0.3">
      <c r="J273" s="106">
        <v>264</v>
      </c>
      <c r="K273" s="84">
        <f t="shared" si="23"/>
        <v>0</v>
      </c>
      <c r="L273" s="85">
        <f t="shared" si="20"/>
        <v>0</v>
      </c>
      <c r="M273" s="85">
        <f t="shared" si="21"/>
        <v>0</v>
      </c>
      <c r="N273" s="81">
        <f t="shared" si="22"/>
        <v>0</v>
      </c>
      <c r="O273" s="86">
        <f t="shared" si="24"/>
        <v>0</v>
      </c>
    </row>
    <row r="274" spans="10:15" x14ac:dyDescent="0.3">
      <c r="J274" s="106">
        <v>265</v>
      </c>
      <c r="K274" s="84">
        <f t="shared" si="23"/>
        <v>0</v>
      </c>
      <c r="L274" s="85">
        <f t="shared" si="20"/>
        <v>0</v>
      </c>
      <c r="M274" s="85">
        <f t="shared" si="21"/>
        <v>0</v>
      </c>
      <c r="N274" s="81">
        <f t="shared" si="22"/>
        <v>0</v>
      </c>
      <c r="O274" s="86">
        <f t="shared" si="24"/>
        <v>0</v>
      </c>
    </row>
    <row r="275" spans="10:15" x14ac:dyDescent="0.3">
      <c r="J275" s="106">
        <v>266</v>
      </c>
      <c r="K275" s="84">
        <f t="shared" si="23"/>
        <v>0</v>
      </c>
      <c r="L275" s="85">
        <f t="shared" si="20"/>
        <v>0</v>
      </c>
      <c r="M275" s="85">
        <f t="shared" si="21"/>
        <v>0</v>
      </c>
      <c r="N275" s="81">
        <f t="shared" si="22"/>
        <v>0</v>
      </c>
      <c r="O275" s="86">
        <f t="shared" si="24"/>
        <v>0</v>
      </c>
    </row>
    <row r="276" spans="10:15" x14ac:dyDescent="0.3">
      <c r="J276" s="106">
        <v>267</v>
      </c>
      <c r="K276" s="84">
        <f t="shared" si="23"/>
        <v>0</v>
      </c>
      <c r="L276" s="85">
        <f t="shared" si="20"/>
        <v>0</v>
      </c>
      <c r="M276" s="85">
        <f t="shared" si="21"/>
        <v>0</v>
      </c>
      <c r="N276" s="81">
        <f t="shared" si="22"/>
        <v>0</v>
      </c>
      <c r="O276" s="86">
        <f t="shared" si="24"/>
        <v>0</v>
      </c>
    </row>
    <row r="277" spans="10:15" x14ac:dyDescent="0.3">
      <c r="J277" s="106">
        <v>268</v>
      </c>
      <c r="K277" s="84">
        <f t="shared" si="23"/>
        <v>0</v>
      </c>
      <c r="L277" s="85">
        <f t="shared" si="20"/>
        <v>0</v>
      </c>
      <c r="M277" s="85">
        <f t="shared" si="21"/>
        <v>0</v>
      </c>
      <c r="N277" s="81">
        <f t="shared" si="22"/>
        <v>0</v>
      </c>
      <c r="O277" s="86">
        <f t="shared" si="24"/>
        <v>0</v>
      </c>
    </row>
    <row r="278" spans="10:15" x14ac:dyDescent="0.3">
      <c r="J278" s="106">
        <v>269</v>
      </c>
      <c r="K278" s="84">
        <f t="shared" si="23"/>
        <v>0</v>
      </c>
      <c r="L278" s="85">
        <f t="shared" si="20"/>
        <v>0</v>
      </c>
      <c r="M278" s="85">
        <f t="shared" si="21"/>
        <v>0</v>
      </c>
      <c r="N278" s="81">
        <f t="shared" si="22"/>
        <v>0</v>
      </c>
      <c r="O278" s="86">
        <f t="shared" si="24"/>
        <v>0</v>
      </c>
    </row>
    <row r="279" spans="10:15" x14ac:dyDescent="0.3">
      <c r="J279" s="106">
        <v>270</v>
      </c>
      <c r="K279" s="84">
        <f t="shared" si="23"/>
        <v>0</v>
      </c>
      <c r="L279" s="85">
        <f t="shared" si="20"/>
        <v>0</v>
      </c>
      <c r="M279" s="85">
        <f t="shared" si="21"/>
        <v>0</v>
      </c>
      <c r="N279" s="81">
        <f t="shared" si="22"/>
        <v>0</v>
      </c>
      <c r="O279" s="86">
        <f t="shared" si="24"/>
        <v>0</v>
      </c>
    </row>
    <row r="280" spans="10:15" x14ac:dyDescent="0.3">
      <c r="J280" s="106">
        <v>271</v>
      </c>
      <c r="K280" s="84">
        <f t="shared" si="23"/>
        <v>0</v>
      </c>
      <c r="L280" s="85">
        <f t="shared" si="20"/>
        <v>0</v>
      </c>
      <c r="M280" s="85">
        <f t="shared" si="21"/>
        <v>0</v>
      </c>
      <c r="N280" s="81">
        <f t="shared" si="22"/>
        <v>0</v>
      </c>
      <c r="O280" s="86">
        <f t="shared" si="24"/>
        <v>0</v>
      </c>
    </row>
    <row r="281" spans="10:15" x14ac:dyDescent="0.3">
      <c r="J281" s="106">
        <v>272</v>
      </c>
      <c r="K281" s="84">
        <f t="shared" si="23"/>
        <v>0</v>
      </c>
      <c r="L281" s="85">
        <f t="shared" si="20"/>
        <v>0</v>
      </c>
      <c r="M281" s="85">
        <f t="shared" si="21"/>
        <v>0</v>
      </c>
      <c r="N281" s="81">
        <f t="shared" si="22"/>
        <v>0</v>
      </c>
      <c r="O281" s="86">
        <f t="shared" si="24"/>
        <v>0</v>
      </c>
    </row>
    <row r="282" spans="10:15" x14ac:dyDescent="0.3">
      <c r="J282" s="106">
        <v>273</v>
      </c>
      <c r="K282" s="84">
        <f t="shared" si="23"/>
        <v>0</v>
      </c>
      <c r="L282" s="85">
        <f t="shared" si="20"/>
        <v>0</v>
      </c>
      <c r="M282" s="85">
        <f t="shared" si="21"/>
        <v>0</v>
      </c>
      <c r="N282" s="81">
        <f t="shared" si="22"/>
        <v>0</v>
      </c>
      <c r="O282" s="86">
        <f t="shared" si="24"/>
        <v>0</v>
      </c>
    </row>
    <row r="283" spans="10:15" x14ac:dyDescent="0.3">
      <c r="J283" s="106">
        <v>274</v>
      </c>
      <c r="K283" s="84">
        <f t="shared" si="23"/>
        <v>0</v>
      </c>
      <c r="L283" s="85">
        <f t="shared" si="20"/>
        <v>0</v>
      </c>
      <c r="M283" s="85">
        <f t="shared" si="21"/>
        <v>0</v>
      </c>
      <c r="N283" s="81">
        <f t="shared" si="22"/>
        <v>0</v>
      </c>
      <c r="O283" s="86">
        <f t="shared" si="24"/>
        <v>0</v>
      </c>
    </row>
    <row r="284" spans="10:15" x14ac:dyDescent="0.3">
      <c r="J284" s="106">
        <v>275</v>
      </c>
      <c r="K284" s="84">
        <f t="shared" si="23"/>
        <v>0</v>
      </c>
      <c r="L284" s="85">
        <f t="shared" si="20"/>
        <v>0</v>
      </c>
      <c r="M284" s="85">
        <f t="shared" si="21"/>
        <v>0</v>
      </c>
      <c r="N284" s="81">
        <f t="shared" si="22"/>
        <v>0</v>
      </c>
      <c r="O284" s="86">
        <f t="shared" si="24"/>
        <v>0</v>
      </c>
    </row>
    <row r="285" spans="10:15" x14ac:dyDescent="0.3">
      <c r="J285" s="106">
        <v>276</v>
      </c>
      <c r="K285" s="84">
        <f t="shared" si="23"/>
        <v>0</v>
      </c>
      <c r="L285" s="85">
        <f t="shared" si="20"/>
        <v>0</v>
      </c>
      <c r="M285" s="85">
        <f t="shared" si="21"/>
        <v>0</v>
      </c>
      <c r="N285" s="81">
        <f t="shared" si="22"/>
        <v>0</v>
      </c>
      <c r="O285" s="86">
        <f t="shared" si="24"/>
        <v>0</v>
      </c>
    </row>
    <row r="286" spans="10:15" x14ac:dyDescent="0.3">
      <c r="J286" s="106">
        <v>277</v>
      </c>
      <c r="K286" s="84">
        <f t="shared" si="23"/>
        <v>0</v>
      </c>
      <c r="L286" s="85">
        <f t="shared" si="20"/>
        <v>0</v>
      </c>
      <c r="M286" s="85">
        <f t="shared" si="21"/>
        <v>0</v>
      </c>
      <c r="N286" s="81">
        <f t="shared" si="22"/>
        <v>0</v>
      </c>
      <c r="O286" s="86">
        <f t="shared" si="24"/>
        <v>0</v>
      </c>
    </row>
    <row r="287" spans="10:15" x14ac:dyDescent="0.3">
      <c r="J287" s="106">
        <v>278</v>
      </c>
      <c r="K287" s="84">
        <f t="shared" si="23"/>
        <v>0</v>
      </c>
      <c r="L287" s="85">
        <f t="shared" si="20"/>
        <v>0</v>
      </c>
      <c r="M287" s="85">
        <f t="shared" si="21"/>
        <v>0</v>
      </c>
      <c r="N287" s="81">
        <f t="shared" si="22"/>
        <v>0</v>
      </c>
      <c r="O287" s="86">
        <f t="shared" si="24"/>
        <v>0</v>
      </c>
    </row>
    <row r="288" spans="10:15" x14ac:dyDescent="0.3">
      <c r="J288" s="106">
        <v>279</v>
      </c>
      <c r="K288" s="84">
        <f t="shared" si="23"/>
        <v>0</v>
      </c>
      <c r="L288" s="85">
        <f t="shared" si="20"/>
        <v>0</v>
      </c>
      <c r="M288" s="85">
        <f t="shared" si="21"/>
        <v>0</v>
      </c>
      <c r="N288" s="81">
        <f t="shared" si="22"/>
        <v>0</v>
      </c>
      <c r="O288" s="86">
        <f t="shared" si="24"/>
        <v>0</v>
      </c>
    </row>
    <row r="289" spans="10:15" x14ac:dyDescent="0.3">
      <c r="J289" s="106">
        <v>280</v>
      </c>
      <c r="K289" s="84">
        <f t="shared" si="23"/>
        <v>0</v>
      </c>
      <c r="L289" s="85">
        <f t="shared" si="20"/>
        <v>0</v>
      </c>
      <c r="M289" s="85">
        <f t="shared" si="21"/>
        <v>0</v>
      </c>
      <c r="N289" s="81">
        <f t="shared" si="22"/>
        <v>0</v>
      </c>
      <c r="O289" s="86">
        <f t="shared" si="24"/>
        <v>0</v>
      </c>
    </row>
    <row r="290" spans="10:15" x14ac:dyDescent="0.3">
      <c r="J290" s="106">
        <v>281</v>
      </c>
      <c r="K290" s="84">
        <f t="shared" si="23"/>
        <v>0</v>
      </c>
      <c r="L290" s="85">
        <f t="shared" si="20"/>
        <v>0</v>
      </c>
      <c r="M290" s="85">
        <f t="shared" si="21"/>
        <v>0</v>
      </c>
      <c r="N290" s="81">
        <f t="shared" si="22"/>
        <v>0</v>
      </c>
      <c r="O290" s="86">
        <f t="shared" si="24"/>
        <v>0</v>
      </c>
    </row>
    <row r="291" spans="10:15" x14ac:dyDescent="0.3">
      <c r="J291" s="106">
        <v>282</v>
      </c>
      <c r="K291" s="84">
        <f t="shared" si="23"/>
        <v>0</v>
      </c>
      <c r="L291" s="85">
        <f t="shared" si="20"/>
        <v>0</v>
      </c>
      <c r="M291" s="85">
        <f t="shared" si="21"/>
        <v>0</v>
      </c>
      <c r="N291" s="81">
        <f t="shared" si="22"/>
        <v>0</v>
      </c>
      <c r="O291" s="86">
        <f t="shared" si="24"/>
        <v>0</v>
      </c>
    </row>
    <row r="292" spans="10:15" x14ac:dyDescent="0.3">
      <c r="J292" s="106">
        <v>283</v>
      </c>
      <c r="K292" s="84">
        <f t="shared" si="23"/>
        <v>0</v>
      </c>
      <c r="L292" s="85">
        <f t="shared" si="20"/>
        <v>0</v>
      </c>
      <c r="M292" s="85">
        <f t="shared" si="21"/>
        <v>0</v>
      </c>
      <c r="N292" s="81">
        <f t="shared" si="22"/>
        <v>0</v>
      </c>
      <c r="O292" s="86">
        <f t="shared" si="24"/>
        <v>0</v>
      </c>
    </row>
    <row r="293" spans="10:15" x14ac:dyDescent="0.3">
      <c r="J293" s="106">
        <v>284</v>
      </c>
      <c r="K293" s="84">
        <f t="shared" si="23"/>
        <v>0</v>
      </c>
      <c r="L293" s="85">
        <f t="shared" si="20"/>
        <v>0</v>
      </c>
      <c r="M293" s="85">
        <f t="shared" si="21"/>
        <v>0</v>
      </c>
      <c r="N293" s="81">
        <f t="shared" si="22"/>
        <v>0</v>
      </c>
      <c r="O293" s="86">
        <f t="shared" si="24"/>
        <v>0</v>
      </c>
    </row>
    <row r="294" spans="10:15" x14ac:dyDescent="0.3">
      <c r="J294" s="106">
        <v>285</v>
      </c>
      <c r="K294" s="84">
        <f t="shared" si="23"/>
        <v>0</v>
      </c>
      <c r="L294" s="85">
        <f t="shared" si="20"/>
        <v>0</v>
      </c>
      <c r="M294" s="85">
        <f t="shared" si="21"/>
        <v>0</v>
      </c>
      <c r="N294" s="81">
        <f t="shared" si="22"/>
        <v>0</v>
      </c>
      <c r="O294" s="86">
        <f t="shared" si="24"/>
        <v>0</v>
      </c>
    </row>
    <row r="295" spans="10:15" x14ac:dyDescent="0.3">
      <c r="J295" s="106">
        <v>286</v>
      </c>
      <c r="K295" s="84">
        <f t="shared" si="23"/>
        <v>0</v>
      </c>
      <c r="L295" s="85">
        <f t="shared" si="20"/>
        <v>0</v>
      </c>
      <c r="M295" s="85">
        <f t="shared" si="21"/>
        <v>0</v>
      </c>
      <c r="N295" s="81">
        <f t="shared" si="22"/>
        <v>0</v>
      </c>
      <c r="O295" s="86">
        <f t="shared" si="24"/>
        <v>0</v>
      </c>
    </row>
    <row r="296" spans="10:15" x14ac:dyDescent="0.3">
      <c r="J296" s="106">
        <v>287</v>
      </c>
      <c r="K296" s="84">
        <f t="shared" si="23"/>
        <v>0</v>
      </c>
      <c r="L296" s="85">
        <f t="shared" si="20"/>
        <v>0</v>
      </c>
      <c r="M296" s="85">
        <f t="shared" si="21"/>
        <v>0</v>
      </c>
      <c r="N296" s="81">
        <f t="shared" si="22"/>
        <v>0</v>
      </c>
      <c r="O296" s="86">
        <f t="shared" si="24"/>
        <v>0</v>
      </c>
    </row>
    <row r="297" spans="10:15" x14ac:dyDescent="0.3">
      <c r="J297" s="106">
        <v>288</v>
      </c>
      <c r="K297" s="84">
        <f t="shared" si="23"/>
        <v>0</v>
      </c>
      <c r="L297" s="85">
        <f t="shared" si="20"/>
        <v>0</v>
      </c>
      <c r="M297" s="85">
        <f t="shared" si="21"/>
        <v>0</v>
      </c>
      <c r="N297" s="81">
        <f t="shared" si="22"/>
        <v>0</v>
      </c>
      <c r="O297" s="86">
        <f t="shared" si="24"/>
        <v>0</v>
      </c>
    </row>
    <row r="298" spans="10:15" x14ac:dyDescent="0.3">
      <c r="J298" s="106">
        <v>289</v>
      </c>
      <c r="K298" s="84">
        <f t="shared" si="23"/>
        <v>0</v>
      </c>
      <c r="L298" s="85">
        <f t="shared" si="20"/>
        <v>0</v>
      </c>
      <c r="M298" s="85">
        <f t="shared" si="21"/>
        <v>0</v>
      </c>
      <c r="N298" s="81">
        <f t="shared" si="22"/>
        <v>0</v>
      </c>
      <c r="O298" s="86">
        <f t="shared" si="24"/>
        <v>0</v>
      </c>
    </row>
    <row r="299" spans="10:15" x14ac:dyDescent="0.3">
      <c r="J299" s="106">
        <v>290</v>
      </c>
      <c r="K299" s="84">
        <f t="shared" si="23"/>
        <v>0</v>
      </c>
      <c r="L299" s="85">
        <f t="shared" si="20"/>
        <v>0</v>
      </c>
      <c r="M299" s="85">
        <f t="shared" si="21"/>
        <v>0</v>
      </c>
      <c r="N299" s="81">
        <f t="shared" si="22"/>
        <v>0</v>
      </c>
      <c r="O299" s="86">
        <f t="shared" si="24"/>
        <v>0</v>
      </c>
    </row>
    <row r="300" spans="10:15" x14ac:dyDescent="0.3">
      <c r="J300" s="106">
        <v>291</v>
      </c>
      <c r="K300" s="84">
        <f t="shared" si="23"/>
        <v>0</v>
      </c>
      <c r="L300" s="85">
        <f t="shared" si="20"/>
        <v>0</v>
      </c>
      <c r="M300" s="85">
        <f t="shared" si="21"/>
        <v>0</v>
      </c>
      <c r="N300" s="81">
        <f t="shared" si="22"/>
        <v>0</v>
      </c>
      <c r="O300" s="86">
        <f t="shared" si="24"/>
        <v>0</v>
      </c>
    </row>
    <row r="301" spans="10:15" x14ac:dyDescent="0.3">
      <c r="J301" s="106">
        <v>292</v>
      </c>
      <c r="K301" s="84">
        <f t="shared" si="23"/>
        <v>0</v>
      </c>
      <c r="L301" s="85">
        <f t="shared" si="20"/>
        <v>0</v>
      </c>
      <c r="M301" s="85">
        <f t="shared" si="21"/>
        <v>0</v>
      </c>
      <c r="N301" s="81">
        <f t="shared" si="22"/>
        <v>0</v>
      </c>
      <c r="O301" s="86">
        <f t="shared" si="24"/>
        <v>0</v>
      </c>
    </row>
    <row r="302" spans="10:15" x14ac:dyDescent="0.3">
      <c r="J302" s="106">
        <v>293</v>
      </c>
      <c r="K302" s="84">
        <f t="shared" si="23"/>
        <v>0</v>
      </c>
      <c r="L302" s="85">
        <f t="shared" si="20"/>
        <v>0</v>
      </c>
      <c r="M302" s="85">
        <f t="shared" si="21"/>
        <v>0</v>
      </c>
      <c r="N302" s="81">
        <f t="shared" si="22"/>
        <v>0</v>
      </c>
      <c r="O302" s="86">
        <f t="shared" si="24"/>
        <v>0</v>
      </c>
    </row>
    <row r="303" spans="10:15" x14ac:dyDescent="0.3">
      <c r="J303" s="106">
        <v>294</v>
      </c>
      <c r="K303" s="84">
        <f t="shared" si="23"/>
        <v>0</v>
      </c>
      <c r="L303" s="85">
        <f t="shared" si="20"/>
        <v>0</v>
      </c>
      <c r="M303" s="85">
        <f t="shared" si="21"/>
        <v>0</v>
      </c>
      <c r="N303" s="81">
        <f t="shared" si="22"/>
        <v>0</v>
      </c>
      <c r="O303" s="86">
        <f t="shared" si="24"/>
        <v>0</v>
      </c>
    </row>
    <row r="304" spans="10:15" x14ac:dyDescent="0.3">
      <c r="J304" s="106">
        <v>295</v>
      </c>
      <c r="K304" s="84">
        <f t="shared" si="23"/>
        <v>0</v>
      </c>
      <c r="L304" s="85">
        <f t="shared" si="20"/>
        <v>0</v>
      </c>
      <c r="M304" s="85">
        <f t="shared" si="21"/>
        <v>0</v>
      </c>
      <c r="N304" s="81">
        <f t="shared" si="22"/>
        <v>0</v>
      </c>
      <c r="O304" s="86">
        <f t="shared" si="24"/>
        <v>0</v>
      </c>
    </row>
    <row r="305" spans="10:15" x14ac:dyDescent="0.3">
      <c r="J305" s="106">
        <v>296</v>
      </c>
      <c r="K305" s="84">
        <f t="shared" si="23"/>
        <v>0</v>
      </c>
      <c r="L305" s="85">
        <f t="shared" si="20"/>
        <v>0</v>
      </c>
      <c r="M305" s="85">
        <f t="shared" si="21"/>
        <v>0</v>
      </c>
      <c r="N305" s="81">
        <f t="shared" si="22"/>
        <v>0</v>
      </c>
      <c r="O305" s="86">
        <f t="shared" si="24"/>
        <v>0</v>
      </c>
    </row>
    <row r="306" spans="10:15" x14ac:dyDescent="0.3">
      <c r="J306" s="106">
        <v>297</v>
      </c>
      <c r="K306" s="84">
        <f t="shared" si="23"/>
        <v>0</v>
      </c>
      <c r="L306" s="85">
        <f t="shared" si="20"/>
        <v>0</v>
      </c>
      <c r="M306" s="85">
        <f t="shared" si="21"/>
        <v>0</v>
      </c>
      <c r="N306" s="81">
        <f t="shared" si="22"/>
        <v>0</v>
      </c>
      <c r="O306" s="86">
        <f t="shared" si="24"/>
        <v>0</v>
      </c>
    </row>
    <row r="307" spans="10:15" x14ac:dyDescent="0.3">
      <c r="J307" s="106">
        <v>298</v>
      </c>
      <c r="K307" s="84">
        <f t="shared" si="23"/>
        <v>0</v>
      </c>
      <c r="L307" s="85">
        <f t="shared" si="20"/>
        <v>0</v>
      </c>
      <c r="M307" s="85">
        <f t="shared" si="21"/>
        <v>0</v>
      </c>
      <c r="N307" s="81">
        <f t="shared" si="22"/>
        <v>0</v>
      </c>
      <c r="O307" s="86">
        <f t="shared" si="24"/>
        <v>0</v>
      </c>
    </row>
    <row r="308" spans="10:15" x14ac:dyDescent="0.3">
      <c r="J308" s="106">
        <v>299</v>
      </c>
      <c r="K308" s="84">
        <f t="shared" si="23"/>
        <v>0</v>
      </c>
      <c r="L308" s="85">
        <f t="shared" si="20"/>
        <v>0</v>
      </c>
      <c r="M308" s="85">
        <f t="shared" si="21"/>
        <v>0</v>
      </c>
      <c r="N308" s="81">
        <f t="shared" si="22"/>
        <v>0</v>
      </c>
      <c r="O308" s="86">
        <f t="shared" si="24"/>
        <v>0</v>
      </c>
    </row>
    <row r="309" spans="10:15" ht="18" thickBot="1" x14ac:dyDescent="0.35">
      <c r="J309" s="106">
        <v>300</v>
      </c>
      <c r="K309" s="87">
        <f t="shared" si="23"/>
        <v>0</v>
      </c>
      <c r="L309" s="88">
        <f t="shared" si="20"/>
        <v>0</v>
      </c>
      <c r="M309" s="88">
        <f t="shared" si="21"/>
        <v>0</v>
      </c>
      <c r="N309" s="89">
        <f t="shared" si="22"/>
        <v>0</v>
      </c>
      <c r="O309" s="90">
        <f t="shared" si="24"/>
        <v>0</v>
      </c>
    </row>
  </sheetData>
  <sheetProtection selectLockedCells="1"/>
  <mergeCells count="12">
    <mergeCell ref="J3:O3"/>
    <mergeCell ref="F17:H17"/>
    <mergeCell ref="A37:D37"/>
    <mergeCell ref="B1:D1"/>
    <mergeCell ref="B2:D2"/>
    <mergeCell ref="A3:D3"/>
    <mergeCell ref="F3:H3"/>
    <mergeCell ref="A27:D27"/>
    <mergeCell ref="A29:D29"/>
    <mergeCell ref="A31:D31"/>
    <mergeCell ref="A33:D33"/>
    <mergeCell ref="A35:D35"/>
  </mergeCells>
  <hyperlinks>
    <hyperlink ref="A11" r:id="rId1" xr:uid="{2DDC5E83-D077-4AA3-ACD3-B74F4AF58A8D}"/>
    <hyperlink ref="A12" r:id="rId2" xr:uid="{0B00AD08-EB4D-4EF8-BC46-2751F2362B6D}"/>
  </hyperlinks>
  <printOptions horizontalCentered="1"/>
  <pageMargins left="0.25" right="0.25" top="0.75" bottom="0.75" header="0.3" footer="0.3"/>
  <pageSetup orientation="portrait" horizontalDpi="360" verticalDpi="360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CF6722-AA47-429F-A953-CA5E8A2026FE}">
          <x14:formula1>
            <xm:f>DATA!$B$1:$C$1</xm:f>
          </x14:formula1>
          <xm:sqref>G4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9C137-A172-4E8E-ADFB-16F982B24C9D}">
  <dimension ref="A1:L310"/>
  <sheetViews>
    <sheetView zoomScale="60" zoomScaleNormal="60" zoomScaleSheetLayoutView="70" workbookViewId="0">
      <selection activeCell="H6" sqref="H6"/>
    </sheetView>
  </sheetViews>
  <sheetFormatPr defaultColWidth="9.109375" defaultRowHeight="17.399999999999999" x14ac:dyDescent="0.3"/>
  <cols>
    <col min="1" max="1" width="29.109375" style="1" bestFit="1" customWidth="1"/>
    <col min="2" max="2" width="21" style="1" bestFit="1" customWidth="1"/>
    <col min="3" max="3" width="28.44140625" style="1" customWidth="1"/>
    <col min="4" max="4" width="23.88671875" style="1" bestFit="1" customWidth="1"/>
    <col min="5" max="5" width="3.33203125" style="1" customWidth="1"/>
    <col min="6" max="6" width="3.6640625" style="1" customWidth="1"/>
    <col min="7" max="7" width="11" style="24" customWidth="1"/>
    <col min="8" max="8" width="19" style="1" customWidth="1"/>
    <col min="9" max="9" width="15.6640625" style="1" customWidth="1"/>
    <col min="10" max="10" width="15.88671875" style="1" customWidth="1"/>
    <col min="11" max="11" width="24.44140625" style="1" customWidth="1"/>
    <col min="12" max="12" width="15.5546875" style="1" bestFit="1" customWidth="1"/>
    <col min="13" max="16384" width="9.109375" style="1"/>
  </cols>
  <sheetData>
    <row r="1" spans="1:12" ht="18" thickBot="1" x14ac:dyDescent="0.35">
      <c r="A1" s="25" t="s">
        <v>18</v>
      </c>
      <c r="B1" s="167"/>
      <c r="C1" s="167"/>
      <c r="D1" s="168"/>
    </row>
    <row r="2" spans="1:12" ht="18" thickBot="1" x14ac:dyDescent="0.35">
      <c r="A2" s="25" t="s">
        <v>111</v>
      </c>
      <c r="B2" s="167"/>
      <c r="C2" s="167"/>
      <c r="D2" s="168"/>
    </row>
    <row r="3" spans="1:12" ht="18" thickBot="1" x14ac:dyDescent="0.35">
      <c r="A3" s="169" t="s">
        <v>46</v>
      </c>
      <c r="B3" s="170"/>
      <c r="C3" s="170"/>
      <c r="D3" s="171"/>
      <c r="G3" s="172" t="s">
        <v>92</v>
      </c>
      <c r="H3" s="173"/>
      <c r="I3" s="173"/>
      <c r="J3" s="173"/>
      <c r="K3" s="173"/>
      <c r="L3" s="174"/>
    </row>
    <row r="4" spans="1:12" x14ac:dyDescent="0.3">
      <c r="A4" s="46" t="s">
        <v>42</v>
      </c>
      <c r="B4" s="45" t="s">
        <v>45</v>
      </c>
      <c r="C4" s="45" t="s">
        <v>44</v>
      </c>
      <c r="D4" s="47" t="s">
        <v>43</v>
      </c>
      <c r="G4" s="76" t="s">
        <v>91</v>
      </c>
      <c r="H4" s="77">
        <f>B5</f>
        <v>0</v>
      </c>
      <c r="I4" s="78"/>
      <c r="J4" s="78" t="s">
        <v>76</v>
      </c>
      <c r="K4" s="104">
        <v>1.7999999999999999E-2</v>
      </c>
      <c r="L4" s="79"/>
    </row>
    <row r="5" spans="1:12" x14ac:dyDescent="0.3">
      <c r="A5" s="52" t="s">
        <v>41</v>
      </c>
      <c r="B5" s="125"/>
      <c r="C5" s="44"/>
      <c r="D5" s="57"/>
      <c r="G5" s="80" t="s">
        <v>51</v>
      </c>
      <c r="H5" s="81">
        <f>C9</f>
        <v>0</v>
      </c>
      <c r="I5" s="82"/>
      <c r="J5" s="82" t="s">
        <v>92</v>
      </c>
      <c r="K5" s="105">
        <v>300</v>
      </c>
      <c r="L5" s="83"/>
    </row>
    <row r="6" spans="1:12" x14ac:dyDescent="0.3">
      <c r="A6" s="52" t="s">
        <v>85</v>
      </c>
      <c r="B6" s="126"/>
      <c r="C6" s="44"/>
      <c r="D6" s="57"/>
      <c r="G6" s="80" t="s">
        <v>90</v>
      </c>
      <c r="H6" s="81">
        <f>C14</f>
        <v>0</v>
      </c>
      <c r="I6" s="82"/>
      <c r="J6" s="82"/>
      <c r="K6" s="82"/>
      <c r="L6" s="83"/>
    </row>
    <row r="7" spans="1:12" x14ac:dyDescent="0.3">
      <c r="A7" s="37" t="s">
        <v>88</v>
      </c>
      <c r="B7" s="128"/>
      <c r="C7" s="44"/>
      <c r="D7" s="57"/>
      <c r="G7" s="91" t="s">
        <v>93</v>
      </c>
      <c r="H7" s="92">
        <f>H4-H5+H6</f>
        <v>0</v>
      </c>
      <c r="I7" s="93"/>
      <c r="J7" s="93"/>
      <c r="K7" s="93"/>
      <c r="L7" s="94"/>
    </row>
    <row r="8" spans="1:12" x14ac:dyDescent="0.3">
      <c r="A8" s="52" t="s">
        <v>84</v>
      </c>
      <c r="B8" s="127"/>
      <c r="C8" s="44">
        <f>B6*B8</f>
        <v>0</v>
      </c>
      <c r="D8" s="57"/>
      <c r="G8" s="80"/>
      <c r="H8" s="82"/>
      <c r="I8" s="82"/>
      <c r="J8" s="82"/>
      <c r="K8" s="82"/>
      <c r="L8" s="83"/>
    </row>
    <row r="9" spans="1:12" x14ac:dyDescent="0.3">
      <c r="A9" s="52" t="s">
        <v>51</v>
      </c>
      <c r="B9" s="110"/>
      <c r="C9" s="44">
        <f>B5*B9</f>
        <v>0</v>
      </c>
      <c r="D9" s="57"/>
      <c r="G9" s="95" t="s">
        <v>94</v>
      </c>
      <c r="H9" s="96" t="s">
        <v>95</v>
      </c>
      <c r="I9" s="96" t="s">
        <v>75</v>
      </c>
      <c r="J9" s="96" t="s">
        <v>96</v>
      </c>
      <c r="K9" s="96" t="s">
        <v>97</v>
      </c>
      <c r="L9" s="97" t="s">
        <v>98</v>
      </c>
    </row>
    <row r="10" spans="1:12" x14ac:dyDescent="0.3">
      <c r="A10" s="52" t="s">
        <v>87</v>
      </c>
      <c r="B10" s="110"/>
      <c r="C10" s="40">
        <f>IF(B10="x",(C27*0.05),1000)</f>
        <v>1000</v>
      </c>
      <c r="D10" s="57"/>
      <c r="G10" s="106">
        <v>1</v>
      </c>
      <c r="H10" s="84">
        <f>H7</f>
        <v>0</v>
      </c>
      <c r="I10" s="85">
        <f>PMT(($K$4/12),$K$5,$H$7)*-1</f>
        <v>0</v>
      </c>
      <c r="J10" s="85">
        <f>I10-K10</f>
        <v>0</v>
      </c>
      <c r="K10" s="81">
        <f>H10*($K$4/12)</f>
        <v>0</v>
      </c>
      <c r="L10" s="86">
        <f>H10-J10</f>
        <v>0</v>
      </c>
    </row>
    <row r="11" spans="1:12" x14ac:dyDescent="0.3">
      <c r="A11" s="52" t="s">
        <v>50</v>
      </c>
      <c r="B11" s="44"/>
      <c r="C11" s="44">
        <v>2500</v>
      </c>
      <c r="D11" s="57"/>
      <c r="G11" s="106">
        <v>2</v>
      </c>
      <c r="H11" s="84">
        <f>L10</f>
        <v>0</v>
      </c>
      <c r="I11" s="85">
        <f t="shared" ref="I11:I74" si="0">PMT(($K$4/12),$K$5,$H$7)*-1</f>
        <v>0</v>
      </c>
      <c r="J11" s="85">
        <f t="shared" ref="J11:J74" si="1">I11-K11</f>
        <v>0</v>
      </c>
      <c r="K11" s="81">
        <f t="shared" ref="K11:K74" si="2">H11*($K$4/12)</f>
        <v>0</v>
      </c>
      <c r="L11" s="86">
        <f>H11-J11</f>
        <v>0</v>
      </c>
    </row>
    <row r="12" spans="1:12" x14ac:dyDescent="0.3">
      <c r="A12" s="52" t="s">
        <v>16</v>
      </c>
      <c r="B12" s="44"/>
      <c r="C12" s="44">
        <v>750</v>
      </c>
      <c r="D12" s="57"/>
      <c r="G12" s="106">
        <v>3</v>
      </c>
      <c r="H12" s="84">
        <f t="shared" ref="H12:H75" si="3">L11</f>
        <v>0</v>
      </c>
      <c r="I12" s="85">
        <f t="shared" si="0"/>
        <v>0</v>
      </c>
      <c r="J12" s="85">
        <f t="shared" si="1"/>
        <v>0</v>
      </c>
      <c r="K12" s="81">
        <f t="shared" si="2"/>
        <v>0</v>
      </c>
      <c r="L12" s="86">
        <f t="shared" ref="L12:L75" si="4">H12-J12</f>
        <v>0</v>
      </c>
    </row>
    <row r="13" spans="1:12" x14ac:dyDescent="0.3">
      <c r="A13" s="53" t="s">
        <v>14</v>
      </c>
      <c r="B13" s="55"/>
      <c r="C13" s="59"/>
      <c r="D13" s="57"/>
      <c r="G13" s="106">
        <v>4</v>
      </c>
      <c r="H13" s="84">
        <f t="shared" si="3"/>
        <v>0</v>
      </c>
      <c r="I13" s="85">
        <f t="shared" si="0"/>
        <v>0</v>
      </c>
      <c r="J13" s="85">
        <f t="shared" si="1"/>
        <v>0</v>
      </c>
      <c r="K13" s="81">
        <f t="shared" si="2"/>
        <v>0</v>
      </c>
      <c r="L13" s="86">
        <f t="shared" si="4"/>
        <v>0</v>
      </c>
    </row>
    <row r="14" spans="1:12" x14ac:dyDescent="0.3">
      <c r="A14" s="99" t="s">
        <v>90</v>
      </c>
      <c r="B14" s="55"/>
      <c r="C14" s="59"/>
      <c r="D14" s="57"/>
      <c r="G14" s="106">
        <v>5</v>
      </c>
      <c r="H14" s="84">
        <f t="shared" si="3"/>
        <v>0</v>
      </c>
      <c r="I14" s="85">
        <f t="shared" si="0"/>
        <v>0</v>
      </c>
      <c r="J14" s="85">
        <f t="shared" si="1"/>
        <v>0</v>
      </c>
      <c r="K14" s="81">
        <f t="shared" si="2"/>
        <v>0</v>
      </c>
      <c r="L14" s="86">
        <f t="shared" si="4"/>
        <v>0</v>
      </c>
    </row>
    <row r="15" spans="1:12" x14ac:dyDescent="0.3">
      <c r="A15" s="53" t="s">
        <v>17</v>
      </c>
      <c r="B15" s="56"/>
      <c r="C15" s="44"/>
      <c r="D15" s="57">
        <f>I10</f>
        <v>0</v>
      </c>
      <c r="G15" s="106">
        <v>6</v>
      </c>
      <c r="H15" s="84">
        <f t="shared" si="3"/>
        <v>0</v>
      </c>
      <c r="I15" s="85">
        <f t="shared" si="0"/>
        <v>0</v>
      </c>
      <c r="J15" s="85">
        <f t="shared" si="1"/>
        <v>0</v>
      </c>
      <c r="K15" s="81">
        <f t="shared" si="2"/>
        <v>0</v>
      </c>
      <c r="L15" s="86">
        <f t="shared" si="4"/>
        <v>0</v>
      </c>
    </row>
    <row r="16" spans="1:12" x14ac:dyDescent="0.3">
      <c r="A16" s="54" t="s">
        <v>4</v>
      </c>
      <c r="B16" s="56"/>
      <c r="C16" s="56"/>
      <c r="D16" s="62"/>
      <c r="G16" s="106">
        <v>7</v>
      </c>
      <c r="H16" s="84">
        <f t="shared" si="3"/>
        <v>0</v>
      </c>
      <c r="I16" s="85">
        <f t="shared" si="0"/>
        <v>0</v>
      </c>
      <c r="J16" s="85">
        <f t="shared" si="1"/>
        <v>0</v>
      </c>
      <c r="K16" s="81">
        <f t="shared" si="2"/>
        <v>0</v>
      </c>
      <c r="L16" s="86">
        <f t="shared" si="4"/>
        <v>0</v>
      </c>
    </row>
    <row r="17" spans="1:12" x14ac:dyDescent="0.3">
      <c r="A17" s="54" t="s">
        <v>5</v>
      </c>
      <c r="B17" s="56"/>
      <c r="C17" s="56"/>
      <c r="D17" s="62"/>
      <c r="G17" s="106">
        <v>8</v>
      </c>
      <c r="H17" s="84">
        <f t="shared" si="3"/>
        <v>0</v>
      </c>
      <c r="I17" s="85">
        <f t="shared" si="0"/>
        <v>0</v>
      </c>
      <c r="J17" s="85">
        <f t="shared" si="1"/>
        <v>0</v>
      </c>
      <c r="K17" s="81">
        <f t="shared" si="2"/>
        <v>0</v>
      </c>
      <c r="L17" s="86">
        <f t="shared" si="4"/>
        <v>0</v>
      </c>
    </row>
    <row r="18" spans="1:12" x14ac:dyDescent="0.3">
      <c r="A18" s="54" t="s">
        <v>6</v>
      </c>
      <c r="B18" s="56"/>
      <c r="C18" s="56"/>
      <c r="D18" s="64">
        <f>B6*0.5/12</f>
        <v>0</v>
      </c>
      <c r="G18" s="106">
        <v>9</v>
      </c>
      <c r="H18" s="84">
        <f t="shared" si="3"/>
        <v>0</v>
      </c>
      <c r="I18" s="85">
        <f t="shared" si="0"/>
        <v>0</v>
      </c>
      <c r="J18" s="85">
        <f t="shared" si="1"/>
        <v>0</v>
      </c>
      <c r="K18" s="81">
        <f t="shared" si="2"/>
        <v>0</v>
      </c>
      <c r="L18" s="86">
        <f t="shared" si="4"/>
        <v>0</v>
      </c>
    </row>
    <row r="19" spans="1:12" x14ac:dyDescent="0.3">
      <c r="A19" s="54" t="s">
        <v>83</v>
      </c>
      <c r="B19" s="56"/>
      <c r="C19" s="56"/>
      <c r="D19" s="64">
        <f>500/12</f>
        <v>41.666666666666664</v>
      </c>
      <c r="G19" s="106">
        <v>10</v>
      </c>
      <c r="H19" s="84">
        <f t="shared" si="3"/>
        <v>0</v>
      </c>
      <c r="I19" s="85">
        <f t="shared" si="0"/>
        <v>0</v>
      </c>
      <c r="J19" s="85">
        <f t="shared" si="1"/>
        <v>0</v>
      </c>
      <c r="K19" s="81">
        <f t="shared" si="2"/>
        <v>0</v>
      </c>
      <c r="L19" s="86">
        <f t="shared" si="4"/>
        <v>0</v>
      </c>
    </row>
    <row r="20" spans="1:12" x14ac:dyDescent="0.3">
      <c r="A20" s="54" t="s">
        <v>7</v>
      </c>
      <c r="B20" s="56"/>
      <c r="C20" s="56"/>
      <c r="D20" s="65">
        <f>0.004*B5/12</f>
        <v>0</v>
      </c>
      <c r="G20" s="106">
        <v>11</v>
      </c>
      <c r="H20" s="84">
        <f t="shared" si="3"/>
        <v>0</v>
      </c>
      <c r="I20" s="85">
        <f t="shared" si="0"/>
        <v>0</v>
      </c>
      <c r="J20" s="85">
        <f t="shared" si="1"/>
        <v>0</v>
      </c>
      <c r="K20" s="81">
        <f t="shared" si="2"/>
        <v>0</v>
      </c>
      <c r="L20" s="86">
        <f t="shared" si="4"/>
        <v>0</v>
      </c>
    </row>
    <row r="21" spans="1:12" x14ac:dyDescent="0.3">
      <c r="A21" s="54" t="s">
        <v>10</v>
      </c>
      <c r="B21" s="56"/>
      <c r="C21" s="56"/>
      <c r="D21" s="58">
        <f>450/12</f>
        <v>37.5</v>
      </c>
      <c r="G21" s="106">
        <v>12</v>
      </c>
      <c r="H21" s="84">
        <f t="shared" si="3"/>
        <v>0</v>
      </c>
      <c r="I21" s="85">
        <f t="shared" si="0"/>
        <v>0</v>
      </c>
      <c r="J21" s="85">
        <f t="shared" si="1"/>
        <v>0</v>
      </c>
      <c r="K21" s="81">
        <f t="shared" si="2"/>
        <v>0</v>
      </c>
      <c r="L21" s="86">
        <f t="shared" si="4"/>
        <v>0</v>
      </c>
    </row>
    <row r="22" spans="1:12" ht="18" thickBot="1" x14ac:dyDescent="0.35">
      <c r="A22" s="69" t="s">
        <v>49</v>
      </c>
      <c r="B22" s="70"/>
      <c r="C22" s="71">
        <f>(C8+C9+C11+C12+C13)</f>
        <v>3250</v>
      </c>
      <c r="D22" s="72">
        <f>SUM(D5:D21)</f>
        <v>79.166666666666657</v>
      </c>
      <c r="E22" s="31"/>
      <c r="G22" s="106">
        <v>13</v>
      </c>
      <c r="H22" s="84">
        <f t="shared" si="3"/>
        <v>0</v>
      </c>
      <c r="I22" s="85">
        <f t="shared" si="0"/>
        <v>0</v>
      </c>
      <c r="J22" s="85">
        <f t="shared" si="1"/>
        <v>0</v>
      </c>
      <c r="K22" s="81">
        <f t="shared" si="2"/>
        <v>0</v>
      </c>
      <c r="L22" s="86">
        <f t="shared" si="4"/>
        <v>0</v>
      </c>
    </row>
    <row r="23" spans="1:12" x14ac:dyDescent="0.3">
      <c r="A23" s="73"/>
      <c r="B23" s="73"/>
      <c r="C23" s="74"/>
      <c r="D23" s="74"/>
      <c r="G23" s="106">
        <v>14</v>
      </c>
      <c r="H23" s="84">
        <f t="shared" si="3"/>
        <v>0</v>
      </c>
      <c r="I23" s="85">
        <f t="shared" si="0"/>
        <v>0</v>
      </c>
      <c r="J23" s="85">
        <f t="shared" si="1"/>
        <v>0</v>
      </c>
      <c r="K23" s="81">
        <f t="shared" si="2"/>
        <v>0</v>
      </c>
      <c r="L23" s="86">
        <f t="shared" si="4"/>
        <v>0</v>
      </c>
    </row>
    <row r="24" spans="1:12" ht="18" thickBot="1" x14ac:dyDescent="0.35">
      <c r="A24" s="31"/>
      <c r="B24" s="31"/>
      <c r="C24" s="31"/>
      <c r="D24" s="33"/>
      <c r="G24" s="106">
        <v>15</v>
      </c>
      <c r="H24" s="84">
        <f t="shared" si="3"/>
        <v>0</v>
      </c>
      <c r="I24" s="85">
        <f t="shared" si="0"/>
        <v>0</v>
      </c>
      <c r="J24" s="85">
        <f t="shared" si="1"/>
        <v>0</v>
      </c>
      <c r="K24" s="81">
        <f t="shared" si="2"/>
        <v>0</v>
      </c>
      <c r="L24" s="86">
        <f t="shared" si="4"/>
        <v>0</v>
      </c>
    </row>
    <row r="25" spans="1:12" ht="18" thickBot="1" x14ac:dyDescent="0.35">
      <c r="A25" s="184" t="s">
        <v>70</v>
      </c>
      <c r="B25" s="185"/>
      <c r="C25" s="185"/>
      <c r="D25" s="186"/>
      <c r="G25" s="106">
        <v>16</v>
      </c>
      <c r="H25" s="84">
        <f t="shared" si="3"/>
        <v>0</v>
      </c>
      <c r="I25" s="85">
        <f t="shared" si="0"/>
        <v>0</v>
      </c>
      <c r="J25" s="85">
        <f t="shared" si="1"/>
        <v>0</v>
      </c>
      <c r="K25" s="81">
        <f t="shared" si="2"/>
        <v>0</v>
      </c>
      <c r="L25" s="86">
        <f t="shared" si="4"/>
        <v>0</v>
      </c>
    </row>
    <row r="26" spans="1:12" x14ac:dyDescent="0.3">
      <c r="A26" s="117" t="s">
        <v>86</v>
      </c>
      <c r="B26" s="111"/>
      <c r="C26" s="114" t="s">
        <v>101</v>
      </c>
      <c r="D26" s="116" t="s">
        <v>46</v>
      </c>
      <c r="G26" s="106">
        <v>17</v>
      </c>
      <c r="H26" s="84">
        <f t="shared" si="3"/>
        <v>0</v>
      </c>
      <c r="I26" s="85">
        <f t="shared" si="0"/>
        <v>0</v>
      </c>
      <c r="J26" s="85">
        <f t="shared" si="1"/>
        <v>0</v>
      </c>
      <c r="K26" s="81">
        <f t="shared" si="2"/>
        <v>0</v>
      </c>
      <c r="L26" s="86">
        <f t="shared" si="4"/>
        <v>0</v>
      </c>
    </row>
    <row r="27" spans="1:12" x14ac:dyDescent="0.3">
      <c r="A27" s="118">
        <f>(B5+C8+C11+C12+C13+C14)+(B7*D22)</f>
        <v>3250</v>
      </c>
      <c r="B27" s="48"/>
      <c r="C27" s="119"/>
      <c r="D27" s="120">
        <f>C27-A$29</f>
        <v>-4250</v>
      </c>
      <c r="G27" s="106">
        <v>18</v>
      </c>
      <c r="H27" s="84">
        <f t="shared" si="3"/>
        <v>0</v>
      </c>
      <c r="I27" s="85">
        <f t="shared" si="0"/>
        <v>0</v>
      </c>
      <c r="J27" s="85">
        <f t="shared" si="1"/>
        <v>0</v>
      </c>
      <c r="K27" s="81">
        <f t="shared" si="2"/>
        <v>0</v>
      </c>
      <c r="L27" s="86">
        <f t="shared" si="4"/>
        <v>0</v>
      </c>
    </row>
    <row r="28" spans="1:12" x14ac:dyDescent="0.3">
      <c r="A28" s="113" t="s">
        <v>89</v>
      </c>
      <c r="B28" s="48"/>
      <c r="C28" s="115" t="s">
        <v>100</v>
      </c>
      <c r="D28" s="121"/>
      <c r="G28" s="106">
        <v>19</v>
      </c>
      <c r="H28" s="84">
        <f t="shared" si="3"/>
        <v>0</v>
      </c>
      <c r="I28" s="85">
        <f t="shared" si="0"/>
        <v>0</v>
      </c>
      <c r="J28" s="85">
        <f t="shared" si="1"/>
        <v>0</v>
      </c>
      <c r="K28" s="81">
        <f t="shared" si="2"/>
        <v>0</v>
      </c>
      <c r="L28" s="86">
        <f t="shared" si="4"/>
        <v>0</v>
      </c>
    </row>
    <row r="29" spans="1:12" ht="18" thickBot="1" x14ac:dyDescent="0.35">
      <c r="A29" s="122">
        <f>A27+C10</f>
        <v>4250</v>
      </c>
      <c r="B29" s="123"/>
      <c r="C29" s="112" t="e">
        <f>((C27-A29)/(C22+C10))*12/B7</f>
        <v>#DIV/0!</v>
      </c>
      <c r="D29" s="124"/>
      <c r="G29" s="106">
        <v>20</v>
      </c>
      <c r="H29" s="84">
        <f t="shared" si="3"/>
        <v>0</v>
      </c>
      <c r="I29" s="85">
        <f t="shared" si="0"/>
        <v>0</v>
      </c>
      <c r="J29" s="85">
        <f t="shared" si="1"/>
        <v>0</v>
      </c>
      <c r="K29" s="81">
        <f t="shared" si="2"/>
        <v>0</v>
      </c>
      <c r="L29" s="86">
        <f t="shared" si="4"/>
        <v>0</v>
      </c>
    </row>
    <row r="30" spans="1:12" x14ac:dyDescent="0.3">
      <c r="B30" s="44"/>
      <c r="D30" s="68"/>
      <c r="G30" s="106">
        <v>21</v>
      </c>
      <c r="H30" s="84">
        <f t="shared" si="3"/>
        <v>0</v>
      </c>
      <c r="I30" s="85">
        <f t="shared" si="0"/>
        <v>0</v>
      </c>
      <c r="J30" s="85">
        <f t="shared" si="1"/>
        <v>0</v>
      </c>
      <c r="K30" s="81">
        <f t="shared" si="2"/>
        <v>0</v>
      </c>
      <c r="L30" s="86">
        <f t="shared" si="4"/>
        <v>0</v>
      </c>
    </row>
    <row r="31" spans="1:12" x14ac:dyDescent="0.3">
      <c r="B31" s="44"/>
      <c r="D31" s="68"/>
      <c r="G31" s="106">
        <v>22</v>
      </c>
      <c r="H31" s="84">
        <f t="shared" si="3"/>
        <v>0</v>
      </c>
      <c r="I31" s="85">
        <f t="shared" si="0"/>
        <v>0</v>
      </c>
      <c r="J31" s="85">
        <f t="shared" si="1"/>
        <v>0</v>
      </c>
      <c r="K31" s="81">
        <f t="shared" si="2"/>
        <v>0</v>
      </c>
      <c r="L31" s="86">
        <f t="shared" si="4"/>
        <v>0</v>
      </c>
    </row>
    <row r="32" spans="1:12" x14ac:dyDescent="0.3">
      <c r="A32" s="66"/>
      <c r="C32" s="67"/>
      <c r="D32" s="68"/>
      <c r="G32" s="106">
        <v>23</v>
      </c>
      <c r="H32" s="84">
        <f t="shared" si="3"/>
        <v>0</v>
      </c>
      <c r="I32" s="85">
        <f t="shared" si="0"/>
        <v>0</v>
      </c>
      <c r="J32" s="85">
        <f t="shared" si="1"/>
        <v>0</v>
      </c>
      <c r="K32" s="81">
        <f t="shared" si="2"/>
        <v>0</v>
      </c>
      <c r="L32" s="86">
        <f t="shared" si="4"/>
        <v>0</v>
      </c>
    </row>
    <row r="33" spans="1:12" x14ac:dyDescent="0.3">
      <c r="A33" s="66"/>
      <c r="C33" s="67"/>
      <c r="D33" s="68"/>
      <c r="G33" s="106">
        <v>24</v>
      </c>
      <c r="H33" s="84">
        <f t="shared" si="3"/>
        <v>0</v>
      </c>
      <c r="I33" s="85">
        <f t="shared" si="0"/>
        <v>0</v>
      </c>
      <c r="J33" s="85">
        <f t="shared" si="1"/>
        <v>0</v>
      </c>
      <c r="K33" s="81">
        <f t="shared" si="2"/>
        <v>0</v>
      </c>
      <c r="L33" s="86">
        <f t="shared" si="4"/>
        <v>0</v>
      </c>
    </row>
    <row r="34" spans="1:12" x14ac:dyDescent="0.3">
      <c r="A34" s="66"/>
      <c r="B34" s="75">
        <f>100*1.05</f>
        <v>105</v>
      </c>
      <c r="C34" s="67"/>
      <c r="D34" s="68"/>
      <c r="G34" s="106">
        <v>25</v>
      </c>
      <c r="H34" s="84">
        <f t="shared" si="3"/>
        <v>0</v>
      </c>
      <c r="I34" s="85">
        <f t="shared" si="0"/>
        <v>0</v>
      </c>
      <c r="J34" s="85">
        <f t="shared" si="1"/>
        <v>0</v>
      </c>
      <c r="K34" s="81">
        <f t="shared" si="2"/>
        <v>0</v>
      </c>
      <c r="L34" s="86">
        <f t="shared" si="4"/>
        <v>0</v>
      </c>
    </row>
    <row r="35" spans="1:12" x14ac:dyDescent="0.3">
      <c r="A35" s="66"/>
      <c r="B35" s="75">
        <f>100/0.95</f>
        <v>105.26315789473685</v>
      </c>
      <c r="C35" s="67"/>
      <c r="D35" s="68"/>
      <c r="G35" s="106">
        <v>26</v>
      </c>
      <c r="H35" s="84">
        <f t="shared" si="3"/>
        <v>0</v>
      </c>
      <c r="I35" s="85">
        <f t="shared" si="0"/>
        <v>0</v>
      </c>
      <c r="J35" s="85">
        <f t="shared" si="1"/>
        <v>0</v>
      </c>
      <c r="K35" s="81">
        <f t="shared" si="2"/>
        <v>0</v>
      </c>
      <c r="L35" s="86">
        <f t="shared" si="4"/>
        <v>0</v>
      </c>
    </row>
    <row r="36" spans="1:12" x14ac:dyDescent="0.3">
      <c r="A36" s="66"/>
      <c r="B36" s="44"/>
      <c r="C36" s="44"/>
      <c r="D36" s="68"/>
      <c r="G36" s="106">
        <v>27</v>
      </c>
      <c r="H36" s="84">
        <f t="shared" si="3"/>
        <v>0</v>
      </c>
      <c r="I36" s="85">
        <f t="shared" si="0"/>
        <v>0</v>
      </c>
      <c r="J36" s="85">
        <f t="shared" si="1"/>
        <v>0</v>
      </c>
      <c r="K36" s="81">
        <f t="shared" si="2"/>
        <v>0</v>
      </c>
      <c r="L36" s="86">
        <f t="shared" si="4"/>
        <v>0</v>
      </c>
    </row>
    <row r="37" spans="1:12" x14ac:dyDescent="0.3">
      <c r="A37" s="66"/>
      <c r="B37" s="44"/>
      <c r="C37" s="44"/>
      <c r="D37" s="68"/>
      <c r="G37" s="106">
        <v>28</v>
      </c>
      <c r="H37" s="84">
        <f t="shared" si="3"/>
        <v>0</v>
      </c>
      <c r="I37" s="85">
        <f t="shared" si="0"/>
        <v>0</v>
      </c>
      <c r="J37" s="85">
        <f t="shared" si="1"/>
        <v>0</v>
      </c>
      <c r="K37" s="81">
        <f t="shared" si="2"/>
        <v>0</v>
      </c>
      <c r="L37" s="86">
        <f t="shared" si="4"/>
        <v>0</v>
      </c>
    </row>
    <row r="38" spans="1:12" x14ac:dyDescent="0.3">
      <c r="A38" s="66"/>
      <c r="B38" s="44"/>
      <c r="C38" s="44"/>
      <c r="D38" s="68"/>
      <c r="G38" s="106">
        <v>29</v>
      </c>
      <c r="H38" s="84">
        <f t="shared" si="3"/>
        <v>0</v>
      </c>
      <c r="I38" s="85">
        <f t="shared" si="0"/>
        <v>0</v>
      </c>
      <c r="J38" s="85">
        <f t="shared" si="1"/>
        <v>0</v>
      </c>
      <c r="K38" s="81">
        <f t="shared" si="2"/>
        <v>0</v>
      </c>
      <c r="L38" s="86">
        <f t="shared" si="4"/>
        <v>0</v>
      </c>
    </row>
    <row r="39" spans="1:12" x14ac:dyDescent="0.3">
      <c r="A39" s="31"/>
      <c r="B39" s="31"/>
      <c r="C39" s="33"/>
      <c r="D39" s="33"/>
      <c r="G39" s="106">
        <v>30</v>
      </c>
      <c r="H39" s="84">
        <f t="shared" si="3"/>
        <v>0</v>
      </c>
      <c r="I39" s="85">
        <f t="shared" si="0"/>
        <v>0</v>
      </c>
      <c r="J39" s="85">
        <f t="shared" si="1"/>
        <v>0</v>
      </c>
      <c r="K39" s="81">
        <f t="shared" si="2"/>
        <v>0</v>
      </c>
      <c r="L39" s="86">
        <f t="shared" si="4"/>
        <v>0</v>
      </c>
    </row>
    <row r="40" spans="1:12" x14ac:dyDescent="0.3">
      <c r="G40" s="106">
        <v>31</v>
      </c>
      <c r="H40" s="84">
        <f t="shared" si="3"/>
        <v>0</v>
      </c>
      <c r="I40" s="85">
        <f t="shared" si="0"/>
        <v>0</v>
      </c>
      <c r="J40" s="85">
        <f t="shared" si="1"/>
        <v>0</v>
      </c>
      <c r="K40" s="81">
        <f t="shared" si="2"/>
        <v>0</v>
      </c>
      <c r="L40" s="86">
        <f t="shared" si="4"/>
        <v>0</v>
      </c>
    </row>
    <row r="41" spans="1:12" x14ac:dyDescent="0.3">
      <c r="G41" s="106">
        <v>32</v>
      </c>
      <c r="H41" s="84">
        <f t="shared" si="3"/>
        <v>0</v>
      </c>
      <c r="I41" s="85">
        <f t="shared" si="0"/>
        <v>0</v>
      </c>
      <c r="J41" s="85">
        <f t="shared" si="1"/>
        <v>0</v>
      </c>
      <c r="K41" s="81">
        <f t="shared" si="2"/>
        <v>0</v>
      </c>
      <c r="L41" s="86">
        <f t="shared" si="4"/>
        <v>0</v>
      </c>
    </row>
    <row r="42" spans="1:12" x14ac:dyDescent="0.3">
      <c r="G42" s="106">
        <v>33</v>
      </c>
      <c r="H42" s="84">
        <f t="shared" si="3"/>
        <v>0</v>
      </c>
      <c r="I42" s="85">
        <f t="shared" si="0"/>
        <v>0</v>
      </c>
      <c r="J42" s="85">
        <f t="shared" si="1"/>
        <v>0</v>
      </c>
      <c r="K42" s="81">
        <f t="shared" si="2"/>
        <v>0</v>
      </c>
      <c r="L42" s="86">
        <f t="shared" si="4"/>
        <v>0</v>
      </c>
    </row>
    <row r="43" spans="1:12" x14ac:dyDescent="0.3">
      <c r="G43" s="106">
        <v>34</v>
      </c>
      <c r="H43" s="84">
        <f t="shared" si="3"/>
        <v>0</v>
      </c>
      <c r="I43" s="85">
        <f t="shared" si="0"/>
        <v>0</v>
      </c>
      <c r="J43" s="85">
        <f t="shared" si="1"/>
        <v>0</v>
      </c>
      <c r="K43" s="81">
        <f t="shared" si="2"/>
        <v>0</v>
      </c>
      <c r="L43" s="86">
        <f t="shared" si="4"/>
        <v>0</v>
      </c>
    </row>
    <row r="44" spans="1:12" x14ac:dyDescent="0.3">
      <c r="G44" s="106">
        <v>35</v>
      </c>
      <c r="H44" s="84">
        <f t="shared" si="3"/>
        <v>0</v>
      </c>
      <c r="I44" s="85">
        <f t="shared" si="0"/>
        <v>0</v>
      </c>
      <c r="J44" s="85">
        <f t="shared" si="1"/>
        <v>0</v>
      </c>
      <c r="K44" s="81">
        <f t="shared" si="2"/>
        <v>0</v>
      </c>
      <c r="L44" s="86">
        <f t="shared" si="4"/>
        <v>0</v>
      </c>
    </row>
    <row r="45" spans="1:12" x14ac:dyDescent="0.3">
      <c r="G45" s="106">
        <v>36</v>
      </c>
      <c r="H45" s="84">
        <f t="shared" si="3"/>
        <v>0</v>
      </c>
      <c r="I45" s="85">
        <f t="shared" si="0"/>
        <v>0</v>
      </c>
      <c r="J45" s="85">
        <f t="shared" si="1"/>
        <v>0</v>
      </c>
      <c r="K45" s="81">
        <f t="shared" si="2"/>
        <v>0</v>
      </c>
      <c r="L45" s="86">
        <f t="shared" si="4"/>
        <v>0</v>
      </c>
    </row>
    <row r="46" spans="1:12" x14ac:dyDescent="0.3">
      <c r="G46" s="106">
        <v>37</v>
      </c>
      <c r="H46" s="84">
        <f t="shared" si="3"/>
        <v>0</v>
      </c>
      <c r="I46" s="85">
        <f t="shared" si="0"/>
        <v>0</v>
      </c>
      <c r="J46" s="85">
        <f t="shared" si="1"/>
        <v>0</v>
      </c>
      <c r="K46" s="81">
        <f t="shared" si="2"/>
        <v>0</v>
      </c>
      <c r="L46" s="86">
        <f t="shared" si="4"/>
        <v>0</v>
      </c>
    </row>
    <row r="47" spans="1:12" x14ac:dyDescent="0.3">
      <c r="G47" s="106">
        <v>38</v>
      </c>
      <c r="H47" s="84">
        <f t="shared" si="3"/>
        <v>0</v>
      </c>
      <c r="I47" s="85">
        <f t="shared" si="0"/>
        <v>0</v>
      </c>
      <c r="J47" s="85">
        <f t="shared" si="1"/>
        <v>0</v>
      </c>
      <c r="K47" s="81">
        <f t="shared" si="2"/>
        <v>0</v>
      </c>
      <c r="L47" s="86">
        <f t="shared" si="4"/>
        <v>0</v>
      </c>
    </row>
    <row r="48" spans="1:12" x14ac:dyDescent="0.3">
      <c r="G48" s="106">
        <v>39</v>
      </c>
      <c r="H48" s="84">
        <f t="shared" si="3"/>
        <v>0</v>
      </c>
      <c r="I48" s="85">
        <f t="shared" si="0"/>
        <v>0</v>
      </c>
      <c r="J48" s="85">
        <f t="shared" si="1"/>
        <v>0</v>
      </c>
      <c r="K48" s="81">
        <f t="shared" si="2"/>
        <v>0</v>
      </c>
      <c r="L48" s="86">
        <f t="shared" si="4"/>
        <v>0</v>
      </c>
    </row>
    <row r="49" spans="7:12" x14ac:dyDescent="0.3">
      <c r="G49" s="106">
        <v>40</v>
      </c>
      <c r="H49" s="84">
        <f t="shared" si="3"/>
        <v>0</v>
      </c>
      <c r="I49" s="85">
        <f t="shared" si="0"/>
        <v>0</v>
      </c>
      <c r="J49" s="85">
        <f t="shared" si="1"/>
        <v>0</v>
      </c>
      <c r="K49" s="81">
        <f t="shared" si="2"/>
        <v>0</v>
      </c>
      <c r="L49" s="86">
        <f t="shared" si="4"/>
        <v>0</v>
      </c>
    </row>
    <row r="50" spans="7:12" x14ac:dyDescent="0.3">
      <c r="G50" s="106">
        <v>41</v>
      </c>
      <c r="H50" s="84">
        <f t="shared" si="3"/>
        <v>0</v>
      </c>
      <c r="I50" s="85">
        <f t="shared" si="0"/>
        <v>0</v>
      </c>
      <c r="J50" s="85">
        <f t="shared" si="1"/>
        <v>0</v>
      </c>
      <c r="K50" s="81">
        <f t="shared" si="2"/>
        <v>0</v>
      </c>
      <c r="L50" s="86">
        <f t="shared" si="4"/>
        <v>0</v>
      </c>
    </row>
    <row r="51" spans="7:12" x14ac:dyDescent="0.3">
      <c r="G51" s="106">
        <v>42</v>
      </c>
      <c r="H51" s="84">
        <f t="shared" si="3"/>
        <v>0</v>
      </c>
      <c r="I51" s="85">
        <f t="shared" si="0"/>
        <v>0</v>
      </c>
      <c r="J51" s="85">
        <f t="shared" si="1"/>
        <v>0</v>
      </c>
      <c r="K51" s="81">
        <f t="shared" si="2"/>
        <v>0</v>
      </c>
      <c r="L51" s="86">
        <f t="shared" si="4"/>
        <v>0</v>
      </c>
    </row>
    <row r="52" spans="7:12" x14ac:dyDescent="0.3">
      <c r="G52" s="106">
        <v>43</v>
      </c>
      <c r="H52" s="84">
        <f t="shared" si="3"/>
        <v>0</v>
      </c>
      <c r="I52" s="85">
        <f t="shared" si="0"/>
        <v>0</v>
      </c>
      <c r="J52" s="85">
        <f t="shared" si="1"/>
        <v>0</v>
      </c>
      <c r="K52" s="81">
        <f t="shared" si="2"/>
        <v>0</v>
      </c>
      <c r="L52" s="86">
        <f t="shared" si="4"/>
        <v>0</v>
      </c>
    </row>
    <row r="53" spans="7:12" x14ac:dyDescent="0.3">
      <c r="G53" s="106">
        <v>44</v>
      </c>
      <c r="H53" s="84">
        <f t="shared" si="3"/>
        <v>0</v>
      </c>
      <c r="I53" s="85">
        <f t="shared" si="0"/>
        <v>0</v>
      </c>
      <c r="J53" s="85">
        <f t="shared" si="1"/>
        <v>0</v>
      </c>
      <c r="K53" s="81">
        <f t="shared" si="2"/>
        <v>0</v>
      </c>
      <c r="L53" s="86">
        <f t="shared" si="4"/>
        <v>0</v>
      </c>
    </row>
    <row r="54" spans="7:12" x14ac:dyDescent="0.3">
      <c r="G54" s="106">
        <v>45</v>
      </c>
      <c r="H54" s="84">
        <f t="shared" si="3"/>
        <v>0</v>
      </c>
      <c r="I54" s="85">
        <f t="shared" si="0"/>
        <v>0</v>
      </c>
      <c r="J54" s="85">
        <f t="shared" si="1"/>
        <v>0</v>
      </c>
      <c r="K54" s="81">
        <f t="shared" si="2"/>
        <v>0</v>
      </c>
      <c r="L54" s="86">
        <f t="shared" si="4"/>
        <v>0</v>
      </c>
    </row>
    <row r="55" spans="7:12" x14ac:dyDescent="0.3">
      <c r="G55" s="106">
        <v>46</v>
      </c>
      <c r="H55" s="84">
        <f t="shared" si="3"/>
        <v>0</v>
      </c>
      <c r="I55" s="85">
        <f t="shared" si="0"/>
        <v>0</v>
      </c>
      <c r="J55" s="85">
        <f t="shared" si="1"/>
        <v>0</v>
      </c>
      <c r="K55" s="81">
        <f t="shared" si="2"/>
        <v>0</v>
      </c>
      <c r="L55" s="86">
        <f t="shared" si="4"/>
        <v>0</v>
      </c>
    </row>
    <row r="56" spans="7:12" x14ac:dyDescent="0.3">
      <c r="G56" s="106">
        <v>47</v>
      </c>
      <c r="H56" s="84">
        <f t="shared" si="3"/>
        <v>0</v>
      </c>
      <c r="I56" s="85">
        <f t="shared" si="0"/>
        <v>0</v>
      </c>
      <c r="J56" s="85">
        <f t="shared" si="1"/>
        <v>0</v>
      </c>
      <c r="K56" s="81">
        <f t="shared" si="2"/>
        <v>0</v>
      </c>
      <c r="L56" s="86">
        <f t="shared" si="4"/>
        <v>0</v>
      </c>
    </row>
    <row r="57" spans="7:12" x14ac:dyDescent="0.3">
      <c r="G57" s="106">
        <v>48</v>
      </c>
      <c r="H57" s="84">
        <f t="shared" si="3"/>
        <v>0</v>
      </c>
      <c r="I57" s="85">
        <f t="shared" si="0"/>
        <v>0</v>
      </c>
      <c r="J57" s="85">
        <f t="shared" si="1"/>
        <v>0</v>
      </c>
      <c r="K57" s="81">
        <f t="shared" si="2"/>
        <v>0</v>
      </c>
      <c r="L57" s="86">
        <f t="shared" si="4"/>
        <v>0</v>
      </c>
    </row>
    <row r="58" spans="7:12" x14ac:dyDescent="0.3">
      <c r="G58" s="106">
        <v>49</v>
      </c>
      <c r="H58" s="84">
        <f t="shared" si="3"/>
        <v>0</v>
      </c>
      <c r="I58" s="85">
        <f t="shared" si="0"/>
        <v>0</v>
      </c>
      <c r="J58" s="85">
        <f t="shared" si="1"/>
        <v>0</v>
      </c>
      <c r="K58" s="81">
        <f t="shared" si="2"/>
        <v>0</v>
      </c>
      <c r="L58" s="86">
        <f t="shared" si="4"/>
        <v>0</v>
      </c>
    </row>
    <row r="59" spans="7:12" x14ac:dyDescent="0.3">
      <c r="G59" s="106">
        <v>50</v>
      </c>
      <c r="H59" s="84">
        <f t="shared" si="3"/>
        <v>0</v>
      </c>
      <c r="I59" s="85">
        <f t="shared" si="0"/>
        <v>0</v>
      </c>
      <c r="J59" s="85">
        <f t="shared" si="1"/>
        <v>0</v>
      </c>
      <c r="K59" s="81">
        <f t="shared" si="2"/>
        <v>0</v>
      </c>
      <c r="L59" s="86">
        <f t="shared" si="4"/>
        <v>0</v>
      </c>
    </row>
    <row r="60" spans="7:12" x14ac:dyDescent="0.3">
      <c r="G60" s="106">
        <v>51</v>
      </c>
      <c r="H60" s="84">
        <f t="shared" si="3"/>
        <v>0</v>
      </c>
      <c r="I60" s="85">
        <f t="shared" si="0"/>
        <v>0</v>
      </c>
      <c r="J60" s="85">
        <f t="shared" si="1"/>
        <v>0</v>
      </c>
      <c r="K60" s="81">
        <f t="shared" si="2"/>
        <v>0</v>
      </c>
      <c r="L60" s="86">
        <f t="shared" si="4"/>
        <v>0</v>
      </c>
    </row>
    <row r="61" spans="7:12" x14ac:dyDescent="0.3">
      <c r="G61" s="106">
        <v>52</v>
      </c>
      <c r="H61" s="84">
        <f t="shared" si="3"/>
        <v>0</v>
      </c>
      <c r="I61" s="85">
        <f t="shared" si="0"/>
        <v>0</v>
      </c>
      <c r="J61" s="85">
        <f t="shared" si="1"/>
        <v>0</v>
      </c>
      <c r="K61" s="81">
        <f t="shared" si="2"/>
        <v>0</v>
      </c>
      <c r="L61" s="86">
        <f t="shared" si="4"/>
        <v>0</v>
      </c>
    </row>
    <row r="62" spans="7:12" x14ac:dyDescent="0.3">
      <c r="G62" s="106">
        <v>53</v>
      </c>
      <c r="H62" s="84">
        <f t="shared" si="3"/>
        <v>0</v>
      </c>
      <c r="I62" s="85">
        <f t="shared" si="0"/>
        <v>0</v>
      </c>
      <c r="J62" s="85">
        <f t="shared" si="1"/>
        <v>0</v>
      </c>
      <c r="K62" s="81">
        <f t="shared" si="2"/>
        <v>0</v>
      </c>
      <c r="L62" s="86">
        <f t="shared" si="4"/>
        <v>0</v>
      </c>
    </row>
    <row r="63" spans="7:12" x14ac:dyDescent="0.3">
      <c r="G63" s="106">
        <v>54</v>
      </c>
      <c r="H63" s="84">
        <f t="shared" si="3"/>
        <v>0</v>
      </c>
      <c r="I63" s="85">
        <f t="shared" si="0"/>
        <v>0</v>
      </c>
      <c r="J63" s="85">
        <f t="shared" si="1"/>
        <v>0</v>
      </c>
      <c r="K63" s="81">
        <f t="shared" si="2"/>
        <v>0</v>
      </c>
      <c r="L63" s="86">
        <f t="shared" si="4"/>
        <v>0</v>
      </c>
    </row>
    <row r="64" spans="7:12" x14ac:dyDescent="0.3">
      <c r="G64" s="106">
        <v>55</v>
      </c>
      <c r="H64" s="84">
        <f t="shared" si="3"/>
        <v>0</v>
      </c>
      <c r="I64" s="85">
        <f t="shared" si="0"/>
        <v>0</v>
      </c>
      <c r="J64" s="85">
        <f t="shared" si="1"/>
        <v>0</v>
      </c>
      <c r="K64" s="81">
        <f t="shared" si="2"/>
        <v>0</v>
      </c>
      <c r="L64" s="86">
        <f t="shared" si="4"/>
        <v>0</v>
      </c>
    </row>
    <row r="65" spans="7:12" x14ac:dyDescent="0.3">
      <c r="G65" s="106">
        <v>56</v>
      </c>
      <c r="H65" s="84">
        <f t="shared" si="3"/>
        <v>0</v>
      </c>
      <c r="I65" s="85">
        <f t="shared" si="0"/>
        <v>0</v>
      </c>
      <c r="J65" s="85">
        <f t="shared" si="1"/>
        <v>0</v>
      </c>
      <c r="K65" s="81">
        <f t="shared" si="2"/>
        <v>0</v>
      </c>
      <c r="L65" s="86">
        <f t="shared" si="4"/>
        <v>0</v>
      </c>
    </row>
    <row r="66" spans="7:12" x14ac:dyDescent="0.3">
      <c r="G66" s="106">
        <v>57</v>
      </c>
      <c r="H66" s="84">
        <f t="shared" si="3"/>
        <v>0</v>
      </c>
      <c r="I66" s="85">
        <f t="shared" si="0"/>
        <v>0</v>
      </c>
      <c r="J66" s="85">
        <f t="shared" si="1"/>
        <v>0</v>
      </c>
      <c r="K66" s="81">
        <f t="shared" si="2"/>
        <v>0</v>
      </c>
      <c r="L66" s="86">
        <f t="shared" si="4"/>
        <v>0</v>
      </c>
    </row>
    <row r="67" spans="7:12" x14ac:dyDescent="0.3">
      <c r="G67" s="106">
        <v>58</v>
      </c>
      <c r="H67" s="84">
        <f t="shared" si="3"/>
        <v>0</v>
      </c>
      <c r="I67" s="85">
        <f t="shared" si="0"/>
        <v>0</v>
      </c>
      <c r="J67" s="85">
        <f t="shared" si="1"/>
        <v>0</v>
      </c>
      <c r="K67" s="81">
        <f t="shared" si="2"/>
        <v>0</v>
      </c>
      <c r="L67" s="86">
        <f t="shared" si="4"/>
        <v>0</v>
      </c>
    </row>
    <row r="68" spans="7:12" x14ac:dyDescent="0.3">
      <c r="G68" s="106">
        <v>59</v>
      </c>
      <c r="H68" s="84">
        <f t="shared" si="3"/>
        <v>0</v>
      </c>
      <c r="I68" s="85">
        <f t="shared" si="0"/>
        <v>0</v>
      </c>
      <c r="J68" s="85">
        <f t="shared" si="1"/>
        <v>0</v>
      </c>
      <c r="K68" s="81">
        <f t="shared" si="2"/>
        <v>0</v>
      </c>
      <c r="L68" s="86">
        <f t="shared" si="4"/>
        <v>0</v>
      </c>
    </row>
    <row r="69" spans="7:12" x14ac:dyDescent="0.3">
      <c r="G69" s="106">
        <v>60</v>
      </c>
      <c r="H69" s="84">
        <f t="shared" si="3"/>
        <v>0</v>
      </c>
      <c r="I69" s="85">
        <f t="shared" si="0"/>
        <v>0</v>
      </c>
      <c r="J69" s="85">
        <f t="shared" si="1"/>
        <v>0</v>
      </c>
      <c r="K69" s="81">
        <f t="shared" si="2"/>
        <v>0</v>
      </c>
      <c r="L69" s="86">
        <f t="shared" si="4"/>
        <v>0</v>
      </c>
    </row>
    <row r="70" spans="7:12" x14ac:dyDescent="0.3">
      <c r="G70" s="106">
        <v>61</v>
      </c>
      <c r="H70" s="84">
        <f t="shared" si="3"/>
        <v>0</v>
      </c>
      <c r="I70" s="85">
        <f t="shared" si="0"/>
        <v>0</v>
      </c>
      <c r="J70" s="85">
        <f t="shared" si="1"/>
        <v>0</v>
      </c>
      <c r="K70" s="81">
        <f t="shared" si="2"/>
        <v>0</v>
      </c>
      <c r="L70" s="86">
        <f t="shared" si="4"/>
        <v>0</v>
      </c>
    </row>
    <row r="71" spans="7:12" x14ac:dyDescent="0.3">
      <c r="G71" s="106">
        <v>62</v>
      </c>
      <c r="H71" s="84">
        <f t="shared" si="3"/>
        <v>0</v>
      </c>
      <c r="I71" s="85">
        <f t="shared" si="0"/>
        <v>0</v>
      </c>
      <c r="J71" s="85">
        <f t="shared" si="1"/>
        <v>0</v>
      </c>
      <c r="K71" s="81">
        <f t="shared" si="2"/>
        <v>0</v>
      </c>
      <c r="L71" s="86">
        <f t="shared" si="4"/>
        <v>0</v>
      </c>
    </row>
    <row r="72" spans="7:12" x14ac:dyDescent="0.3">
      <c r="G72" s="106">
        <v>63</v>
      </c>
      <c r="H72" s="84">
        <f t="shared" si="3"/>
        <v>0</v>
      </c>
      <c r="I72" s="85">
        <f t="shared" si="0"/>
        <v>0</v>
      </c>
      <c r="J72" s="85">
        <f t="shared" si="1"/>
        <v>0</v>
      </c>
      <c r="K72" s="81">
        <f t="shared" si="2"/>
        <v>0</v>
      </c>
      <c r="L72" s="86">
        <f t="shared" si="4"/>
        <v>0</v>
      </c>
    </row>
    <row r="73" spans="7:12" x14ac:dyDescent="0.3">
      <c r="G73" s="106">
        <v>64</v>
      </c>
      <c r="H73" s="84">
        <f t="shared" si="3"/>
        <v>0</v>
      </c>
      <c r="I73" s="85">
        <f t="shared" si="0"/>
        <v>0</v>
      </c>
      <c r="J73" s="85">
        <f t="shared" si="1"/>
        <v>0</v>
      </c>
      <c r="K73" s="81">
        <f t="shared" si="2"/>
        <v>0</v>
      </c>
      <c r="L73" s="86">
        <f t="shared" si="4"/>
        <v>0</v>
      </c>
    </row>
    <row r="74" spans="7:12" x14ac:dyDescent="0.3">
      <c r="G74" s="106">
        <v>65</v>
      </c>
      <c r="H74" s="84">
        <f t="shared" si="3"/>
        <v>0</v>
      </c>
      <c r="I74" s="85">
        <f t="shared" si="0"/>
        <v>0</v>
      </c>
      <c r="J74" s="85">
        <f t="shared" si="1"/>
        <v>0</v>
      </c>
      <c r="K74" s="81">
        <f t="shared" si="2"/>
        <v>0</v>
      </c>
      <c r="L74" s="86">
        <f t="shared" si="4"/>
        <v>0</v>
      </c>
    </row>
    <row r="75" spans="7:12" x14ac:dyDescent="0.3">
      <c r="G75" s="106">
        <v>66</v>
      </c>
      <c r="H75" s="84">
        <f t="shared" si="3"/>
        <v>0</v>
      </c>
      <c r="I75" s="85">
        <f t="shared" ref="I75:I138" si="5">PMT(($K$4/12),$K$5,$H$7)*-1</f>
        <v>0</v>
      </c>
      <c r="J75" s="85">
        <f t="shared" ref="J75:J138" si="6">I75-K75</f>
        <v>0</v>
      </c>
      <c r="K75" s="81">
        <f t="shared" ref="K75:K138" si="7">H75*($K$4/12)</f>
        <v>0</v>
      </c>
      <c r="L75" s="86">
        <f t="shared" si="4"/>
        <v>0</v>
      </c>
    </row>
    <row r="76" spans="7:12" x14ac:dyDescent="0.3">
      <c r="G76" s="106">
        <v>67</v>
      </c>
      <c r="H76" s="84">
        <f t="shared" ref="H76:H139" si="8">L75</f>
        <v>0</v>
      </c>
      <c r="I76" s="85">
        <f t="shared" si="5"/>
        <v>0</v>
      </c>
      <c r="J76" s="85">
        <f t="shared" si="6"/>
        <v>0</v>
      </c>
      <c r="K76" s="81">
        <f t="shared" si="7"/>
        <v>0</v>
      </c>
      <c r="L76" s="86">
        <f t="shared" ref="L76:L139" si="9">H76-J76</f>
        <v>0</v>
      </c>
    </row>
    <row r="77" spans="7:12" x14ac:dyDescent="0.3">
      <c r="G77" s="106">
        <v>68</v>
      </c>
      <c r="H77" s="84">
        <f t="shared" si="8"/>
        <v>0</v>
      </c>
      <c r="I77" s="85">
        <f t="shared" si="5"/>
        <v>0</v>
      </c>
      <c r="J77" s="85">
        <f t="shared" si="6"/>
        <v>0</v>
      </c>
      <c r="K77" s="81">
        <f t="shared" si="7"/>
        <v>0</v>
      </c>
      <c r="L77" s="86">
        <f t="shared" si="9"/>
        <v>0</v>
      </c>
    </row>
    <row r="78" spans="7:12" x14ac:dyDescent="0.3">
      <c r="G78" s="106">
        <v>69</v>
      </c>
      <c r="H78" s="84">
        <f t="shared" si="8"/>
        <v>0</v>
      </c>
      <c r="I78" s="85">
        <f t="shared" si="5"/>
        <v>0</v>
      </c>
      <c r="J78" s="85">
        <f t="shared" si="6"/>
        <v>0</v>
      </c>
      <c r="K78" s="81">
        <f t="shared" si="7"/>
        <v>0</v>
      </c>
      <c r="L78" s="86">
        <f t="shared" si="9"/>
        <v>0</v>
      </c>
    </row>
    <row r="79" spans="7:12" x14ac:dyDescent="0.3">
      <c r="G79" s="106">
        <v>70</v>
      </c>
      <c r="H79" s="84">
        <f t="shared" si="8"/>
        <v>0</v>
      </c>
      <c r="I79" s="85">
        <f t="shared" si="5"/>
        <v>0</v>
      </c>
      <c r="J79" s="85">
        <f t="shared" si="6"/>
        <v>0</v>
      </c>
      <c r="K79" s="81">
        <f t="shared" si="7"/>
        <v>0</v>
      </c>
      <c r="L79" s="86">
        <f t="shared" si="9"/>
        <v>0</v>
      </c>
    </row>
    <row r="80" spans="7:12" x14ac:dyDescent="0.3">
      <c r="G80" s="106">
        <v>71</v>
      </c>
      <c r="H80" s="84">
        <f t="shared" si="8"/>
        <v>0</v>
      </c>
      <c r="I80" s="85">
        <f t="shared" si="5"/>
        <v>0</v>
      </c>
      <c r="J80" s="85">
        <f t="shared" si="6"/>
        <v>0</v>
      </c>
      <c r="K80" s="81">
        <f t="shared" si="7"/>
        <v>0</v>
      </c>
      <c r="L80" s="86">
        <f t="shared" si="9"/>
        <v>0</v>
      </c>
    </row>
    <row r="81" spans="7:12" x14ac:dyDescent="0.3">
      <c r="G81" s="106">
        <v>72</v>
      </c>
      <c r="H81" s="84">
        <f t="shared" si="8"/>
        <v>0</v>
      </c>
      <c r="I81" s="85">
        <f t="shared" si="5"/>
        <v>0</v>
      </c>
      <c r="J81" s="85">
        <f t="shared" si="6"/>
        <v>0</v>
      </c>
      <c r="K81" s="81">
        <f t="shared" si="7"/>
        <v>0</v>
      </c>
      <c r="L81" s="86">
        <f t="shared" si="9"/>
        <v>0</v>
      </c>
    </row>
    <row r="82" spans="7:12" x14ac:dyDescent="0.3">
      <c r="G82" s="106">
        <v>73</v>
      </c>
      <c r="H82" s="84">
        <f t="shared" si="8"/>
        <v>0</v>
      </c>
      <c r="I82" s="85">
        <f t="shared" si="5"/>
        <v>0</v>
      </c>
      <c r="J82" s="85">
        <f t="shared" si="6"/>
        <v>0</v>
      </c>
      <c r="K82" s="81">
        <f t="shared" si="7"/>
        <v>0</v>
      </c>
      <c r="L82" s="86">
        <f t="shared" si="9"/>
        <v>0</v>
      </c>
    </row>
    <row r="83" spans="7:12" x14ac:dyDescent="0.3">
      <c r="G83" s="106">
        <v>74</v>
      </c>
      <c r="H83" s="84">
        <f t="shared" si="8"/>
        <v>0</v>
      </c>
      <c r="I83" s="85">
        <f t="shared" si="5"/>
        <v>0</v>
      </c>
      <c r="J83" s="85">
        <f t="shared" si="6"/>
        <v>0</v>
      </c>
      <c r="K83" s="81">
        <f t="shared" si="7"/>
        <v>0</v>
      </c>
      <c r="L83" s="86">
        <f t="shared" si="9"/>
        <v>0</v>
      </c>
    </row>
    <row r="84" spans="7:12" x14ac:dyDescent="0.3">
      <c r="G84" s="106">
        <v>75</v>
      </c>
      <c r="H84" s="84">
        <f t="shared" si="8"/>
        <v>0</v>
      </c>
      <c r="I84" s="85">
        <f t="shared" si="5"/>
        <v>0</v>
      </c>
      <c r="J84" s="85">
        <f t="shared" si="6"/>
        <v>0</v>
      </c>
      <c r="K84" s="81">
        <f t="shared" si="7"/>
        <v>0</v>
      </c>
      <c r="L84" s="86">
        <f t="shared" si="9"/>
        <v>0</v>
      </c>
    </row>
    <row r="85" spans="7:12" x14ac:dyDescent="0.3">
      <c r="G85" s="106">
        <v>76</v>
      </c>
      <c r="H85" s="84">
        <f t="shared" si="8"/>
        <v>0</v>
      </c>
      <c r="I85" s="85">
        <f t="shared" si="5"/>
        <v>0</v>
      </c>
      <c r="J85" s="85">
        <f t="shared" si="6"/>
        <v>0</v>
      </c>
      <c r="K85" s="81">
        <f t="shared" si="7"/>
        <v>0</v>
      </c>
      <c r="L85" s="86">
        <f t="shared" si="9"/>
        <v>0</v>
      </c>
    </row>
    <row r="86" spans="7:12" x14ac:dyDescent="0.3">
      <c r="G86" s="106">
        <v>77</v>
      </c>
      <c r="H86" s="84">
        <f t="shared" si="8"/>
        <v>0</v>
      </c>
      <c r="I86" s="85">
        <f t="shared" si="5"/>
        <v>0</v>
      </c>
      <c r="J86" s="85">
        <f t="shared" si="6"/>
        <v>0</v>
      </c>
      <c r="K86" s="81">
        <f t="shared" si="7"/>
        <v>0</v>
      </c>
      <c r="L86" s="86">
        <f t="shared" si="9"/>
        <v>0</v>
      </c>
    </row>
    <row r="87" spans="7:12" x14ac:dyDescent="0.3">
      <c r="G87" s="106">
        <v>78</v>
      </c>
      <c r="H87" s="84">
        <f t="shared" si="8"/>
        <v>0</v>
      </c>
      <c r="I87" s="85">
        <f t="shared" si="5"/>
        <v>0</v>
      </c>
      <c r="J87" s="85">
        <f t="shared" si="6"/>
        <v>0</v>
      </c>
      <c r="K87" s="81">
        <f t="shared" si="7"/>
        <v>0</v>
      </c>
      <c r="L87" s="86">
        <f t="shared" si="9"/>
        <v>0</v>
      </c>
    </row>
    <row r="88" spans="7:12" x14ac:dyDescent="0.3">
      <c r="G88" s="106">
        <v>79</v>
      </c>
      <c r="H88" s="84">
        <f t="shared" si="8"/>
        <v>0</v>
      </c>
      <c r="I88" s="85">
        <f t="shared" si="5"/>
        <v>0</v>
      </c>
      <c r="J88" s="85">
        <f t="shared" si="6"/>
        <v>0</v>
      </c>
      <c r="K88" s="81">
        <f t="shared" si="7"/>
        <v>0</v>
      </c>
      <c r="L88" s="86">
        <f t="shared" si="9"/>
        <v>0</v>
      </c>
    </row>
    <row r="89" spans="7:12" x14ac:dyDescent="0.3">
      <c r="G89" s="106">
        <v>80</v>
      </c>
      <c r="H89" s="84">
        <f t="shared" si="8"/>
        <v>0</v>
      </c>
      <c r="I89" s="85">
        <f t="shared" si="5"/>
        <v>0</v>
      </c>
      <c r="J89" s="85">
        <f t="shared" si="6"/>
        <v>0</v>
      </c>
      <c r="K89" s="81">
        <f t="shared" si="7"/>
        <v>0</v>
      </c>
      <c r="L89" s="86">
        <f t="shared" si="9"/>
        <v>0</v>
      </c>
    </row>
    <row r="90" spans="7:12" x14ac:dyDescent="0.3">
      <c r="G90" s="106">
        <v>81</v>
      </c>
      <c r="H90" s="84">
        <f t="shared" si="8"/>
        <v>0</v>
      </c>
      <c r="I90" s="85">
        <f t="shared" si="5"/>
        <v>0</v>
      </c>
      <c r="J90" s="85">
        <f t="shared" si="6"/>
        <v>0</v>
      </c>
      <c r="K90" s="81">
        <f t="shared" si="7"/>
        <v>0</v>
      </c>
      <c r="L90" s="86">
        <f t="shared" si="9"/>
        <v>0</v>
      </c>
    </row>
    <row r="91" spans="7:12" x14ac:dyDescent="0.3">
      <c r="G91" s="106">
        <v>82</v>
      </c>
      <c r="H91" s="84">
        <f t="shared" si="8"/>
        <v>0</v>
      </c>
      <c r="I91" s="85">
        <f t="shared" si="5"/>
        <v>0</v>
      </c>
      <c r="J91" s="85">
        <f t="shared" si="6"/>
        <v>0</v>
      </c>
      <c r="K91" s="81">
        <f t="shared" si="7"/>
        <v>0</v>
      </c>
      <c r="L91" s="86">
        <f t="shared" si="9"/>
        <v>0</v>
      </c>
    </row>
    <row r="92" spans="7:12" x14ac:dyDescent="0.3">
      <c r="G92" s="106">
        <v>83</v>
      </c>
      <c r="H92" s="84">
        <f t="shared" si="8"/>
        <v>0</v>
      </c>
      <c r="I92" s="85">
        <f t="shared" si="5"/>
        <v>0</v>
      </c>
      <c r="J92" s="85">
        <f t="shared" si="6"/>
        <v>0</v>
      </c>
      <c r="K92" s="81">
        <f t="shared" si="7"/>
        <v>0</v>
      </c>
      <c r="L92" s="86">
        <f t="shared" si="9"/>
        <v>0</v>
      </c>
    </row>
    <row r="93" spans="7:12" x14ac:dyDescent="0.3">
      <c r="G93" s="106">
        <v>84</v>
      </c>
      <c r="H93" s="84">
        <f t="shared" si="8"/>
        <v>0</v>
      </c>
      <c r="I93" s="85">
        <f t="shared" si="5"/>
        <v>0</v>
      </c>
      <c r="J93" s="85">
        <f t="shared" si="6"/>
        <v>0</v>
      </c>
      <c r="K93" s="81">
        <f t="shared" si="7"/>
        <v>0</v>
      </c>
      <c r="L93" s="86">
        <f t="shared" si="9"/>
        <v>0</v>
      </c>
    </row>
    <row r="94" spans="7:12" x14ac:dyDescent="0.3">
      <c r="G94" s="106">
        <v>85</v>
      </c>
      <c r="H94" s="84">
        <f t="shared" si="8"/>
        <v>0</v>
      </c>
      <c r="I94" s="85">
        <f t="shared" si="5"/>
        <v>0</v>
      </c>
      <c r="J94" s="85">
        <f t="shared" si="6"/>
        <v>0</v>
      </c>
      <c r="K94" s="81">
        <f t="shared" si="7"/>
        <v>0</v>
      </c>
      <c r="L94" s="86">
        <f t="shared" si="9"/>
        <v>0</v>
      </c>
    </row>
    <row r="95" spans="7:12" x14ac:dyDescent="0.3">
      <c r="G95" s="106">
        <v>86</v>
      </c>
      <c r="H95" s="84">
        <f t="shared" si="8"/>
        <v>0</v>
      </c>
      <c r="I95" s="85">
        <f t="shared" si="5"/>
        <v>0</v>
      </c>
      <c r="J95" s="85">
        <f t="shared" si="6"/>
        <v>0</v>
      </c>
      <c r="K95" s="81">
        <f t="shared" si="7"/>
        <v>0</v>
      </c>
      <c r="L95" s="86">
        <f t="shared" si="9"/>
        <v>0</v>
      </c>
    </row>
    <row r="96" spans="7:12" x14ac:dyDescent="0.3">
      <c r="G96" s="106">
        <v>87</v>
      </c>
      <c r="H96" s="84">
        <f t="shared" si="8"/>
        <v>0</v>
      </c>
      <c r="I96" s="85">
        <f t="shared" si="5"/>
        <v>0</v>
      </c>
      <c r="J96" s="85">
        <f t="shared" si="6"/>
        <v>0</v>
      </c>
      <c r="K96" s="81">
        <f t="shared" si="7"/>
        <v>0</v>
      </c>
      <c r="L96" s="86">
        <f t="shared" si="9"/>
        <v>0</v>
      </c>
    </row>
    <row r="97" spans="7:12" x14ac:dyDescent="0.3">
      <c r="G97" s="106">
        <v>88</v>
      </c>
      <c r="H97" s="84">
        <f t="shared" si="8"/>
        <v>0</v>
      </c>
      <c r="I97" s="85">
        <f t="shared" si="5"/>
        <v>0</v>
      </c>
      <c r="J97" s="85">
        <f t="shared" si="6"/>
        <v>0</v>
      </c>
      <c r="K97" s="81">
        <f t="shared" si="7"/>
        <v>0</v>
      </c>
      <c r="L97" s="86">
        <f t="shared" si="9"/>
        <v>0</v>
      </c>
    </row>
    <row r="98" spans="7:12" x14ac:dyDescent="0.3">
      <c r="G98" s="106">
        <v>89</v>
      </c>
      <c r="H98" s="84">
        <f t="shared" si="8"/>
        <v>0</v>
      </c>
      <c r="I98" s="85">
        <f t="shared" si="5"/>
        <v>0</v>
      </c>
      <c r="J98" s="85">
        <f t="shared" si="6"/>
        <v>0</v>
      </c>
      <c r="K98" s="81">
        <f t="shared" si="7"/>
        <v>0</v>
      </c>
      <c r="L98" s="86">
        <f t="shared" si="9"/>
        <v>0</v>
      </c>
    </row>
    <row r="99" spans="7:12" x14ac:dyDescent="0.3">
      <c r="G99" s="106">
        <v>90</v>
      </c>
      <c r="H99" s="84">
        <f t="shared" si="8"/>
        <v>0</v>
      </c>
      <c r="I99" s="85">
        <f t="shared" si="5"/>
        <v>0</v>
      </c>
      <c r="J99" s="85">
        <f t="shared" si="6"/>
        <v>0</v>
      </c>
      <c r="K99" s="81">
        <f t="shared" si="7"/>
        <v>0</v>
      </c>
      <c r="L99" s="86">
        <f t="shared" si="9"/>
        <v>0</v>
      </c>
    </row>
    <row r="100" spans="7:12" x14ac:dyDescent="0.3">
      <c r="G100" s="106">
        <v>91</v>
      </c>
      <c r="H100" s="84">
        <f t="shared" si="8"/>
        <v>0</v>
      </c>
      <c r="I100" s="85">
        <f t="shared" si="5"/>
        <v>0</v>
      </c>
      <c r="J100" s="85">
        <f t="shared" si="6"/>
        <v>0</v>
      </c>
      <c r="K100" s="81">
        <f t="shared" si="7"/>
        <v>0</v>
      </c>
      <c r="L100" s="86">
        <f t="shared" si="9"/>
        <v>0</v>
      </c>
    </row>
    <row r="101" spans="7:12" x14ac:dyDescent="0.3">
      <c r="G101" s="106">
        <v>92</v>
      </c>
      <c r="H101" s="84">
        <f t="shared" si="8"/>
        <v>0</v>
      </c>
      <c r="I101" s="85">
        <f t="shared" si="5"/>
        <v>0</v>
      </c>
      <c r="J101" s="85">
        <f t="shared" si="6"/>
        <v>0</v>
      </c>
      <c r="K101" s="81">
        <f t="shared" si="7"/>
        <v>0</v>
      </c>
      <c r="L101" s="86">
        <f t="shared" si="9"/>
        <v>0</v>
      </c>
    </row>
    <row r="102" spans="7:12" x14ac:dyDescent="0.3">
      <c r="G102" s="106">
        <v>93</v>
      </c>
      <c r="H102" s="84">
        <f t="shared" si="8"/>
        <v>0</v>
      </c>
      <c r="I102" s="85">
        <f t="shared" si="5"/>
        <v>0</v>
      </c>
      <c r="J102" s="85">
        <f t="shared" si="6"/>
        <v>0</v>
      </c>
      <c r="K102" s="81">
        <f t="shared" si="7"/>
        <v>0</v>
      </c>
      <c r="L102" s="86">
        <f t="shared" si="9"/>
        <v>0</v>
      </c>
    </row>
    <row r="103" spans="7:12" x14ac:dyDescent="0.3">
      <c r="G103" s="106">
        <v>94</v>
      </c>
      <c r="H103" s="84">
        <f t="shared" si="8"/>
        <v>0</v>
      </c>
      <c r="I103" s="85">
        <f t="shared" si="5"/>
        <v>0</v>
      </c>
      <c r="J103" s="85">
        <f t="shared" si="6"/>
        <v>0</v>
      </c>
      <c r="K103" s="81">
        <f t="shared" si="7"/>
        <v>0</v>
      </c>
      <c r="L103" s="86">
        <f t="shared" si="9"/>
        <v>0</v>
      </c>
    </row>
    <row r="104" spans="7:12" x14ac:dyDescent="0.3">
      <c r="G104" s="106">
        <v>95</v>
      </c>
      <c r="H104" s="84">
        <f t="shared" si="8"/>
        <v>0</v>
      </c>
      <c r="I104" s="85">
        <f t="shared" si="5"/>
        <v>0</v>
      </c>
      <c r="J104" s="85">
        <f t="shared" si="6"/>
        <v>0</v>
      </c>
      <c r="K104" s="81">
        <f t="shared" si="7"/>
        <v>0</v>
      </c>
      <c r="L104" s="86">
        <f t="shared" si="9"/>
        <v>0</v>
      </c>
    </row>
    <row r="105" spans="7:12" x14ac:dyDescent="0.3">
      <c r="G105" s="106">
        <v>96</v>
      </c>
      <c r="H105" s="84">
        <f t="shared" si="8"/>
        <v>0</v>
      </c>
      <c r="I105" s="85">
        <f t="shared" si="5"/>
        <v>0</v>
      </c>
      <c r="J105" s="85">
        <f t="shared" si="6"/>
        <v>0</v>
      </c>
      <c r="K105" s="81">
        <f t="shared" si="7"/>
        <v>0</v>
      </c>
      <c r="L105" s="86">
        <f t="shared" si="9"/>
        <v>0</v>
      </c>
    </row>
    <row r="106" spans="7:12" x14ac:dyDescent="0.3">
      <c r="G106" s="106">
        <v>97</v>
      </c>
      <c r="H106" s="84">
        <f t="shared" si="8"/>
        <v>0</v>
      </c>
      <c r="I106" s="85">
        <f t="shared" si="5"/>
        <v>0</v>
      </c>
      <c r="J106" s="85">
        <f t="shared" si="6"/>
        <v>0</v>
      </c>
      <c r="K106" s="81">
        <f t="shared" si="7"/>
        <v>0</v>
      </c>
      <c r="L106" s="86">
        <f t="shared" si="9"/>
        <v>0</v>
      </c>
    </row>
    <row r="107" spans="7:12" x14ac:dyDescent="0.3">
      <c r="G107" s="106">
        <v>98</v>
      </c>
      <c r="H107" s="84">
        <f t="shared" si="8"/>
        <v>0</v>
      </c>
      <c r="I107" s="85">
        <f t="shared" si="5"/>
        <v>0</v>
      </c>
      <c r="J107" s="85">
        <f t="shared" si="6"/>
        <v>0</v>
      </c>
      <c r="K107" s="81">
        <f t="shared" si="7"/>
        <v>0</v>
      </c>
      <c r="L107" s="86">
        <f t="shared" si="9"/>
        <v>0</v>
      </c>
    </row>
    <row r="108" spans="7:12" x14ac:dyDescent="0.3">
      <c r="G108" s="106">
        <v>99</v>
      </c>
      <c r="H108" s="84">
        <f t="shared" si="8"/>
        <v>0</v>
      </c>
      <c r="I108" s="85">
        <f t="shared" si="5"/>
        <v>0</v>
      </c>
      <c r="J108" s="85">
        <f t="shared" si="6"/>
        <v>0</v>
      </c>
      <c r="K108" s="81">
        <f t="shared" si="7"/>
        <v>0</v>
      </c>
      <c r="L108" s="86">
        <f t="shared" si="9"/>
        <v>0</v>
      </c>
    </row>
    <row r="109" spans="7:12" x14ac:dyDescent="0.3">
      <c r="G109" s="106">
        <v>100</v>
      </c>
      <c r="H109" s="84">
        <f t="shared" si="8"/>
        <v>0</v>
      </c>
      <c r="I109" s="85">
        <f t="shared" si="5"/>
        <v>0</v>
      </c>
      <c r="J109" s="85">
        <f t="shared" si="6"/>
        <v>0</v>
      </c>
      <c r="K109" s="81">
        <f t="shared" si="7"/>
        <v>0</v>
      </c>
      <c r="L109" s="86">
        <f t="shared" si="9"/>
        <v>0</v>
      </c>
    </row>
    <row r="110" spans="7:12" x14ac:dyDescent="0.3">
      <c r="G110" s="106">
        <v>101</v>
      </c>
      <c r="H110" s="84">
        <f t="shared" si="8"/>
        <v>0</v>
      </c>
      <c r="I110" s="85">
        <f t="shared" si="5"/>
        <v>0</v>
      </c>
      <c r="J110" s="85">
        <f t="shared" si="6"/>
        <v>0</v>
      </c>
      <c r="K110" s="81">
        <f t="shared" si="7"/>
        <v>0</v>
      </c>
      <c r="L110" s="86">
        <f t="shared" si="9"/>
        <v>0</v>
      </c>
    </row>
    <row r="111" spans="7:12" x14ac:dyDescent="0.3">
      <c r="G111" s="106">
        <v>102</v>
      </c>
      <c r="H111" s="84">
        <f t="shared" si="8"/>
        <v>0</v>
      </c>
      <c r="I111" s="85">
        <f t="shared" si="5"/>
        <v>0</v>
      </c>
      <c r="J111" s="85">
        <f t="shared" si="6"/>
        <v>0</v>
      </c>
      <c r="K111" s="81">
        <f t="shared" si="7"/>
        <v>0</v>
      </c>
      <c r="L111" s="86">
        <f t="shared" si="9"/>
        <v>0</v>
      </c>
    </row>
    <row r="112" spans="7:12" x14ac:dyDescent="0.3">
      <c r="G112" s="106">
        <v>103</v>
      </c>
      <c r="H112" s="84">
        <f t="shared" si="8"/>
        <v>0</v>
      </c>
      <c r="I112" s="85">
        <f t="shared" si="5"/>
        <v>0</v>
      </c>
      <c r="J112" s="85">
        <f t="shared" si="6"/>
        <v>0</v>
      </c>
      <c r="K112" s="81">
        <f t="shared" si="7"/>
        <v>0</v>
      </c>
      <c r="L112" s="86">
        <f t="shared" si="9"/>
        <v>0</v>
      </c>
    </row>
    <row r="113" spans="7:12" x14ac:dyDescent="0.3">
      <c r="G113" s="106">
        <v>104</v>
      </c>
      <c r="H113" s="84">
        <f t="shared" si="8"/>
        <v>0</v>
      </c>
      <c r="I113" s="85">
        <f t="shared" si="5"/>
        <v>0</v>
      </c>
      <c r="J113" s="85">
        <f t="shared" si="6"/>
        <v>0</v>
      </c>
      <c r="K113" s="81">
        <f t="shared" si="7"/>
        <v>0</v>
      </c>
      <c r="L113" s="86">
        <f t="shared" si="9"/>
        <v>0</v>
      </c>
    </row>
    <row r="114" spans="7:12" x14ac:dyDescent="0.3">
      <c r="G114" s="106">
        <v>105</v>
      </c>
      <c r="H114" s="84">
        <f t="shared" si="8"/>
        <v>0</v>
      </c>
      <c r="I114" s="85">
        <f t="shared" si="5"/>
        <v>0</v>
      </c>
      <c r="J114" s="85">
        <f t="shared" si="6"/>
        <v>0</v>
      </c>
      <c r="K114" s="81">
        <f t="shared" si="7"/>
        <v>0</v>
      </c>
      <c r="L114" s="86">
        <f t="shared" si="9"/>
        <v>0</v>
      </c>
    </row>
    <row r="115" spans="7:12" x14ac:dyDescent="0.3">
      <c r="G115" s="106">
        <v>106</v>
      </c>
      <c r="H115" s="84">
        <f t="shared" si="8"/>
        <v>0</v>
      </c>
      <c r="I115" s="85">
        <f t="shared" si="5"/>
        <v>0</v>
      </c>
      <c r="J115" s="85">
        <f t="shared" si="6"/>
        <v>0</v>
      </c>
      <c r="K115" s="81">
        <f t="shared" si="7"/>
        <v>0</v>
      </c>
      <c r="L115" s="86">
        <f t="shared" si="9"/>
        <v>0</v>
      </c>
    </row>
    <row r="116" spans="7:12" x14ac:dyDescent="0.3">
      <c r="G116" s="106">
        <v>107</v>
      </c>
      <c r="H116" s="84">
        <f t="shared" si="8"/>
        <v>0</v>
      </c>
      <c r="I116" s="85">
        <f t="shared" si="5"/>
        <v>0</v>
      </c>
      <c r="J116" s="85">
        <f t="shared" si="6"/>
        <v>0</v>
      </c>
      <c r="K116" s="81">
        <f t="shared" si="7"/>
        <v>0</v>
      </c>
      <c r="L116" s="86">
        <f t="shared" si="9"/>
        <v>0</v>
      </c>
    </row>
    <row r="117" spans="7:12" x14ac:dyDescent="0.3">
      <c r="G117" s="106">
        <v>108</v>
      </c>
      <c r="H117" s="84">
        <f t="shared" si="8"/>
        <v>0</v>
      </c>
      <c r="I117" s="85">
        <f t="shared" si="5"/>
        <v>0</v>
      </c>
      <c r="J117" s="85">
        <f t="shared" si="6"/>
        <v>0</v>
      </c>
      <c r="K117" s="81">
        <f t="shared" si="7"/>
        <v>0</v>
      </c>
      <c r="L117" s="86">
        <f t="shared" si="9"/>
        <v>0</v>
      </c>
    </row>
    <row r="118" spans="7:12" x14ac:dyDescent="0.3">
      <c r="G118" s="106">
        <v>109</v>
      </c>
      <c r="H118" s="84">
        <f t="shared" si="8"/>
        <v>0</v>
      </c>
      <c r="I118" s="85">
        <f t="shared" si="5"/>
        <v>0</v>
      </c>
      <c r="J118" s="85">
        <f t="shared" si="6"/>
        <v>0</v>
      </c>
      <c r="K118" s="81">
        <f t="shared" si="7"/>
        <v>0</v>
      </c>
      <c r="L118" s="86">
        <f t="shared" si="9"/>
        <v>0</v>
      </c>
    </row>
    <row r="119" spans="7:12" x14ac:dyDescent="0.3">
      <c r="G119" s="106">
        <v>110</v>
      </c>
      <c r="H119" s="84">
        <f t="shared" si="8"/>
        <v>0</v>
      </c>
      <c r="I119" s="85">
        <f t="shared" si="5"/>
        <v>0</v>
      </c>
      <c r="J119" s="85">
        <f t="shared" si="6"/>
        <v>0</v>
      </c>
      <c r="K119" s="81">
        <f t="shared" si="7"/>
        <v>0</v>
      </c>
      <c r="L119" s="86">
        <f t="shared" si="9"/>
        <v>0</v>
      </c>
    </row>
    <row r="120" spans="7:12" x14ac:dyDescent="0.3">
      <c r="G120" s="106">
        <v>111</v>
      </c>
      <c r="H120" s="84">
        <f t="shared" si="8"/>
        <v>0</v>
      </c>
      <c r="I120" s="85">
        <f t="shared" si="5"/>
        <v>0</v>
      </c>
      <c r="J120" s="85">
        <f t="shared" si="6"/>
        <v>0</v>
      </c>
      <c r="K120" s="81">
        <f t="shared" si="7"/>
        <v>0</v>
      </c>
      <c r="L120" s="86">
        <f t="shared" si="9"/>
        <v>0</v>
      </c>
    </row>
    <row r="121" spans="7:12" x14ac:dyDescent="0.3">
      <c r="G121" s="106">
        <v>112</v>
      </c>
      <c r="H121" s="84">
        <f t="shared" si="8"/>
        <v>0</v>
      </c>
      <c r="I121" s="85">
        <f t="shared" si="5"/>
        <v>0</v>
      </c>
      <c r="J121" s="85">
        <f t="shared" si="6"/>
        <v>0</v>
      </c>
      <c r="K121" s="81">
        <f t="shared" si="7"/>
        <v>0</v>
      </c>
      <c r="L121" s="86">
        <f t="shared" si="9"/>
        <v>0</v>
      </c>
    </row>
    <row r="122" spans="7:12" x14ac:dyDescent="0.3">
      <c r="G122" s="106">
        <v>113</v>
      </c>
      <c r="H122" s="84">
        <f t="shared" si="8"/>
        <v>0</v>
      </c>
      <c r="I122" s="85">
        <f t="shared" si="5"/>
        <v>0</v>
      </c>
      <c r="J122" s="85">
        <f t="shared" si="6"/>
        <v>0</v>
      </c>
      <c r="K122" s="81">
        <f t="shared" si="7"/>
        <v>0</v>
      </c>
      <c r="L122" s="86">
        <f t="shared" si="9"/>
        <v>0</v>
      </c>
    </row>
    <row r="123" spans="7:12" x14ac:dyDescent="0.3">
      <c r="G123" s="106">
        <v>114</v>
      </c>
      <c r="H123" s="84">
        <f t="shared" si="8"/>
        <v>0</v>
      </c>
      <c r="I123" s="85">
        <f t="shared" si="5"/>
        <v>0</v>
      </c>
      <c r="J123" s="85">
        <f t="shared" si="6"/>
        <v>0</v>
      </c>
      <c r="K123" s="81">
        <f t="shared" si="7"/>
        <v>0</v>
      </c>
      <c r="L123" s="86">
        <f t="shared" si="9"/>
        <v>0</v>
      </c>
    </row>
    <row r="124" spans="7:12" x14ac:dyDescent="0.3">
      <c r="G124" s="106">
        <v>115</v>
      </c>
      <c r="H124" s="84">
        <f t="shared" si="8"/>
        <v>0</v>
      </c>
      <c r="I124" s="85">
        <f t="shared" si="5"/>
        <v>0</v>
      </c>
      <c r="J124" s="85">
        <f t="shared" si="6"/>
        <v>0</v>
      </c>
      <c r="K124" s="81">
        <f t="shared" si="7"/>
        <v>0</v>
      </c>
      <c r="L124" s="86">
        <f t="shared" si="9"/>
        <v>0</v>
      </c>
    </row>
    <row r="125" spans="7:12" x14ac:dyDescent="0.3">
      <c r="G125" s="106">
        <v>116</v>
      </c>
      <c r="H125" s="84">
        <f t="shared" si="8"/>
        <v>0</v>
      </c>
      <c r="I125" s="85">
        <f t="shared" si="5"/>
        <v>0</v>
      </c>
      <c r="J125" s="85">
        <f t="shared" si="6"/>
        <v>0</v>
      </c>
      <c r="K125" s="81">
        <f t="shared" si="7"/>
        <v>0</v>
      </c>
      <c r="L125" s="86">
        <f t="shared" si="9"/>
        <v>0</v>
      </c>
    </row>
    <row r="126" spans="7:12" x14ac:dyDescent="0.3">
      <c r="G126" s="106">
        <v>117</v>
      </c>
      <c r="H126" s="84">
        <f t="shared" si="8"/>
        <v>0</v>
      </c>
      <c r="I126" s="85">
        <f t="shared" si="5"/>
        <v>0</v>
      </c>
      <c r="J126" s="85">
        <f t="shared" si="6"/>
        <v>0</v>
      </c>
      <c r="K126" s="81">
        <f t="shared" si="7"/>
        <v>0</v>
      </c>
      <c r="L126" s="86">
        <f t="shared" si="9"/>
        <v>0</v>
      </c>
    </row>
    <row r="127" spans="7:12" x14ac:dyDescent="0.3">
      <c r="G127" s="106">
        <v>118</v>
      </c>
      <c r="H127" s="84">
        <f t="shared" si="8"/>
        <v>0</v>
      </c>
      <c r="I127" s="85">
        <f t="shared" si="5"/>
        <v>0</v>
      </c>
      <c r="J127" s="85">
        <f t="shared" si="6"/>
        <v>0</v>
      </c>
      <c r="K127" s="81">
        <f t="shared" si="7"/>
        <v>0</v>
      </c>
      <c r="L127" s="86">
        <f t="shared" si="9"/>
        <v>0</v>
      </c>
    </row>
    <row r="128" spans="7:12" x14ac:dyDescent="0.3">
      <c r="G128" s="106">
        <v>119</v>
      </c>
      <c r="H128" s="84">
        <f t="shared" si="8"/>
        <v>0</v>
      </c>
      <c r="I128" s="85">
        <f t="shared" si="5"/>
        <v>0</v>
      </c>
      <c r="J128" s="85">
        <f t="shared" si="6"/>
        <v>0</v>
      </c>
      <c r="K128" s="81">
        <f t="shared" si="7"/>
        <v>0</v>
      </c>
      <c r="L128" s="86">
        <f t="shared" si="9"/>
        <v>0</v>
      </c>
    </row>
    <row r="129" spans="7:12" x14ac:dyDescent="0.3">
      <c r="G129" s="106">
        <v>120</v>
      </c>
      <c r="H129" s="84">
        <f t="shared" si="8"/>
        <v>0</v>
      </c>
      <c r="I129" s="85">
        <f t="shared" si="5"/>
        <v>0</v>
      </c>
      <c r="J129" s="85">
        <f t="shared" si="6"/>
        <v>0</v>
      </c>
      <c r="K129" s="81">
        <f t="shared" si="7"/>
        <v>0</v>
      </c>
      <c r="L129" s="86">
        <f t="shared" si="9"/>
        <v>0</v>
      </c>
    </row>
    <row r="130" spans="7:12" x14ac:dyDescent="0.3">
      <c r="G130" s="106">
        <v>121</v>
      </c>
      <c r="H130" s="84">
        <f t="shared" si="8"/>
        <v>0</v>
      </c>
      <c r="I130" s="85">
        <f t="shared" si="5"/>
        <v>0</v>
      </c>
      <c r="J130" s="85">
        <f t="shared" si="6"/>
        <v>0</v>
      </c>
      <c r="K130" s="81">
        <f t="shared" si="7"/>
        <v>0</v>
      </c>
      <c r="L130" s="86">
        <f t="shared" si="9"/>
        <v>0</v>
      </c>
    </row>
    <row r="131" spans="7:12" x14ac:dyDescent="0.3">
      <c r="G131" s="106">
        <v>122</v>
      </c>
      <c r="H131" s="84">
        <f t="shared" si="8"/>
        <v>0</v>
      </c>
      <c r="I131" s="85">
        <f t="shared" si="5"/>
        <v>0</v>
      </c>
      <c r="J131" s="85">
        <f t="shared" si="6"/>
        <v>0</v>
      </c>
      <c r="K131" s="81">
        <f t="shared" si="7"/>
        <v>0</v>
      </c>
      <c r="L131" s="86">
        <f t="shared" si="9"/>
        <v>0</v>
      </c>
    </row>
    <row r="132" spans="7:12" x14ac:dyDescent="0.3">
      <c r="G132" s="106">
        <v>123</v>
      </c>
      <c r="H132" s="84">
        <f t="shared" si="8"/>
        <v>0</v>
      </c>
      <c r="I132" s="85">
        <f t="shared" si="5"/>
        <v>0</v>
      </c>
      <c r="J132" s="85">
        <f t="shared" si="6"/>
        <v>0</v>
      </c>
      <c r="K132" s="81">
        <f t="shared" si="7"/>
        <v>0</v>
      </c>
      <c r="L132" s="86">
        <f t="shared" si="9"/>
        <v>0</v>
      </c>
    </row>
    <row r="133" spans="7:12" x14ac:dyDescent="0.3">
      <c r="G133" s="106">
        <v>124</v>
      </c>
      <c r="H133" s="84">
        <f t="shared" si="8"/>
        <v>0</v>
      </c>
      <c r="I133" s="85">
        <f t="shared" si="5"/>
        <v>0</v>
      </c>
      <c r="J133" s="85">
        <f t="shared" si="6"/>
        <v>0</v>
      </c>
      <c r="K133" s="81">
        <f t="shared" si="7"/>
        <v>0</v>
      </c>
      <c r="L133" s="86">
        <f t="shared" si="9"/>
        <v>0</v>
      </c>
    </row>
    <row r="134" spans="7:12" x14ac:dyDescent="0.3">
      <c r="G134" s="106">
        <v>125</v>
      </c>
      <c r="H134" s="84">
        <f t="shared" si="8"/>
        <v>0</v>
      </c>
      <c r="I134" s="85">
        <f t="shared" si="5"/>
        <v>0</v>
      </c>
      <c r="J134" s="85">
        <f t="shared" si="6"/>
        <v>0</v>
      </c>
      <c r="K134" s="81">
        <f t="shared" si="7"/>
        <v>0</v>
      </c>
      <c r="L134" s="86">
        <f t="shared" si="9"/>
        <v>0</v>
      </c>
    </row>
    <row r="135" spans="7:12" x14ac:dyDescent="0.3">
      <c r="G135" s="106">
        <v>126</v>
      </c>
      <c r="H135" s="84">
        <f t="shared" si="8"/>
        <v>0</v>
      </c>
      <c r="I135" s="85">
        <f t="shared" si="5"/>
        <v>0</v>
      </c>
      <c r="J135" s="85">
        <f t="shared" si="6"/>
        <v>0</v>
      </c>
      <c r="K135" s="81">
        <f t="shared" si="7"/>
        <v>0</v>
      </c>
      <c r="L135" s="86">
        <f t="shared" si="9"/>
        <v>0</v>
      </c>
    </row>
    <row r="136" spans="7:12" x14ac:dyDescent="0.3">
      <c r="G136" s="106">
        <v>127</v>
      </c>
      <c r="H136" s="84">
        <f t="shared" si="8"/>
        <v>0</v>
      </c>
      <c r="I136" s="85">
        <f t="shared" si="5"/>
        <v>0</v>
      </c>
      <c r="J136" s="85">
        <f t="shared" si="6"/>
        <v>0</v>
      </c>
      <c r="K136" s="81">
        <f t="shared" si="7"/>
        <v>0</v>
      </c>
      <c r="L136" s="86">
        <f t="shared" si="9"/>
        <v>0</v>
      </c>
    </row>
    <row r="137" spans="7:12" x14ac:dyDescent="0.3">
      <c r="G137" s="106">
        <v>128</v>
      </c>
      <c r="H137" s="84">
        <f t="shared" si="8"/>
        <v>0</v>
      </c>
      <c r="I137" s="85">
        <f t="shared" si="5"/>
        <v>0</v>
      </c>
      <c r="J137" s="85">
        <f t="shared" si="6"/>
        <v>0</v>
      </c>
      <c r="K137" s="81">
        <f t="shared" si="7"/>
        <v>0</v>
      </c>
      <c r="L137" s="86">
        <f t="shared" si="9"/>
        <v>0</v>
      </c>
    </row>
    <row r="138" spans="7:12" x14ac:dyDescent="0.3">
      <c r="G138" s="106">
        <v>129</v>
      </c>
      <c r="H138" s="84">
        <f t="shared" si="8"/>
        <v>0</v>
      </c>
      <c r="I138" s="85">
        <f t="shared" si="5"/>
        <v>0</v>
      </c>
      <c r="J138" s="85">
        <f t="shared" si="6"/>
        <v>0</v>
      </c>
      <c r="K138" s="81">
        <f t="shared" si="7"/>
        <v>0</v>
      </c>
      <c r="L138" s="86">
        <f t="shared" si="9"/>
        <v>0</v>
      </c>
    </row>
    <row r="139" spans="7:12" x14ac:dyDescent="0.3">
      <c r="G139" s="106">
        <v>130</v>
      </c>
      <c r="H139" s="84">
        <f t="shared" si="8"/>
        <v>0</v>
      </c>
      <c r="I139" s="85">
        <f t="shared" ref="I139:I202" si="10">PMT(($K$4/12),$K$5,$H$7)*-1</f>
        <v>0</v>
      </c>
      <c r="J139" s="85">
        <f t="shared" ref="J139:J202" si="11">I139-K139</f>
        <v>0</v>
      </c>
      <c r="K139" s="81">
        <f t="shared" ref="K139:K202" si="12">H139*($K$4/12)</f>
        <v>0</v>
      </c>
      <c r="L139" s="86">
        <f t="shared" si="9"/>
        <v>0</v>
      </c>
    </row>
    <row r="140" spans="7:12" x14ac:dyDescent="0.3">
      <c r="G140" s="106">
        <v>131</v>
      </c>
      <c r="H140" s="84">
        <f t="shared" ref="H140:H203" si="13">L139</f>
        <v>0</v>
      </c>
      <c r="I140" s="85">
        <f t="shared" si="10"/>
        <v>0</v>
      </c>
      <c r="J140" s="85">
        <f t="shared" si="11"/>
        <v>0</v>
      </c>
      <c r="K140" s="81">
        <f t="shared" si="12"/>
        <v>0</v>
      </c>
      <c r="L140" s="86">
        <f t="shared" ref="L140:L203" si="14">H140-J140</f>
        <v>0</v>
      </c>
    </row>
    <row r="141" spans="7:12" x14ac:dyDescent="0.3">
      <c r="G141" s="106">
        <v>132</v>
      </c>
      <c r="H141" s="84">
        <f t="shared" si="13"/>
        <v>0</v>
      </c>
      <c r="I141" s="85">
        <f t="shared" si="10"/>
        <v>0</v>
      </c>
      <c r="J141" s="85">
        <f t="shared" si="11"/>
        <v>0</v>
      </c>
      <c r="K141" s="81">
        <f t="shared" si="12"/>
        <v>0</v>
      </c>
      <c r="L141" s="86">
        <f t="shared" si="14"/>
        <v>0</v>
      </c>
    </row>
    <row r="142" spans="7:12" x14ac:dyDescent="0.3">
      <c r="G142" s="106">
        <v>133</v>
      </c>
      <c r="H142" s="84">
        <f t="shared" si="13"/>
        <v>0</v>
      </c>
      <c r="I142" s="85">
        <f t="shared" si="10"/>
        <v>0</v>
      </c>
      <c r="J142" s="85">
        <f t="shared" si="11"/>
        <v>0</v>
      </c>
      <c r="K142" s="81">
        <f t="shared" si="12"/>
        <v>0</v>
      </c>
      <c r="L142" s="86">
        <f t="shared" si="14"/>
        <v>0</v>
      </c>
    </row>
    <row r="143" spans="7:12" x14ac:dyDescent="0.3">
      <c r="G143" s="106">
        <v>134</v>
      </c>
      <c r="H143" s="84">
        <f t="shared" si="13"/>
        <v>0</v>
      </c>
      <c r="I143" s="85">
        <f t="shared" si="10"/>
        <v>0</v>
      </c>
      <c r="J143" s="85">
        <f t="shared" si="11"/>
        <v>0</v>
      </c>
      <c r="K143" s="81">
        <f t="shared" si="12"/>
        <v>0</v>
      </c>
      <c r="L143" s="86">
        <f t="shared" si="14"/>
        <v>0</v>
      </c>
    </row>
    <row r="144" spans="7:12" x14ac:dyDescent="0.3">
      <c r="G144" s="106">
        <v>135</v>
      </c>
      <c r="H144" s="84">
        <f t="shared" si="13"/>
        <v>0</v>
      </c>
      <c r="I144" s="85">
        <f t="shared" si="10"/>
        <v>0</v>
      </c>
      <c r="J144" s="85">
        <f t="shared" si="11"/>
        <v>0</v>
      </c>
      <c r="K144" s="81">
        <f t="shared" si="12"/>
        <v>0</v>
      </c>
      <c r="L144" s="86">
        <f t="shared" si="14"/>
        <v>0</v>
      </c>
    </row>
    <row r="145" spans="7:12" x14ac:dyDescent="0.3">
      <c r="G145" s="106">
        <v>136</v>
      </c>
      <c r="H145" s="84">
        <f t="shared" si="13"/>
        <v>0</v>
      </c>
      <c r="I145" s="85">
        <f t="shared" si="10"/>
        <v>0</v>
      </c>
      <c r="J145" s="85">
        <f t="shared" si="11"/>
        <v>0</v>
      </c>
      <c r="K145" s="81">
        <f t="shared" si="12"/>
        <v>0</v>
      </c>
      <c r="L145" s="86">
        <f t="shared" si="14"/>
        <v>0</v>
      </c>
    </row>
    <row r="146" spans="7:12" x14ac:dyDescent="0.3">
      <c r="G146" s="106">
        <v>137</v>
      </c>
      <c r="H146" s="84">
        <f t="shared" si="13"/>
        <v>0</v>
      </c>
      <c r="I146" s="85">
        <f t="shared" si="10"/>
        <v>0</v>
      </c>
      <c r="J146" s="85">
        <f t="shared" si="11"/>
        <v>0</v>
      </c>
      <c r="K146" s="81">
        <f t="shared" si="12"/>
        <v>0</v>
      </c>
      <c r="L146" s="86">
        <f t="shared" si="14"/>
        <v>0</v>
      </c>
    </row>
    <row r="147" spans="7:12" x14ac:dyDescent="0.3">
      <c r="G147" s="106">
        <v>138</v>
      </c>
      <c r="H147" s="84">
        <f t="shared" si="13"/>
        <v>0</v>
      </c>
      <c r="I147" s="85">
        <f t="shared" si="10"/>
        <v>0</v>
      </c>
      <c r="J147" s="85">
        <f t="shared" si="11"/>
        <v>0</v>
      </c>
      <c r="K147" s="81">
        <f t="shared" si="12"/>
        <v>0</v>
      </c>
      <c r="L147" s="86">
        <f t="shared" si="14"/>
        <v>0</v>
      </c>
    </row>
    <row r="148" spans="7:12" x14ac:dyDescent="0.3">
      <c r="G148" s="106">
        <v>139</v>
      </c>
      <c r="H148" s="84">
        <f t="shared" si="13"/>
        <v>0</v>
      </c>
      <c r="I148" s="85">
        <f t="shared" si="10"/>
        <v>0</v>
      </c>
      <c r="J148" s="85">
        <f t="shared" si="11"/>
        <v>0</v>
      </c>
      <c r="K148" s="81">
        <f t="shared" si="12"/>
        <v>0</v>
      </c>
      <c r="L148" s="86">
        <f t="shared" si="14"/>
        <v>0</v>
      </c>
    </row>
    <row r="149" spans="7:12" x14ac:dyDescent="0.3">
      <c r="G149" s="106">
        <v>140</v>
      </c>
      <c r="H149" s="84">
        <f t="shared" si="13"/>
        <v>0</v>
      </c>
      <c r="I149" s="85">
        <f t="shared" si="10"/>
        <v>0</v>
      </c>
      <c r="J149" s="85">
        <f t="shared" si="11"/>
        <v>0</v>
      </c>
      <c r="K149" s="81">
        <f t="shared" si="12"/>
        <v>0</v>
      </c>
      <c r="L149" s="86">
        <f t="shared" si="14"/>
        <v>0</v>
      </c>
    </row>
    <row r="150" spans="7:12" x14ac:dyDescent="0.3">
      <c r="G150" s="106">
        <v>141</v>
      </c>
      <c r="H150" s="84">
        <f t="shared" si="13"/>
        <v>0</v>
      </c>
      <c r="I150" s="85">
        <f t="shared" si="10"/>
        <v>0</v>
      </c>
      <c r="J150" s="85">
        <f t="shared" si="11"/>
        <v>0</v>
      </c>
      <c r="K150" s="81">
        <f t="shared" si="12"/>
        <v>0</v>
      </c>
      <c r="L150" s="86">
        <f t="shared" si="14"/>
        <v>0</v>
      </c>
    </row>
    <row r="151" spans="7:12" x14ac:dyDescent="0.3">
      <c r="G151" s="106">
        <v>142</v>
      </c>
      <c r="H151" s="84">
        <f t="shared" si="13"/>
        <v>0</v>
      </c>
      <c r="I151" s="85">
        <f t="shared" si="10"/>
        <v>0</v>
      </c>
      <c r="J151" s="85">
        <f t="shared" si="11"/>
        <v>0</v>
      </c>
      <c r="K151" s="81">
        <f t="shared" si="12"/>
        <v>0</v>
      </c>
      <c r="L151" s="86">
        <f t="shared" si="14"/>
        <v>0</v>
      </c>
    </row>
    <row r="152" spans="7:12" x14ac:dyDescent="0.3">
      <c r="G152" s="106">
        <v>143</v>
      </c>
      <c r="H152" s="84">
        <f t="shared" si="13"/>
        <v>0</v>
      </c>
      <c r="I152" s="85">
        <f t="shared" si="10"/>
        <v>0</v>
      </c>
      <c r="J152" s="85">
        <f t="shared" si="11"/>
        <v>0</v>
      </c>
      <c r="K152" s="81">
        <f t="shared" si="12"/>
        <v>0</v>
      </c>
      <c r="L152" s="86">
        <f t="shared" si="14"/>
        <v>0</v>
      </c>
    </row>
    <row r="153" spans="7:12" x14ac:dyDescent="0.3">
      <c r="G153" s="106">
        <v>144</v>
      </c>
      <c r="H153" s="84">
        <f t="shared" si="13"/>
        <v>0</v>
      </c>
      <c r="I153" s="85">
        <f t="shared" si="10"/>
        <v>0</v>
      </c>
      <c r="J153" s="85">
        <f t="shared" si="11"/>
        <v>0</v>
      </c>
      <c r="K153" s="81">
        <f t="shared" si="12"/>
        <v>0</v>
      </c>
      <c r="L153" s="86">
        <f t="shared" si="14"/>
        <v>0</v>
      </c>
    </row>
    <row r="154" spans="7:12" x14ac:dyDescent="0.3">
      <c r="G154" s="106">
        <v>145</v>
      </c>
      <c r="H154" s="84">
        <f t="shared" si="13"/>
        <v>0</v>
      </c>
      <c r="I154" s="85">
        <f t="shared" si="10"/>
        <v>0</v>
      </c>
      <c r="J154" s="85">
        <f t="shared" si="11"/>
        <v>0</v>
      </c>
      <c r="K154" s="81">
        <f t="shared" si="12"/>
        <v>0</v>
      </c>
      <c r="L154" s="86">
        <f t="shared" si="14"/>
        <v>0</v>
      </c>
    </row>
    <row r="155" spans="7:12" x14ac:dyDescent="0.3">
      <c r="G155" s="106">
        <v>146</v>
      </c>
      <c r="H155" s="84">
        <f t="shared" si="13"/>
        <v>0</v>
      </c>
      <c r="I155" s="85">
        <f t="shared" si="10"/>
        <v>0</v>
      </c>
      <c r="J155" s="85">
        <f t="shared" si="11"/>
        <v>0</v>
      </c>
      <c r="K155" s="81">
        <f t="shared" si="12"/>
        <v>0</v>
      </c>
      <c r="L155" s="86">
        <f t="shared" si="14"/>
        <v>0</v>
      </c>
    </row>
    <row r="156" spans="7:12" x14ac:dyDescent="0.3">
      <c r="G156" s="106">
        <v>147</v>
      </c>
      <c r="H156" s="84">
        <f t="shared" si="13"/>
        <v>0</v>
      </c>
      <c r="I156" s="85">
        <f t="shared" si="10"/>
        <v>0</v>
      </c>
      <c r="J156" s="85">
        <f t="shared" si="11"/>
        <v>0</v>
      </c>
      <c r="K156" s="81">
        <f t="shared" si="12"/>
        <v>0</v>
      </c>
      <c r="L156" s="86">
        <f t="shared" si="14"/>
        <v>0</v>
      </c>
    </row>
    <row r="157" spans="7:12" x14ac:dyDescent="0.3">
      <c r="G157" s="106">
        <v>148</v>
      </c>
      <c r="H157" s="84">
        <f t="shared" si="13"/>
        <v>0</v>
      </c>
      <c r="I157" s="85">
        <f t="shared" si="10"/>
        <v>0</v>
      </c>
      <c r="J157" s="85">
        <f t="shared" si="11"/>
        <v>0</v>
      </c>
      <c r="K157" s="81">
        <f t="shared" si="12"/>
        <v>0</v>
      </c>
      <c r="L157" s="86">
        <f t="shared" si="14"/>
        <v>0</v>
      </c>
    </row>
    <row r="158" spans="7:12" x14ac:dyDescent="0.3">
      <c r="G158" s="106">
        <v>149</v>
      </c>
      <c r="H158" s="84">
        <f t="shared" si="13"/>
        <v>0</v>
      </c>
      <c r="I158" s="85">
        <f t="shared" si="10"/>
        <v>0</v>
      </c>
      <c r="J158" s="85">
        <f t="shared" si="11"/>
        <v>0</v>
      </c>
      <c r="K158" s="81">
        <f t="shared" si="12"/>
        <v>0</v>
      </c>
      <c r="L158" s="86">
        <f t="shared" si="14"/>
        <v>0</v>
      </c>
    </row>
    <row r="159" spans="7:12" x14ac:dyDescent="0.3">
      <c r="G159" s="106">
        <v>150</v>
      </c>
      <c r="H159" s="84">
        <f t="shared" si="13"/>
        <v>0</v>
      </c>
      <c r="I159" s="85">
        <f t="shared" si="10"/>
        <v>0</v>
      </c>
      <c r="J159" s="85">
        <f t="shared" si="11"/>
        <v>0</v>
      </c>
      <c r="K159" s="81">
        <f t="shared" si="12"/>
        <v>0</v>
      </c>
      <c r="L159" s="86">
        <f t="shared" si="14"/>
        <v>0</v>
      </c>
    </row>
    <row r="160" spans="7:12" x14ac:dyDescent="0.3">
      <c r="G160" s="106">
        <v>151</v>
      </c>
      <c r="H160" s="84">
        <f t="shared" si="13"/>
        <v>0</v>
      </c>
      <c r="I160" s="85">
        <f t="shared" si="10"/>
        <v>0</v>
      </c>
      <c r="J160" s="85">
        <f t="shared" si="11"/>
        <v>0</v>
      </c>
      <c r="K160" s="81">
        <f t="shared" si="12"/>
        <v>0</v>
      </c>
      <c r="L160" s="86">
        <f t="shared" si="14"/>
        <v>0</v>
      </c>
    </row>
    <row r="161" spans="7:12" x14ac:dyDescent="0.3">
      <c r="G161" s="106">
        <v>152</v>
      </c>
      <c r="H161" s="84">
        <f t="shared" si="13"/>
        <v>0</v>
      </c>
      <c r="I161" s="85">
        <f t="shared" si="10"/>
        <v>0</v>
      </c>
      <c r="J161" s="85">
        <f t="shared" si="11"/>
        <v>0</v>
      </c>
      <c r="K161" s="81">
        <f t="shared" si="12"/>
        <v>0</v>
      </c>
      <c r="L161" s="86">
        <f t="shared" si="14"/>
        <v>0</v>
      </c>
    </row>
    <row r="162" spans="7:12" x14ac:dyDescent="0.3">
      <c r="G162" s="106">
        <v>153</v>
      </c>
      <c r="H162" s="84">
        <f t="shared" si="13"/>
        <v>0</v>
      </c>
      <c r="I162" s="85">
        <f t="shared" si="10"/>
        <v>0</v>
      </c>
      <c r="J162" s="85">
        <f t="shared" si="11"/>
        <v>0</v>
      </c>
      <c r="K162" s="81">
        <f t="shared" si="12"/>
        <v>0</v>
      </c>
      <c r="L162" s="86">
        <f t="shared" si="14"/>
        <v>0</v>
      </c>
    </row>
    <row r="163" spans="7:12" x14ac:dyDescent="0.3">
      <c r="G163" s="106">
        <v>154</v>
      </c>
      <c r="H163" s="84">
        <f t="shared" si="13"/>
        <v>0</v>
      </c>
      <c r="I163" s="85">
        <f t="shared" si="10"/>
        <v>0</v>
      </c>
      <c r="J163" s="85">
        <f t="shared" si="11"/>
        <v>0</v>
      </c>
      <c r="K163" s="81">
        <f t="shared" si="12"/>
        <v>0</v>
      </c>
      <c r="L163" s="86">
        <f t="shared" si="14"/>
        <v>0</v>
      </c>
    </row>
    <row r="164" spans="7:12" x14ac:dyDescent="0.3">
      <c r="G164" s="106">
        <v>155</v>
      </c>
      <c r="H164" s="84">
        <f t="shared" si="13"/>
        <v>0</v>
      </c>
      <c r="I164" s="85">
        <f t="shared" si="10"/>
        <v>0</v>
      </c>
      <c r="J164" s="85">
        <f t="shared" si="11"/>
        <v>0</v>
      </c>
      <c r="K164" s="81">
        <f t="shared" si="12"/>
        <v>0</v>
      </c>
      <c r="L164" s="86">
        <f t="shared" si="14"/>
        <v>0</v>
      </c>
    </row>
    <row r="165" spans="7:12" x14ac:dyDescent="0.3">
      <c r="G165" s="106">
        <v>156</v>
      </c>
      <c r="H165" s="84">
        <f t="shared" si="13"/>
        <v>0</v>
      </c>
      <c r="I165" s="85">
        <f t="shared" si="10"/>
        <v>0</v>
      </c>
      <c r="J165" s="85">
        <f t="shared" si="11"/>
        <v>0</v>
      </c>
      <c r="K165" s="81">
        <f t="shared" si="12"/>
        <v>0</v>
      </c>
      <c r="L165" s="86">
        <f t="shared" si="14"/>
        <v>0</v>
      </c>
    </row>
    <row r="166" spans="7:12" x14ac:dyDescent="0.3">
      <c r="G166" s="106">
        <v>157</v>
      </c>
      <c r="H166" s="84">
        <f t="shared" si="13"/>
        <v>0</v>
      </c>
      <c r="I166" s="85">
        <f t="shared" si="10"/>
        <v>0</v>
      </c>
      <c r="J166" s="85">
        <f t="shared" si="11"/>
        <v>0</v>
      </c>
      <c r="K166" s="81">
        <f t="shared" si="12"/>
        <v>0</v>
      </c>
      <c r="L166" s="86">
        <f t="shared" si="14"/>
        <v>0</v>
      </c>
    </row>
    <row r="167" spans="7:12" x14ac:dyDescent="0.3">
      <c r="G167" s="106">
        <v>158</v>
      </c>
      <c r="H167" s="84">
        <f t="shared" si="13"/>
        <v>0</v>
      </c>
      <c r="I167" s="85">
        <f t="shared" si="10"/>
        <v>0</v>
      </c>
      <c r="J167" s="85">
        <f t="shared" si="11"/>
        <v>0</v>
      </c>
      <c r="K167" s="81">
        <f t="shared" si="12"/>
        <v>0</v>
      </c>
      <c r="L167" s="86">
        <f t="shared" si="14"/>
        <v>0</v>
      </c>
    </row>
    <row r="168" spans="7:12" x14ac:dyDescent="0.3">
      <c r="G168" s="106">
        <v>159</v>
      </c>
      <c r="H168" s="84">
        <f t="shared" si="13"/>
        <v>0</v>
      </c>
      <c r="I168" s="85">
        <f t="shared" si="10"/>
        <v>0</v>
      </c>
      <c r="J168" s="85">
        <f t="shared" si="11"/>
        <v>0</v>
      </c>
      <c r="K168" s="81">
        <f t="shared" si="12"/>
        <v>0</v>
      </c>
      <c r="L168" s="86">
        <f t="shared" si="14"/>
        <v>0</v>
      </c>
    </row>
    <row r="169" spans="7:12" x14ac:dyDescent="0.3">
      <c r="G169" s="106">
        <v>160</v>
      </c>
      <c r="H169" s="84">
        <f t="shared" si="13"/>
        <v>0</v>
      </c>
      <c r="I169" s="85">
        <f t="shared" si="10"/>
        <v>0</v>
      </c>
      <c r="J169" s="85">
        <f t="shared" si="11"/>
        <v>0</v>
      </c>
      <c r="K169" s="81">
        <f t="shared" si="12"/>
        <v>0</v>
      </c>
      <c r="L169" s="86">
        <f t="shared" si="14"/>
        <v>0</v>
      </c>
    </row>
    <row r="170" spans="7:12" x14ac:dyDescent="0.3">
      <c r="G170" s="106">
        <v>161</v>
      </c>
      <c r="H170" s="84">
        <f t="shared" si="13"/>
        <v>0</v>
      </c>
      <c r="I170" s="85">
        <f t="shared" si="10"/>
        <v>0</v>
      </c>
      <c r="J170" s="85">
        <f t="shared" si="11"/>
        <v>0</v>
      </c>
      <c r="K170" s="81">
        <f t="shared" si="12"/>
        <v>0</v>
      </c>
      <c r="L170" s="86">
        <f t="shared" si="14"/>
        <v>0</v>
      </c>
    </row>
    <row r="171" spans="7:12" x14ac:dyDescent="0.3">
      <c r="G171" s="106">
        <v>162</v>
      </c>
      <c r="H171" s="84">
        <f t="shared" si="13"/>
        <v>0</v>
      </c>
      <c r="I171" s="85">
        <f t="shared" si="10"/>
        <v>0</v>
      </c>
      <c r="J171" s="85">
        <f t="shared" si="11"/>
        <v>0</v>
      </c>
      <c r="K171" s="81">
        <f t="shared" si="12"/>
        <v>0</v>
      </c>
      <c r="L171" s="86">
        <f t="shared" si="14"/>
        <v>0</v>
      </c>
    </row>
    <row r="172" spans="7:12" x14ac:dyDescent="0.3">
      <c r="G172" s="106">
        <v>163</v>
      </c>
      <c r="H172" s="84">
        <f t="shared" si="13"/>
        <v>0</v>
      </c>
      <c r="I172" s="85">
        <f t="shared" si="10"/>
        <v>0</v>
      </c>
      <c r="J172" s="85">
        <f t="shared" si="11"/>
        <v>0</v>
      </c>
      <c r="K172" s="81">
        <f t="shared" si="12"/>
        <v>0</v>
      </c>
      <c r="L172" s="86">
        <f t="shared" si="14"/>
        <v>0</v>
      </c>
    </row>
    <row r="173" spans="7:12" x14ac:dyDescent="0.3">
      <c r="G173" s="106">
        <v>164</v>
      </c>
      <c r="H173" s="84">
        <f t="shared" si="13"/>
        <v>0</v>
      </c>
      <c r="I173" s="85">
        <f t="shared" si="10"/>
        <v>0</v>
      </c>
      <c r="J173" s="85">
        <f t="shared" si="11"/>
        <v>0</v>
      </c>
      <c r="K173" s="81">
        <f t="shared" si="12"/>
        <v>0</v>
      </c>
      <c r="L173" s="86">
        <f t="shared" si="14"/>
        <v>0</v>
      </c>
    </row>
    <row r="174" spans="7:12" x14ac:dyDescent="0.3">
      <c r="G174" s="106">
        <v>165</v>
      </c>
      <c r="H174" s="84">
        <f t="shared" si="13"/>
        <v>0</v>
      </c>
      <c r="I174" s="85">
        <f t="shared" si="10"/>
        <v>0</v>
      </c>
      <c r="J174" s="85">
        <f t="shared" si="11"/>
        <v>0</v>
      </c>
      <c r="K174" s="81">
        <f t="shared" si="12"/>
        <v>0</v>
      </c>
      <c r="L174" s="86">
        <f t="shared" si="14"/>
        <v>0</v>
      </c>
    </row>
    <row r="175" spans="7:12" x14ac:dyDescent="0.3">
      <c r="G175" s="106">
        <v>166</v>
      </c>
      <c r="H175" s="84">
        <f t="shared" si="13"/>
        <v>0</v>
      </c>
      <c r="I175" s="85">
        <f t="shared" si="10"/>
        <v>0</v>
      </c>
      <c r="J175" s="85">
        <f t="shared" si="11"/>
        <v>0</v>
      </c>
      <c r="K175" s="81">
        <f t="shared" si="12"/>
        <v>0</v>
      </c>
      <c r="L175" s="86">
        <f t="shared" si="14"/>
        <v>0</v>
      </c>
    </row>
    <row r="176" spans="7:12" x14ac:dyDescent="0.3">
      <c r="G176" s="106">
        <v>167</v>
      </c>
      <c r="H176" s="84">
        <f t="shared" si="13"/>
        <v>0</v>
      </c>
      <c r="I176" s="85">
        <f t="shared" si="10"/>
        <v>0</v>
      </c>
      <c r="J176" s="85">
        <f t="shared" si="11"/>
        <v>0</v>
      </c>
      <c r="K176" s="81">
        <f t="shared" si="12"/>
        <v>0</v>
      </c>
      <c r="L176" s="86">
        <f t="shared" si="14"/>
        <v>0</v>
      </c>
    </row>
    <row r="177" spans="7:12" x14ac:dyDescent="0.3">
      <c r="G177" s="106">
        <v>168</v>
      </c>
      <c r="H177" s="84">
        <f t="shared" si="13"/>
        <v>0</v>
      </c>
      <c r="I177" s="85">
        <f t="shared" si="10"/>
        <v>0</v>
      </c>
      <c r="J177" s="85">
        <f t="shared" si="11"/>
        <v>0</v>
      </c>
      <c r="K177" s="81">
        <f t="shared" si="12"/>
        <v>0</v>
      </c>
      <c r="L177" s="86">
        <f t="shared" si="14"/>
        <v>0</v>
      </c>
    </row>
    <row r="178" spans="7:12" x14ac:dyDescent="0.3">
      <c r="G178" s="106">
        <v>169</v>
      </c>
      <c r="H178" s="84">
        <f t="shared" si="13"/>
        <v>0</v>
      </c>
      <c r="I178" s="85">
        <f t="shared" si="10"/>
        <v>0</v>
      </c>
      <c r="J178" s="85">
        <f t="shared" si="11"/>
        <v>0</v>
      </c>
      <c r="K178" s="81">
        <f t="shared" si="12"/>
        <v>0</v>
      </c>
      <c r="L178" s="86">
        <f t="shared" si="14"/>
        <v>0</v>
      </c>
    </row>
    <row r="179" spans="7:12" x14ac:dyDescent="0.3">
      <c r="G179" s="106">
        <v>170</v>
      </c>
      <c r="H179" s="84">
        <f t="shared" si="13"/>
        <v>0</v>
      </c>
      <c r="I179" s="85">
        <f t="shared" si="10"/>
        <v>0</v>
      </c>
      <c r="J179" s="85">
        <f t="shared" si="11"/>
        <v>0</v>
      </c>
      <c r="K179" s="81">
        <f t="shared" si="12"/>
        <v>0</v>
      </c>
      <c r="L179" s="86">
        <f t="shared" si="14"/>
        <v>0</v>
      </c>
    </row>
    <row r="180" spans="7:12" x14ac:dyDescent="0.3">
      <c r="G180" s="106">
        <v>171</v>
      </c>
      <c r="H180" s="84">
        <f t="shared" si="13"/>
        <v>0</v>
      </c>
      <c r="I180" s="85">
        <f t="shared" si="10"/>
        <v>0</v>
      </c>
      <c r="J180" s="85">
        <f t="shared" si="11"/>
        <v>0</v>
      </c>
      <c r="K180" s="81">
        <f t="shared" si="12"/>
        <v>0</v>
      </c>
      <c r="L180" s="86">
        <f t="shared" si="14"/>
        <v>0</v>
      </c>
    </row>
    <row r="181" spans="7:12" x14ac:dyDescent="0.3">
      <c r="G181" s="106">
        <v>172</v>
      </c>
      <c r="H181" s="84">
        <f t="shared" si="13"/>
        <v>0</v>
      </c>
      <c r="I181" s="85">
        <f t="shared" si="10"/>
        <v>0</v>
      </c>
      <c r="J181" s="85">
        <f t="shared" si="11"/>
        <v>0</v>
      </c>
      <c r="K181" s="81">
        <f t="shared" si="12"/>
        <v>0</v>
      </c>
      <c r="L181" s="86">
        <f t="shared" si="14"/>
        <v>0</v>
      </c>
    </row>
    <row r="182" spans="7:12" x14ac:dyDescent="0.3">
      <c r="G182" s="106">
        <v>173</v>
      </c>
      <c r="H182" s="84">
        <f t="shared" si="13"/>
        <v>0</v>
      </c>
      <c r="I182" s="85">
        <f t="shared" si="10"/>
        <v>0</v>
      </c>
      <c r="J182" s="85">
        <f t="shared" si="11"/>
        <v>0</v>
      </c>
      <c r="K182" s="81">
        <f t="shared" si="12"/>
        <v>0</v>
      </c>
      <c r="L182" s="86">
        <f t="shared" si="14"/>
        <v>0</v>
      </c>
    </row>
    <row r="183" spans="7:12" x14ac:dyDescent="0.3">
      <c r="G183" s="106">
        <v>174</v>
      </c>
      <c r="H183" s="84">
        <f t="shared" si="13"/>
        <v>0</v>
      </c>
      <c r="I183" s="85">
        <f t="shared" si="10"/>
        <v>0</v>
      </c>
      <c r="J183" s="85">
        <f t="shared" si="11"/>
        <v>0</v>
      </c>
      <c r="K183" s="81">
        <f t="shared" si="12"/>
        <v>0</v>
      </c>
      <c r="L183" s="86">
        <f t="shared" si="14"/>
        <v>0</v>
      </c>
    </row>
    <row r="184" spans="7:12" x14ac:dyDescent="0.3">
      <c r="G184" s="106">
        <v>175</v>
      </c>
      <c r="H184" s="84">
        <f t="shared" si="13"/>
        <v>0</v>
      </c>
      <c r="I184" s="85">
        <f t="shared" si="10"/>
        <v>0</v>
      </c>
      <c r="J184" s="85">
        <f t="shared" si="11"/>
        <v>0</v>
      </c>
      <c r="K184" s="81">
        <f t="shared" si="12"/>
        <v>0</v>
      </c>
      <c r="L184" s="86">
        <f t="shared" si="14"/>
        <v>0</v>
      </c>
    </row>
    <row r="185" spans="7:12" x14ac:dyDescent="0.3">
      <c r="G185" s="106">
        <v>176</v>
      </c>
      <c r="H185" s="84">
        <f t="shared" si="13"/>
        <v>0</v>
      </c>
      <c r="I185" s="85">
        <f t="shared" si="10"/>
        <v>0</v>
      </c>
      <c r="J185" s="85">
        <f t="shared" si="11"/>
        <v>0</v>
      </c>
      <c r="K185" s="81">
        <f t="shared" si="12"/>
        <v>0</v>
      </c>
      <c r="L185" s="86">
        <f t="shared" si="14"/>
        <v>0</v>
      </c>
    </row>
    <row r="186" spans="7:12" x14ac:dyDescent="0.3">
      <c r="G186" s="106">
        <v>177</v>
      </c>
      <c r="H186" s="84">
        <f t="shared" si="13"/>
        <v>0</v>
      </c>
      <c r="I186" s="85">
        <f t="shared" si="10"/>
        <v>0</v>
      </c>
      <c r="J186" s="85">
        <f t="shared" si="11"/>
        <v>0</v>
      </c>
      <c r="K186" s="81">
        <f t="shared" si="12"/>
        <v>0</v>
      </c>
      <c r="L186" s="86">
        <f t="shared" si="14"/>
        <v>0</v>
      </c>
    </row>
    <row r="187" spans="7:12" x14ac:dyDescent="0.3">
      <c r="G187" s="106">
        <v>178</v>
      </c>
      <c r="H187" s="84">
        <f t="shared" si="13"/>
        <v>0</v>
      </c>
      <c r="I187" s="85">
        <f t="shared" si="10"/>
        <v>0</v>
      </c>
      <c r="J187" s="85">
        <f t="shared" si="11"/>
        <v>0</v>
      </c>
      <c r="K187" s="81">
        <f t="shared" si="12"/>
        <v>0</v>
      </c>
      <c r="L187" s="86">
        <f t="shared" si="14"/>
        <v>0</v>
      </c>
    </row>
    <row r="188" spans="7:12" x14ac:dyDescent="0.3">
      <c r="G188" s="106">
        <v>179</v>
      </c>
      <c r="H188" s="84">
        <f t="shared" si="13"/>
        <v>0</v>
      </c>
      <c r="I188" s="85">
        <f t="shared" si="10"/>
        <v>0</v>
      </c>
      <c r="J188" s="85">
        <f t="shared" si="11"/>
        <v>0</v>
      </c>
      <c r="K188" s="81">
        <f t="shared" si="12"/>
        <v>0</v>
      </c>
      <c r="L188" s="86">
        <f t="shared" si="14"/>
        <v>0</v>
      </c>
    </row>
    <row r="189" spans="7:12" x14ac:dyDescent="0.3">
      <c r="G189" s="106">
        <v>180</v>
      </c>
      <c r="H189" s="84">
        <f t="shared" si="13"/>
        <v>0</v>
      </c>
      <c r="I189" s="85">
        <f t="shared" si="10"/>
        <v>0</v>
      </c>
      <c r="J189" s="85">
        <f t="shared" si="11"/>
        <v>0</v>
      </c>
      <c r="K189" s="81">
        <f t="shared" si="12"/>
        <v>0</v>
      </c>
      <c r="L189" s="86">
        <f t="shared" si="14"/>
        <v>0</v>
      </c>
    </row>
    <row r="190" spans="7:12" x14ac:dyDescent="0.3">
      <c r="G190" s="106">
        <v>181</v>
      </c>
      <c r="H190" s="84">
        <f t="shared" si="13"/>
        <v>0</v>
      </c>
      <c r="I190" s="85">
        <f t="shared" si="10"/>
        <v>0</v>
      </c>
      <c r="J190" s="85">
        <f t="shared" si="11"/>
        <v>0</v>
      </c>
      <c r="K190" s="81">
        <f t="shared" si="12"/>
        <v>0</v>
      </c>
      <c r="L190" s="86">
        <f t="shared" si="14"/>
        <v>0</v>
      </c>
    </row>
    <row r="191" spans="7:12" x14ac:dyDescent="0.3">
      <c r="G191" s="106">
        <v>182</v>
      </c>
      <c r="H191" s="84">
        <f t="shared" si="13"/>
        <v>0</v>
      </c>
      <c r="I191" s="85">
        <f t="shared" si="10"/>
        <v>0</v>
      </c>
      <c r="J191" s="85">
        <f t="shared" si="11"/>
        <v>0</v>
      </c>
      <c r="K191" s="81">
        <f t="shared" si="12"/>
        <v>0</v>
      </c>
      <c r="L191" s="86">
        <f t="shared" si="14"/>
        <v>0</v>
      </c>
    </row>
    <row r="192" spans="7:12" x14ac:dyDescent="0.3">
      <c r="G192" s="106">
        <v>183</v>
      </c>
      <c r="H192" s="84">
        <f t="shared" si="13"/>
        <v>0</v>
      </c>
      <c r="I192" s="85">
        <f t="shared" si="10"/>
        <v>0</v>
      </c>
      <c r="J192" s="85">
        <f t="shared" si="11"/>
        <v>0</v>
      </c>
      <c r="K192" s="81">
        <f t="shared" si="12"/>
        <v>0</v>
      </c>
      <c r="L192" s="86">
        <f t="shared" si="14"/>
        <v>0</v>
      </c>
    </row>
    <row r="193" spans="7:12" x14ac:dyDescent="0.3">
      <c r="G193" s="106">
        <v>184</v>
      </c>
      <c r="H193" s="84">
        <f t="shared" si="13"/>
        <v>0</v>
      </c>
      <c r="I193" s="85">
        <f t="shared" si="10"/>
        <v>0</v>
      </c>
      <c r="J193" s="85">
        <f t="shared" si="11"/>
        <v>0</v>
      </c>
      <c r="K193" s="81">
        <f t="shared" si="12"/>
        <v>0</v>
      </c>
      <c r="L193" s="86">
        <f t="shared" si="14"/>
        <v>0</v>
      </c>
    </row>
    <row r="194" spans="7:12" x14ac:dyDescent="0.3">
      <c r="G194" s="106">
        <v>185</v>
      </c>
      <c r="H194" s="84">
        <f t="shared" si="13"/>
        <v>0</v>
      </c>
      <c r="I194" s="85">
        <f t="shared" si="10"/>
        <v>0</v>
      </c>
      <c r="J194" s="85">
        <f t="shared" si="11"/>
        <v>0</v>
      </c>
      <c r="K194" s="81">
        <f t="shared" si="12"/>
        <v>0</v>
      </c>
      <c r="L194" s="86">
        <f t="shared" si="14"/>
        <v>0</v>
      </c>
    </row>
    <row r="195" spans="7:12" x14ac:dyDescent="0.3">
      <c r="G195" s="106">
        <v>186</v>
      </c>
      <c r="H195" s="84">
        <f t="shared" si="13"/>
        <v>0</v>
      </c>
      <c r="I195" s="85">
        <f t="shared" si="10"/>
        <v>0</v>
      </c>
      <c r="J195" s="85">
        <f t="shared" si="11"/>
        <v>0</v>
      </c>
      <c r="K195" s="81">
        <f t="shared" si="12"/>
        <v>0</v>
      </c>
      <c r="L195" s="86">
        <f t="shared" si="14"/>
        <v>0</v>
      </c>
    </row>
    <row r="196" spans="7:12" x14ac:dyDescent="0.3">
      <c r="G196" s="106">
        <v>187</v>
      </c>
      <c r="H196" s="84">
        <f t="shared" si="13"/>
        <v>0</v>
      </c>
      <c r="I196" s="85">
        <f t="shared" si="10"/>
        <v>0</v>
      </c>
      <c r="J196" s="85">
        <f t="shared" si="11"/>
        <v>0</v>
      </c>
      <c r="K196" s="81">
        <f t="shared" si="12"/>
        <v>0</v>
      </c>
      <c r="L196" s="86">
        <f t="shared" si="14"/>
        <v>0</v>
      </c>
    </row>
    <row r="197" spans="7:12" x14ac:dyDescent="0.3">
      <c r="G197" s="106">
        <v>188</v>
      </c>
      <c r="H197" s="84">
        <f t="shared" si="13"/>
        <v>0</v>
      </c>
      <c r="I197" s="85">
        <f t="shared" si="10"/>
        <v>0</v>
      </c>
      <c r="J197" s="85">
        <f t="shared" si="11"/>
        <v>0</v>
      </c>
      <c r="K197" s="81">
        <f t="shared" si="12"/>
        <v>0</v>
      </c>
      <c r="L197" s="86">
        <f t="shared" si="14"/>
        <v>0</v>
      </c>
    </row>
    <row r="198" spans="7:12" x14ac:dyDescent="0.3">
      <c r="G198" s="106">
        <v>189</v>
      </c>
      <c r="H198" s="84">
        <f t="shared" si="13"/>
        <v>0</v>
      </c>
      <c r="I198" s="85">
        <f t="shared" si="10"/>
        <v>0</v>
      </c>
      <c r="J198" s="85">
        <f t="shared" si="11"/>
        <v>0</v>
      </c>
      <c r="K198" s="81">
        <f t="shared" si="12"/>
        <v>0</v>
      </c>
      <c r="L198" s="86">
        <f t="shared" si="14"/>
        <v>0</v>
      </c>
    </row>
    <row r="199" spans="7:12" x14ac:dyDescent="0.3">
      <c r="G199" s="106">
        <v>190</v>
      </c>
      <c r="H199" s="84">
        <f t="shared" si="13"/>
        <v>0</v>
      </c>
      <c r="I199" s="85">
        <f t="shared" si="10"/>
        <v>0</v>
      </c>
      <c r="J199" s="85">
        <f t="shared" si="11"/>
        <v>0</v>
      </c>
      <c r="K199" s="81">
        <f t="shared" si="12"/>
        <v>0</v>
      </c>
      <c r="L199" s="86">
        <f t="shared" si="14"/>
        <v>0</v>
      </c>
    </row>
    <row r="200" spans="7:12" x14ac:dyDescent="0.3">
      <c r="G200" s="106">
        <v>191</v>
      </c>
      <c r="H200" s="84">
        <f t="shared" si="13"/>
        <v>0</v>
      </c>
      <c r="I200" s="85">
        <f t="shared" si="10"/>
        <v>0</v>
      </c>
      <c r="J200" s="85">
        <f t="shared" si="11"/>
        <v>0</v>
      </c>
      <c r="K200" s="81">
        <f t="shared" si="12"/>
        <v>0</v>
      </c>
      <c r="L200" s="86">
        <f t="shared" si="14"/>
        <v>0</v>
      </c>
    </row>
    <row r="201" spans="7:12" x14ac:dyDescent="0.3">
      <c r="G201" s="106">
        <v>192</v>
      </c>
      <c r="H201" s="84">
        <f t="shared" si="13"/>
        <v>0</v>
      </c>
      <c r="I201" s="85">
        <f t="shared" si="10"/>
        <v>0</v>
      </c>
      <c r="J201" s="85">
        <f t="shared" si="11"/>
        <v>0</v>
      </c>
      <c r="K201" s="81">
        <f t="shared" si="12"/>
        <v>0</v>
      </c>
      <c r="L201" s="86">
        <f t="shared" si="14"/>
        <v>0</v>
      </c>
    </row>
    <row r="202" spans="7:12" x14ac:dyDescent="0.3">
      <c r="G202" s="106">
        <v>193</v>
      </c>
      <c r="H202" s="84">
        <f t="shared" si="13"/>
        <v>0</v>
      </c>
      <c r="I202" s="85">
        <f t="shared" si="10"/>
        <v>0</v>
      </c>
      <c r="J202" s="85">
        <f t="shared" si="11"/>
        <v>0</v>
      </c>
      <c r="K202" s="81">
        <f t="shared" si="12"/>
        <v>0</v>
      </c>
      <c r="L202" s="86">
        <f t="shared" si="14"/>
        <v>0</v>
      </c>
    </row>
    <row r="203" spans="7:12" x14ac:dyDescent="0.3">
      <c r="G203" s="106">
        <v>194</v>
      </c>
      <c r="H203" s="84">
        <f t="shared" si="13"/>
        <v>0</v>
      </c>
      <c r="I203" s="85">
        <f t="shared" ref="I203:I266" si="15">PMT(($K$4/12),$K$5,$H$7)*-1</f>
        <v>0</v>
      </c>
      <c r="J203" s="85">
        <f t="shared" ref="J203:J266" si="16">I203-K203</f>
        <v>0</v>
      </c>
      <c r="K203" s="81">
        <f t="shared" ref="K203:K266" si="17">H203*($K$4/12)</f>
        <v>0</v>
      </c>
      <c r="L203" s="86">
        <f t="shared" si="14"/>
        <v>0</v>
      </c>
    </row>
    <row r="204" spans="7:12" x14ac:dyDescent="0.3">
      <c r="G204" s="106">
        <v>195</v>
      </c>
      <c r="H204" s="84">
        <f t="shared" ref="H204:H267" si="18">L203</f>
        <v>0</v>
      </c>
      <c r="I204" s="85">
        <f t="shared" si="15"/>
        <v>0</v>
      </c>
      <c r="J204" s="85">
        <f t="shared" si="16"/>
        <v>0</v>
      </c>
      <c r="K204" s="81">
        <f t="shared" si="17"/>
        <v>0</v>
      </c>
      <c r="L204" s="86">
        <f t="shared" ref="L204:L267" si="19">H204-J204</f>
        <v>0</v>
      </c>
    </row>
    <row r="205" spans="7:12" x14ac:dyDescent="0.3">
      <c r="G205" s="106">
        <v>196</v>
      </c>
      <c r="H205" s="84">
        <f t="shared" si="18"/>
        <v>0</v>
      </c>
      <c r="I205" s="85">
        <f t="shared" si="15"/>
        <v>0</v>
      </c>
      <c r="J205" s="85">
        <f t="shared" si="16"/>
        <v>0</v>
      </c>
      <c r="K205" s="81">
        <f t="shared" si="17"/>
        <v>0</v>
      </c>
      <c r="L205" s="86">
        <f t="shared" si="19"/>
        <v>0</v>
      </c>
    </row>
    <row r="206" spans="7:12" x14ac:dyDescent="0.3">
      <c r="G206" s="106">
        <v>197</v>
      </c>
      <c r="H206" s="84">
        <f t="shared" si="18"/>
        <v>0</v>
      </c>
      <c r="I206" s="85">
        <f t="shared" si="15"/>
        <v>0</v>
      </c>
      <c r="J206" s="85">
        <f t="shared" si="16"/>
        <v>0</v>
      </c>
      <c r="K206" s="81">
        <f t="shared" si="17"/>
        <v>0</v>
      </c>
      <c r="L206" s="86">
        <f t="shared" si="19"/>
        <v>0</v>
      </c>
    </row>
    <row r="207" spans="7:12" x14ac:dyDescent="0.3">
      <c r="G207" s="106">
        <v>198</v>
      </c>
      <c r="H207" s="84">
        <f t="shared" si="18"/>
        <v>0</v>
      </c>
      <c r="I207" s="85">
        <f t="shared" si="15"/>
        <v>0</v>
      </c>
      <c r="J207" s="85">
        <f t="shared" si="16"/>
        <v>0</v>
      </c>
      <c r="K207" s="81">
        <f t="shared" si="17"/>
        <v>0</v>
      </c>
      <c r="L207" s="86">
        <f t="shared" si="19"/>
        <v>0</v>
      </c>
    </row>
    <row r="208" spans="7:12" x14ac:dyDescent="0.3">
      <c r="G208" s="106">
        <v>199</v>
      </c>
      <c r="H208" s="84">
        <f t="shared" si="18"/>
        <v>0</v>
      </c>
      <c r="I208" s="85">
        <f t="shared" si="15"/>
        <v>0</v>
      </c>
      <c r="J208" s="85">
        <f t="shared" si="16"/>
        <v>0</v>
      </c>
      <c r="K208" s="81">
        <f t="shared" si="17"/>
        <v>0</v>
      </c>
      <c r="L208" s="86">
        <f t="shared" si="19"/>
        <v>0</v>
      </c>
    </row>
    <row r="209" spans="7:12" x14ac:dyDescent="0.3">
      <c r="G209" s="106">
        <v>200</v>
      </c>
      <c r="H209" s="84">
        <f t="shared" si="18"/>
        <v>0</v>
      </c>
      <c r="I209" s="85">
        <f t="shared" si="15"/>
        <v>0</v>
      </c>
      <c r="J209" s="85">
        <f t="shared" si="16"/>
        <v>0</v>
      </c>
      <c r="K209" s="81">
        <f t="shared" si="17"/>
        <v>0</v>
      </c>
      <c r="L209" s="86">
        <f t="shared" si="19"/>
        <v>0</v>
      </c>
    </row>
    <row r="210" spans="7:12" x14ac:dyDescent="0.3">
      <c r="G210" s="106">
        <v>201</v>
      </c>
      <c r="H210" s="84">
        <f t="shared" si="18"/>
        <v>0</v>
      </c>
      <c r="I210" s="85">
        <f t="shared" si="15"/>
        <v>0</v>
      </c>
      <c r="J210" s="85">
        <f t="shared" si="16"/>
        <v>0</v>
      </c>
      <c r="K210" s="81">
        <f t="shared" si="17"/>
        <v>0</v>
      </c>
      <c r="L210" s="86">
        <f t="shared" si="19"/>
        <v>0</v>
      </c>
    </row>
    <row r="211" spans="7:12" x14ac:dyDescent="0.3">
      <c r="G211" s="106">
        <v>202</v>
      </c>
      <c r="H211" s="84">
        <f t="shared" si="18"/>
        <v>0</v>
      </c>
      <c r="I211" s="85">
        <f t="shared" si="15"/>
        <v>0</v>
      </c>
      <c r="J211" s="85">
        <f t="shared" si="16"/>
        <v>0</v>
      </c>
      <c r="K211" s="81">
        <f t="shared" si="17"/>
        <v>0</v>
      </c>
      <c r="L211" s="86">
        <f t="shared" si="19"/>
        <v>0</v>
      </c>
    </row>
    <row r="212" spans="7:12" x14ac:dyDescent="0.3">
      <c r="G212" s="106">
        <v>203</v>
      </c>
      <c r="H212" s="84">
        <f t="shared" si="18"/>
        <v>0</v>
      </c>
      <c r="I212" s="85">
        <f t="shared" si="15"/>
        <v>0</v>
      </c>
      <c r="J212" s="85">
        <f t="shared" si="16"/>
        <v>0</v>
      </c>
      <c r="K212" s="81">
        <f t="shared" si="17"/>
        <v>0</v>
      </c>
      <c r="L212" s="86">
        <f t="shared" si="19"/>
        <v>0</v>
      </c>
    </row>
    <row r="213" spans="7:12" x14ac:dyDescent="0.3">
      <c r="G213" s="106">
        <v>204</v>
      </c>
      <c r="H213" s="84">
        <f t="shared" si="18"/>
        <v>0</v>
      </c>
      <c r="I213" s="85">
        <f t="shared" si="15"/>
        <v>0</v>
      </c>
      <c r="J213" s="85">
        <f t="shared" si="16"/>
        <v>0</v>
      </c>
      <c r="K213" s="81">
        <f t="shared" si="17"/>
        <v>0</v>
      </c>
      <c r="L213" s="86">
        <f t="shared" si="19"/>
        <v>0</v>
      </c>
    </row>
    <row r="214" spans="7:12" x14ac:dyDescent="0.3">
      <c r="G214" s="106">
        <v>205</v>
      </c>
      <c r="H214" s="84">
        <f t="shared" si="18"/>
        <v>0</v>
      </c>
      <c r="I214" s="85">
        <f t="shared" si="15"/>
        <v>0</v>
      </c>
      <c r="J214" s="85">
        <f t="shared" si="16"/>
        <v>0</v>
      </c>
      <c r="K214" s="81">
        <f t="shared" si="17"/>
        <v>0</v>
      </c>
      <c r="L214" s="86">
        <f t="shared" si="19"/>
        <v>0</v>
      </c>
    </row>
    <row r="215" spans="7:12" x14ac:dyDescent="0.3">
      <c r="G215" s="106">
        <v>206</v>
      </c>
      <c r="H215" s="84">
        <f t="shared" si="18"/>
        <v>0</v>
      </c>
      <c r="I215" s="85">
        <f t="shared" si="15"/>
        <v>0</v>
      </c>
      <c r="J215" s="85">
        <f t="shared" si="16"/>
        <v>0</v>
      </c>
      <c r="K215" s="81">
        <f t="shared" si="17"/>
        <v>0</v>
      </c>
      <c r="L215" s="86">
        <f t="shared" si="19"/>
        <v>0</v>
      </c>
    </row>
    <row r="216" spans="7:12" x14ac:dyDescent="0.3">
      <c r="G216" s="106">
        <v>207</v>
      </c>
      <c r="H216" s="84">
        <f t="shared" si="18"/>
        <v>0</v>
      </c>
      <c r="I216" s="85">
        <f t="shared" si="15"/>
        <v>0</v>
      </c>
      <c r="J216" s="85">
        <f t="shared" si="16"/>
        <v>0</v>
      </c>
      <c r="K216" s="81">
        <f t="shared" si="17"/>
        <v>0</v>
      </c>
      <c r="L216" s="86">
        <f t="shared" si="19"/>
        <v>0</v>
      </c>
    </row>
    <row r="217" spans="7:12" x14ac:dyDescent="0.3">
      <c r="G217" s="106">
        <v>208</v>
      </c>
      <c r="H217" s="84">
        <f t="shared" si="18"/>
        <v>0</v>
      </c>
      <c r="I217" s="85">
        <f t="shared" si="15"/>
        <v>0</v>
      </c>
      <c r="J217" s="85">
        <f t="shared" si="16"/>
        <v>0</v>
      </c>
      <c r="K217" s="81">
        <f t="shared" si="17"/>
        <v>0</v>
      </c>
      <c r="L217" s="86">
        <f t="shared" si="19"/>
        <v>0</v>
      </c>
    </row>
    <row r="218" spans="7:12" x14ac:dyDescent="0.3">
      <c r="G218" s="106">
        <v>209</v>
      </c>
      <c r="H218" s="84">
        <f t="shared" si="18"/>
        <v>0</v>
      </c>
      <c r="I218" s="85">
        <f t="shared" si="15"/>
        <v>0</v>
      </c>
      <c r="J218" s="85">
        <f t="shared" si="16"/>
        <v>0</v>
      </c>
      <c r="K218" s="81">
        <f t="shared" si="17"/>
        <v>0</v>
      </c>
      <c r="L218" s="86">
        <f t="shared" si="19"/>
        <v>0</v>
      </c>
    </row>
    <row r="219" spans="7:12" x14ac:dyDescent="0.3">
      <c r="G219" s="106">
        <v>210</v>
      </c>
      <c r="H219" s="84">
        <f t="shared" si="18"/>
        <v>0</v>
      </c>
      <c r="I219" s="85">
        <f t="shared" si="15"/>
        <v>0</v>
      </c>
      <c r="J219" s="85">
        <f t="shared" si="16"/>
        <v>0</v>
      </c>
      <c r="K219" s="81">
        <f t="shared" si="17"/>
        <v>0</v>
      </c>
      <c r="L219" s="86">
        <f t="shared" si="19"/>
        <v>0</v>
      </c>
    </row>
    <row r="220" spans="7:12" x14ac:dyDescent="0.3">
      <c r="G220" s="106">
        <v>211</v>
      </c>
      <c r="H220" s="84">
        <f t="shared" si="18"/>
        <v>0</v>
      </c>
      <c r="I220" s="85">
        <f t="shared" si="15"/>
        <v>0</v>
      </c>
      <c r="J220" s="85">
        <f t="shared" si="16"/>
        <v>0</v>
      </c>
      <c r="K220" s="81">
        <f t="shared" si="17"/>
        <v>0</v>
      </c>
      <c r="L220" s="86">
        <f t="shared" si="19"/>
        <v>0</v>
      </c>
    </row>
    <row r="221" spans="7:12" x14ac:dyDescent="0.3">
      <c r="G221" s="106">
        <v>212</v>
      </c>
      <c r="H221" s="84">
        <f t="shared" si="18"/>
        <v>0</v>
      </c>
      <c r="I221" s="85">
        <f t="shared" si="15"/>
        <v>0</v>
      </c>
      <c r="J221" s="85">
        <f t="shared" si="16"/>
        <v>0</v>
      </c>
      <c r="K221" s="81">
        <f t="shared" si="17"/>
        <v>0</v>
      </c>
      <c r="L221" s="86">
        <f t="shared" si="19"/>
        <v>0</v>
      </c>
    </row>
    <row r="222" spans="7:12" x14ac:dyDescent="0.3">
      <c r="G222" s="106">
        <v>213</v>
      </c>
      <c r="H222" s="84">
        <f t="shared" si="18"/>
        <v>0</v>
      </c>
      <c r="I222" s="85">
        <f t="shared" si="15"/>
        <v>0</v>
      </c>
      <c r="J222" s="85">
        <f t="shared" si="16"/>
        <v>0</v>
      </c>
      <c r="K222" s="81">
        <f t="shared" si="17"/>
        <v>0</v>
      </c>
      <c r="L222" s="86">
        <f t="shared" si="19"/>
        <v>0</v>
      </c>
    </row>
    <row r="223" spans="7:12" x14ac:dyDescent="0.3">
      <c r="G223" s="106">
        <v>214</v>
      </c>
      <c r="H223" s="84">
        <f t="shared" si="18"/>
        <v>0</v>
      </c>
      <c r="I223" s="85">
        <f t="shared" si="15"/>
        <v>0</v>
      </c>
      <c r="J223" s="85">
        <f t="shared" si="16"/>
        <v>0</v>
      </c>
      <c r="K223" s="81">
        <f t="shared" si="17"/>
        <v>0</v>
      </c>
      <c r="L223" s="86">
        <f t="shared" si="19"/>
        <v>0</v>
      </c>
    </row>
    <row r="224" spans="7:12" x14ac:dyDescent="0.3">
      <c r="G224" s="106">
        <v>215</v>
      </c>
      <c r="H224" s="84">
        <f t="shared" si="18"/>
        <v>0</v>
      </c>
      <c r="I224" s="85">
        <f t="shared" si="15"/>
        <v>0</v>
      </c>
      <c r="J224" s="85">
        <f t="shared" si="16"/>
        <v>0</v>
      </c>
      <c r="K224" s="81">
        <f t="shared" si="17"/>
        <v>0</v>
      </c>
      <c r="L224" s="86">
        <f t="shared" si="19"/>
        <v>0</v>
      </c>
    </row>
    <row r="225" spans="7:12" x14ac:dyDescent="0.3">
      <c r="G225" s="106">
        <v>216</v>
      </c>
      <c r="H225" s="84">
        <f t="shared" si="18"/>
        <v>0</v>
      </c>
      <c r="I225" s="85">
        <f t="shared" si="15"/>
        <v>0</v>
      </c>
      <c r="J225" s="85">
        <f t="shared" si="16"/>
        <v>0</v>
      </c>
      <c r="K225" s="81">
        <f t="shared" si="17"/>
        <v>0</v>
      </c>
      <c r="L225" s="86">
        <f t="shared" si="19"/>
        <v>0</v>
      </c>
    </row>
    <row r="226" spans="7:12" x14ac:dyDescent="0.3">
      <c r="G226" s="106">
        <v>217</v>
      </c>
      <c r="H226" s="84">
        <f t="shared" si="18"/>
        <v>0</v>
      </c>
      <c r="I226" s="85">
        <f t="shared" si="15"/>
        <v>0</v>
      </c>
      <c r="J226" s="85">
        <f t="shared" si="16"/>
        <v>0</v>
      </c>
      <c r="K226" s="81">
        <f t="shared" si="17"/>
        <v>0</v>
      </c>
      <c r="L226" s="86">
        <f t="shared" si="19"/>
        <v>0</v>
      </c>
    </row>
    <row r="227" spans="7:12" x14ac:dyDescent="0.3">
      <c r="G227" s="106">
        <v>218</v>
      </c>
      <c r="H227" s="84">
        <f t="shared" si="18"/>
        <v>0</v>
      </c>
      <c r="I227" s="85">
        <f t="shared" si="15"/>
        <v>0</v>
      </c>
      <c r="J227" s="85">
        <f t="shared" si="16"/>
        <v>0</v>
      </c>
      <c r="K227" s="81">
        <f t="shared" si="17"/>
        <v>0</v>
      </c>
      <c r="L227" s="86">
        <f t="shared" si="19"/>
        <v>0</v>
      </c>
    </row>
    <row r="228" spans="7:12" x14ac:dyDescent="0.3">
      <c r="G228" s="106">
        <v>219</v>
      </c>
      <c r="H228" s="84">
        <f t="shared" si="18"/>
        <v>0</v>
      </c>
      <c r="I228" s="85">
        <f t="shared" si="15"/>
        <v>0</v>
      </c>
      <c r="J228" s="85">
        <f t="shared" si="16"/>
        <v>0</v>
      </c>
      <c r="K228" s="81">
        <f t="shared" si="17"/>
        <v>0</v>
      </c>
      <c r="L228" s="86">
        <f t="shared" si="19"/>
        <v>0</v>
      </c>
    </row>
    <row r="229" spans="7:12" x14ac:dyDescent="0.3">
      <c r="G229" s="106">
        <v>220</v>
      </c>
      <c r="H229" s="84">
        <f t="shared" si="18"/>
        <v>0</v>
      </c>
      <c r="I229" s="85">
        <f t="shared" si="15"/>
        <v>0</v>
      </c>
      <c r="J229" s="85">
        <f t="shared" si="16"/>
        <v>0</v>
      </c>
      <c r="K229" s="81">
        <f t="shared" si="17"/>
        <v>0</v>
      </c>
      <c r="L229" s="86">
        <f t="shared" si="19"/>
        <v>0</v>
      </c>
    </row>
    <row r="230" spans="7:12" x14ac:dyDescent="0.3">
      <c r="G230" s="106">
        <v>221</v>
      </c>
      <c r="H230" s="84">
        <f t="shared" si="18"/>
        <v>0</v>
      </c>
      <c r="I230" s="85">
        <f t="shared" si="15"/>
        <v>0</v>
      </c>
      <c r="J230" s="85">
        <f t="shared" si="16"/>
        <v>0</v>
      </c>
      <c r="K230" s="81">
        <f t="shared" si="17"/>
        <v>0</v>
      </c>
      <c r="L230" s="86">
        <f t="shared" si="19"/>
        <v>0</v>
      </c>
    </row>
    <row r="231" spans="7:12" x14ac:dyDescent="0.3">
      <c r="G231" s="106">
        <v>222</v>
      </c>
      <c r="H231" s="84">
        <f t="shared" si="18"/>
        <v>0</v>
      </c>
      <c r="I231" s="85">
        <f t="shared" si="15"/>
        <v>0</v>
      </c>
      <c r="J231" s="85">
        <f t="shared" si="16"/>
        <v>0</v>
      </c>
      <c r="K231" s="81">
        <f t="shared" si="17"/>
        <v>0</v>
      </c>
      <c r="L231" s="86">
        <f t="shared" si="19"/>
        <v>0</v>
      </c>
    </row>
    <row r="232" spans="7:12" x14ac:dyDescent="0.3">
      <c r="G232" s="106">
        <v>223</v>
      </c>
      <c r="H232" s="84">
        <f t="shared" si="18"/>
        <v>0</v>
      </c>
      <c r="I232" s="85">
        <f t="shared" si="15"/>
        <v>0</v>
      </c>
      <c r="J232" s="85">
        <f t="shared" si="16"/>
        <v>0</v>
      </c>
      <c r="K232" s="81">
        <f t="shared" si="17"/>
        <v>0</v>
      </c>
      <c r="L232" s="86">
        <f t="shared" si="19"/>
        <v>0</v>
      </c>
    </row>
    <row r="233" spans="7:12" x14ac:dyDescent="0.3">
      <c r="G233" s="106">
        <v>224</v>
      </c>
      <c r="H233" s="84">
        <f t="shared" si="18"/>
        <v>0</v>
      </c>
      <c r="I233" s="85">
        <f t="shared" si="15"/>
        <v>0</v>
      </c>
      <c r="J233" s="85">
        <f t="shared" si="16"/>
        <v>0</v>
      </c>
      <c r="K233" s="81">
        <f t="shared" si="17"/>
        <v>0</v>
      </c>
      <c r="L233" s="86">
        <f t="shared" si="19"/>
        <v>0</v>
      </c>
    </row>
    <row r="234" spans="7:12" x14ac:dyDescent="0.3">
      <c r="G234" s="106">
        <v>225</v>
      </c>
      <c r="H234" s="84">
        <f t="shared" si="18"/>
        <v>0</v>
      </c>
      <c r="I234" s="85">
        <f t="shared" si="15"/>
        <v>0</v>
      </c>
      <c r="J234" s="85">
        <f t="shared" si="16"/>
        <v>0</v>
      </c>
      <c r="K234" s="81">
        <f t="shared" si="17"/>
        <v>0</v>
      </c>
      <c r="L234" s="86">
        <f t="shared" si="19"/>
        <v>0</v>
      </c>
    </row>
    <row r="235" spans="7:12" x14ac:dyDescent="0.3">
      <c r="G235" s="106">
        <v>226</v>
      </c>
      <c r="H235" s="84">
        <f t="shared" si="18"/>
        <v>0</v>
      </c>
      <c r="I235" s="85">
        <f t="shared" si="15"/>
        <v>0</v>
      </c>
      <c r="J235" s="85">
        <f t="shared" si="16"/>
        <v>0</v>
      </c>
      <c r="K235" s="81">
        <f t="shared" si="17"/>
        <v>0</v>
      </c>
      <c r="L235" s="86">
        <f t="shared" si="19"/>
        <v>0</v>
      </c>
    </row>
    <row r="236" spans="7:12" x14ac:dyDescent="0.3">
      <c r="G236" s="106">
        <v>227</v>
      </c>
      <c r="H236" s="84">
        <f t="shared" si="18"/>
        <v>0</v>
      </c>
      <c r="I236" s="85">
        <f t="shared" si="15"/>
        <v>0</v>
      </c>
      <c r="J236" s="85">
        <f t="shared" si="16"/>
        <v>0</v>
      </c>
      <c r="K236" s="81">
        <f t="shared" si="17"/>
        <v>0</v>
      </c>
      <c r="L236" s="86">
        <f t="shared" si="19"/>
        <v>0</v>
      </c>
    </row>
    <row r="237" spans="7:12" x14ac:dyDescent="0.3">
      <c r="G237" s="106">
        <v>228</v>
      </c>
      <c r="H237" s="84">
        <f t="shared" si="18"/>
        <v>0</v>
      </c>
      <c r="I237" s="85">
        <f t="shared" si="15"/>
        <v>0</v>
      </c>
      <c r="J237" s="85">
        <f t="shared" si="16"/>
        <v>0</v>
      </c>
      <c r="K237" s="81">
        <f t="shared" si="17"/>
        <v>0</v>
      </c>
      <c r="L237" s="86">
        <f t="shared" si="19"/>
        <v>0</v>
      </c>
    </row>
    <row r="238" spans="7:12" x14ac:dyDescent="0.3">
      <c r="G238" s="106">
        <v>229</v>
      </c>
      <c r="H238" s="84">
        <f t="shared" si="18"/>
        <v>0</v>
      </c>
      <c r="I238" s="85">
        <f t="shared" si="15"/>
        <v>0</v>
      </c>
      <c r="J238" s="85">
        <f t="shared" si="16"/>
        <v>0</v>
      </c>
      <c r="K238" s="81">
        <f t="shared" si="17"/>
        <v>0</v>
      </c>
      <c r="L238" s="86">
        <f t="shared" si="19"/>
        <v>0</v>
      </c>
    </row>
    <row r="239" spans="7:12" x14ac:dyDescent="0.3">
      <c r="G239" s="106">
        <v>230</v>
      </c>
      <c r="H239" s="84">
        <f t="shared" si="18"/>
        <v>0</v>
      </c>
      <c r="I239" s="85">
        <f t="shared" si="15"/>
        <v>0</v>
      </c>
      <c r="J239" s="85">
        <f t="shared" si="16"/>
        <v>0</v>
      </c>
      <c r="K239" s="81">
        <f t="shared" si="17"/>
        <v>0</v>
      </c>
      <c r="L239" s="86">
        <f t="shared" si="19"/>
        <v>0</v>
      </c>
    </row>
    <row r="240" spans="7:12" x14ac:dyDescent="0.3">
      <c r="G240" s="106">
        <v>231</v>
      </c>
      <c r="H240" s="84">
        <f t="shared" si="18"/>
        <v>0</v>
      </c>
      <c r="I240" s="85">
        <f t="shared" si="15"/>
        <v>0</v>
      </c>
      <c r="J240" s="85">
        <f t="shared" si="16"/>
        <v>0</v>
      </c>
      <c r="K240" s="81">
        <f t="shared" si="17"/>
        <v>0</v>
      </c>
      <c r="L240" s="86">
        <f t="shared" si="19"/>
        <v>0</v>
      </c>
    </row>
    <row r="241" spans="7:12" x14ac:dyDescent="0.3">
      <c r="G241" s="106">
        <v>232</v>
      </c>
      <c r="H241" s="84">
        <f t="shared" si="18"/>
        <v>0</v>
      </c>
      <c r="I241" s="85">
        <f t="shared" si="15"/>
        <v>0</v>
      </c>
      <c r="J241" s="85">
        <f t="shared" si="16"/>
        <v>0</v>
      </c>
      <c r="K241" s="81">
        <f t="shared" si="17"/>
        <v>0</v>
      </c>
      <c r="L241" s="86">
        <f t="shared" si="19"/>
        <v>0</v>
      </c>
    </row>
    <row r="242" spans="7:12" x14ac:dyDescent="0.3">
      <c r="G242" s="106">
        <v>233</v>
      </c>
      <c r="H242" s="84">
        <f t="shared" si="18"/>
        <v>0</v>
      </c>
      <c r="I242" s="85">
        <f t="shared" si="15"/>
        <v>0</v>
      </c>
      <c r="J242" s="85">
        <f t="shared" si="16"/>
        <v>0</v>
      </c>
      <c r="K242" s="81">
        <f t="shared" si="17"/>
        <v>0</v>
      </c>
      <c r="L242" s="86">
        <f t="shared" si="19"/>
        <v>0</v>
      </c>
    </row>
    <row r="243" spans="7:12" x14ac:dyDescent="0.3">
      <c r="G243" s="106">
        <v>234</v>
      </c>
      <c r="H243" s="84">
        <f t="shared" si="18"/>
        <v>0</v>
      </c>
      <c r="I243" s="85">
        <f t="shared" si="15"/>
        <v>0</v>
      </c>
      <c r="J243" s="85">
        <f t="shared" si="16"/>
        <v>0</v>
      </c>
      <c r="K243" s="81">
        <f t="shared" si="17"/>
        <v>0</v>
      </c>
      <c r="L243" s="86">
        <f t="shared" si="19"/>
        <v>0</v>
      </c>
    </row>
    <row r="244" spans="7:12" x14ac:dyDescent="0.3">
      <c r="G244" s="106">
        <v>235</v>
      </c>
      <c r="H244" s="84">
        <f t="shared" si="18"/>
        <v>0</v>
      </c>
      <c r="I244" s="85">
        <f t="shared" si="15"/>
        <v>0</v>
      </c>
      <c r="J244" s="85">
        <f t="shared" si="16"/>
        <v>0</v>
      </c>
      <c r="K244" s="81">
        <f t="shared" si="17"/>
        <v>0</v>
      </c>
      <c r="L244" s="86">
        <f t="shared" si="19"/>
        <v>0</v>
      </c>
    </row>
    <row r="245" spans="7:12" x14ac:dyDescent="0.3">
      <c r="G245" s="106">
        <v>236</v>
      </c>
      <c r="H245" s="84">
        <f t="shared" si="18"/>
        <v>0</v>
      </c>
      <c r="I245" s="85">
        <f t="shared" si="15"/>
        <v>0</v>
      </c>
      <c r="J245" s="85">
        <f t="shared" si="16"/>
        <v>0</v>
      </c>
      <c r="K245" s="81">
        <f t="shared" si="17"/>
        <v>0</v>
      </c>
      <c r="L245" s="86">
        <f t="shared" si="19"/>
        <v>0</v>
      </c>
    </row>
    <row r="246" spans="7:12" x14ac:dyDescent="0.3">
      <c r="G246" s="106">
        <v>237</v>
      </c>
      <c r="H246" s="84">
        <f t="shared" si="18"/>
        <v>0</v>
      </c>
      <c r="I246" s="85">
        <f t="shared" si="15"/>
        <v>0</v>
      </c>
      <c r="J246" s="85">
        <f t="shared" si="16"/>
        <v>0</v>
      </c>
      <c r="K246" s="81">
        <f t="shared" si="17"/>
        <v>0</v>
      </c>
      <c r="L246" s="86">
        <f t="shared" si="19"/>
        <v>0</v>
      </c>
    </row>
    <row r="247" spans="7:12" x14ac:dyDescent="0.3">
      <c r="G247" s="106">
        <v>238</v>
      </c>
      <c r="H247" s="84">
        <f t="shared" si="18"/>
        <v>0</v>
      </c>
      <c r="I247" s="85">
        <f t="shared" si="15"/>
        <v>0</v>
      </c>
      <c r="J247" s="85">
        <f t="shared" si="16"/>
        <v>0</v>
      </c>
      <c r="K247" s="81">
        <f t="shared" si="17"/>
        <v>0</v>
      </c>
      <c r="L247" s="86">
        <f t="shared" si="19"/>
        <v>0</v>
      </c>
    </row>
    <row r="248" spans="7:12" x14ac:dyDescent="0.3">
      <c r="G248" s="106">
        <v>239</v>
      </c>
      <c r="H248" s="84">
        <f t="shared" si="18"/>
        <v>0</v>
      </c>
      <c r="I248" s="85">
        <f t="shared" si="15"/>
        <v>0</v>
      </c>
      <c r="J248" s="85">
        <f t="shared" si="16"/>
        <v>0</v>
      </c>
      <c r="K248" s="81">
        <f t="shared" si="17"/>
        <v>0</v>
      </c>
      <c r="L248" s="86">
        <f t="shared" si="19"/>
        <v>0</v>
      </c>
    </row>
    <row r="249" spans="7:12" x14ac:dyDescent="0.3">
      <c r="G249" s="106">
        <v>240</v>
      </c>
      <c r="H249" s="84">
        <f t="shared" si="18"/>
        <v>0</v>
      </c>
      <c r="I249" s="85">
        <f t="shared" si="15"/>
        <v>0</v>
      </c>
      <c r="J249" s="85">
        <f t="shared" si="16"/>
        <v>0</v>
      </c>
      <c r="K249" s="81">
        <f t="shared" si="17"/>
        <v>0</v>
      </c>
      <c r="L249" s="86">
        <f t="shared" si="19"/>
        <v>0</v>
      </c>
    </row>
    <row r="250" spans="7:12" x14ac:dyDescent="0.3">
      <c r="G250" s="106">
        <v>241</v>
      </c>
      <c r="H250" s="84">
        <f t="shared" si="18"/>
        <v>0</v>
      </c>
      <c r="I250" s="85">
        <f t="shared" si="15"/>
        <v>0</v>
      </c>
      <c r="J250" s="85">
        <f t="shared" si="16"/>
        <v>0</v>
      </c>
      <c r="K250" s="81">
        <f t="shared" si="17"/>
        <v>0</v>
      </c>
      <c r="L250" s="86">
        <f t="shared" si="19"/>
        <v>0</v>
      </c>
    </row>
    <row r="251" spans="7:12" x14ac:dyDescent="0.3">
      <c r="G251" s="106">
        <v>242</v>
      </c>
      <c r="H251" s="84">
        <f t="shared" si="18"/>
        <v>0</v>
      </c>
      <c r="I251" s="85">
        <f t="shared" si="15"/>
        <v>0</v>
      </c>
      <c r="J251" s="85">
        <f t="shared" si="16"/>
        <v>0</v>
      </c>
      <c r="K251" s="81">
        <f t="shared" si="17"/>
        <v>0</v>
      </c>
      <c r="L251" s="86">
        <f t="shared" si="19"/>
        <v>0</v>
      </c>
    </row>
    <row r="252" spans="7:12" x14ac:dyDescent="0.3">
      <c r="G252" s="106">
        <v>243</v>
      </c>
      <c r="H252" s="84">
        <f t="shared" si="18"/>
        <v>0</v>
      </c>
      <c r="I252" s="85">
        <f t="shared" si="15"/>
        <v>0</v>
      </c>
      <c r="J252" s="85">
        <f t="shared" si="16"/>
        <v>0</v>
      </c>
      <c r="K252" s="81">
        <f t="shared" si="17"/>
        <v>0</v>
      </c>
      <c r="L252" s="86">
        <f t="shared" si="19"/>
        <v>0</v>
      </c>
    </row>
    <row r="253" spans="7:12" x14ac:dyDescent="0.3">
      <c r="G253" s="106">
        <v>244</v>
      </c>
      <c r="H253" s="84">
        <f t="shared" si="18"/>
        <v>0</v>
      </c>
      <c r="I253" s="85">
        <f t="shared" si="15"/>
        <v>0</v>
      </c>
      <c r="J253" s="85">
        <f t="shared" si="16"/>
        <v>0</v>
      </c>
      <c r="K253" s="81">
        <f t="shared" si="17"/>
        <v>0</v>
      </c>
      <c r="L253" s="86">
        <f t="shared" si="19"/>
        <v>0</v>
      </c>
    </row>
    <row r="254" spans="7:12" x14ac:dyDescent="0.3">
      <c r="G254" s="106">
        <v>245</v>
      </c>
      <c r="H254" s="84">
        <f t="shared" si="18"/>
        <v>0</v>
      </c>
      <c r="I254" s="85">
        <f t="shared" si="15"/>
        <v>0</v>
      </c>
      <c r="J254" s="85">
        <f t="shared" si="16"/>
        <v>0</v>
      </c>
      <c r="K254" s="81">
        <f t="shared" si="17"/>
        <v>0</v>
      </c>
      <c r="L254" s="86">
        <f t="shared" si="19"/>
        <v>0</v>
      </c>
    </row>
    <row r="255" spans="7:12" x14ac:dyDescent="0.3">
      <c r="G255" s="106">
        <v>246</v>
      </c>
      <c r="H255" s="84">
        <f t="shared" si="18"/>
        <v>0</v>
      </c>
      <c r="I255" s="85">
        <f t="shared" si="15"/>
        <v>0</v>
      </c>
      <c r="J255" s="85">
        <f t="shared" si="16"/>
        <v>0</v>
      </c>
      <c r="K255" s="81">
        <f t="shared" si="17"/>
        <v>0</v>
      </c>
      <c r="L255" s="86">
        <f t="shared" si="19"/>
        <v>0</v>
      </c>
    </row>
    <row r="256" spans="7:12" x14ac:dyDescent="0.3">
      <c r="G256" s="106">
        <v>247</v>
      </c>
      <c r="H256" s="84">
        <f t="shared" si="18"/>
        <v>0</v>
      </c>
      <c r="I256" s="85">
        <f t="shared" si="15"/>
        <v>0</v>
      </c>
      <c r="J256" s="85">
        <f t="shared" si="16"/>
        <v>0</v>
      </c>
      <c r="K256" s="81">
        <f t="shared" si="17"/>
        <v>0</v>
      </c>
      <c r="L256" s="86">
        <f t="shared" si="19"/>
        <v>0</v>
      </c>
    </row>
    <row r="257" spans="7:12" x14ac:dyDescent="0.3">
      <c r="G257" s="106">
        <v>248</v>
      </c>
      <c r="H257" s="84">
        <f t="shared" si="18"/>
        <v>0</v>
      </c>
      <c r="I257" s="85">
        <f t="shared" si="15"/>
        <v>0</v>
      </c>
      <c r="J257" s="85">
        <f t="shared" si="16"/>
        <v>0</v>
      </c>
      <c r="K257" s="81">
        <f t="shared" si="17"/>
        <v>0</v>
      </c>
      <c r="L257" s="86">
        <f t="shared" si="19"/>
        <v>0</v>
      </c>
    </row>
    <row r="258" spans="7:12" x14ac:dyDescent="0.3">
      <c r="G258" s="106">
        <v>249</v>
      </c>
      <c r="H258" s="84">
        <f t="shared" si="18"/>
        <v>0</v>
      </c>
      <c r="I258" s="85">
        <f t="shared" si="15"/>
        <v>0</v>
      </c>
      <c r="J258" s="85">
        <f t="shared" si="16"/>
        <v>0</v>
      </c>
      <c r="K258" s="81">
        <f t="shared" si="17"/>
        <v>0</v>
      </c>
      <c r="L258" s="86">
        <f t="shared" si="19"/>
        <v>0</v>
      </c>
    </row>
    <row r="259" spans="7:12" x14ac:dyDescent="0.3">
      <c r="G259" s="106">
        <v>250</v>
      </c>
      <c r="H259" s="84">
        <f t="shared" si="18"/>
        <v>0</v>
      </c>
      <c r="I259" s="85">
        <f t="shared" si="15"/>
        <v>0</v>
      </c>
      <c r="J259" s="85">
        <f t="shared" si="16"/>
        <v>0</v>
      </c>
      <c r="K259" s="81">
        <f t="shared" si="17"/>
        <v>0</v>
      </c>
      <c r="L259" s="86">
        <f t="shared" si="19"/>
        <v>0</v>
      </c>
    </row>
    <row r="260" spans="7:12" x14ac:dyDescent="0.3">
      <c r="G260" s="106">
        <v>251</v>
      </c>
      <c r="H260" s="84">
        <f t="shared" si="18"/>
        <v>0</v>
      </c>
      <c r="I260" s="85">
        <f t="shared" si="15"/>
        <v>0</v>
      </c>
      <c r="J260" s="85">
        <f t="shared" si="16"/>
        <v>0</v>
      </c>
      <c r="K260" s="81">
        <f t="shared" si="17"/>
        <v>0</v>
      </c>
      <c r="L260" s="86">
        <f t="shared" si="19"/>
        <v>0</v>
      </c>
    </row>
    <row r="261" spans="7:12" x14ac:dyDescent="0.3">
      <c r="G261" s="106">
        <v>252</v>
      </c>
      <c r="H261" s="84">
        <f t="shared" si="18"/>
        <v>0</v>
      </c>
      <c r="I261" s="85">
        <f t="shared" si="15"/>
        <v>0</v>
      </c>
      <c r="J261" s="85">
        <f t="shared" si="16"/>
        <v>0</v>
      </c>
      <c r="K261" s="81">
        <f t="shared" si="17"/>
        <v>0</v>
      </c>
      <c r="L261" s="86">
        <f t="shared" si="19"/>
        <v>0</v>
      </c>
    </row>
    <row r="262" spans="7:12" x14ac:dyDescent="0.3">
      <c r="G262" s="106">
        <v>253</v>
      </c>
      <c r="H262" s="84">
        <f t="shared" si="18"/>
        <v>0</v>
      </c>
      <c r="I262" s="85">
        <f t="shared" si="15"/>
        <v>0</v>
      </c>
      <c r="J262" s="85">
        <f t="shared" si="16"/>
        <v>0</v>
      </c>
      <c r="K262" s="81">
        <f t="shared" si="17"/>
        <v>0</v>
      </c>
      <c r="L262" s="86">
        <f t="shared" si="19"/>
        <v>0</v>
      </c>
    </row>
    <row r="263" spans="7:12" x14ac:dyDescent="0.3">
      <c r="G263" s="106">
        <v>254</v>
      </c>
      <c r="H263" s="84">
        <f t="shared" si="18"/>
        <v>0</v>
      </c>
      <c r="I263" s="85">
        <f t="shared" si="15"/>
        <v>0</v>
      </c>
      <c r="J263" s="85">
        <f t="shared" si="16"/>
        <v>0</v>
      </c>
      <c r="K263" s="81">
        <f t="shared" si="17"/>
        <v>0</v>
      </c>
      <c r="L263" s="86">
        <f t="shared" si="19"/>
        <v>0</v>
      </c>
    </row>
    <row r="264" spans="7:12" x14ac:dyDescent="0.3">
      <c r="G264" s="106">
        <v>255</v>
      </c>
      <c r="H264" s="84">
        <f t="shared" si="18"/>
        <v>0</v>
      </c>
      <c r="I264" s="85">
        <f t="shared" si="15"/>
        <v>0</v>
      </c>
      <c r="J264" s="85">
        <f t="shared" si="16"/>
        <v>0</v>
      </c>
      <c r="K264" s="81">
        <f t="shared" si="17"/>
        <v>0</v>
      </c>
      <c r="L264" s="86">
        <f t="shared" si="19"/>
        <v>0</v>
      </c>
    </row>
    <row r="265" spans="7:12" x14ac:dyDescent="0.3">
      <c r="G265" s="106">
        <v>256</v>
      </c>
      <c r="H265" s="84">
        <f t="shared" si="18"/>
        <v>0</v>
      </c>
      <c r="I265" s="85">
        <f t="shared" si="15"/>
        <v>0</v>
      </c>
      <c r="J265" s="85">
        <f t="shared" si="16"/>
        <v>0</v>
      </c>
      <c r="K265" s="81">
        <f t="shared" si="17"/>
        <v>0</v>
      </c>
      <c r="L265" s="86">
        <f t="shared" si="19"/>
        <v>0</v>
      </c>
    </row>
    <row r="266" spans="7:12" x14ac:dyDescent="0.3">
      <c r="G266" s="106">
        <v>257</v>
      </c>
      <c r="H266" s="84">
        <f t="shared" si="18"/>
        <v>0</v>
      </c>
      <c r="I266" s="85">
        <f t="shared" si="15"/>
        <v>0</v>
      </c>
      <c r="J266" s="85">
        <f t="shared" si="16"/>
        <v>0</v>
      </c>
      <c r="K266" s="81">
        <f t="shared" si="17"/>
        <v>0</v>
      </c>
      <c r="L266" s="86">
        <f t="shared" si="19"/>
        <v>0</v>
      </c>
    </row>
    <row r="267" spans="7:12" x14ac:dyDescent="0.3">
      <c r="G267" s="106">
        <v>258</v>
      </c>
      <c r="H267" s="84">
        <f t="shared" si="18"/>
        <v>0</v>
      </c>
      <c r="I267" s="85">
        <f t="shared" ref="I267:I309" si="20">PMT(($K$4/12),$K$5,$H$7)*-1</f>
        <v>0</v>
      </c>
      <c r="J267" s="85">
        <f t="shared" ref="J267:J309" si="21">I267-K267</f>
        <v>0</v>
      </c>
      <c r="K267" s="81">
        <f t="shared" ref="K267:K309" si="22">H267*($K$4/12)</f>
        <v>0</v>
      </c>
      <c r="L267" s="86">
        <f t="shared" si="19"/>
        <v>0</v>
      </c>
    </row>
    <row r="268" spans="7:12" x14ac:dyDescent="0.3">
      <c r="G268" s="106">
        <v>259</v>
      </c>
      <c r="H268" s="84">
        <f t="shared" ref="H268:H309" si="23">L267</f>
        <v>0</v>
      </c>
      <c r="I268" s="85">
        <f t="shared" si="20"/>
        <v>0</v>
      </c>
      <c r="J268" s="85">
        <f t="shared" si="21"/>
        <v>0</v>
      </c>
      <c r="K268" s="81">
        <f t="shared" si="22"/>
        <v>0</v>
      </c>
      <c r="L268" s="86">
        <f t="shared" ref="L268:L309" si="24">H268-J268</f>
        <v>0</v>
      </c>
    </row>
    <row r="269" spans="7:12" x14ac:dyDescent="0.3">
      <c r="G269" s="106">
        <v>260</v>
      </c>
      <c r="H269" s="84">
        <f t="shared" si="23"/>
        <v>0</v>
      </c>
      <c r="I269" s="85">
        <f t="shared" si="20"/>
        <v>0</v>
      </c>
      <c r="J269" s="85">
        <f t="shared" si="21"/>
        <v>0</v>
      </c>
      <c r="K269" s="81">
        <f t="shared" si="22"/>
        <v>0</v>
      </c>
      <c r="L269" s="86">
        <f t="shared" si="24"/>
        <v>0</v>
      </c>
    </row>
    <row r="270" spans="7:12" x14ac:dyDescent="0.3">
      <c r="G270" s="106">
        <v>261</v>
      </c>
      <c r="H270" s="84">
        <f t="shared" si="23"/>
        <v>0</v>
      </c>
      <c r="I270" s="85">
        <f t="shared" si="20"/>
        <v>0</v>
      </c>
      <c r="J270" s="85">
        <f t="shared" si="21"/>
        <v>0</v>
      </c>
      <c r="K270" s="81">
        <f t="shared" si="22"/>
        <v>0</v>
      </c>
      <c r="L270" s="86">
        <f t="shared" si="24"/>
        <v>0</v>
      </c>
    </row>
    <row r="271" spans="7:12" x14ac:dyDescent="0.3">
      <c r="G271" s="106">
        <v>262</v>
      </c>
      <c r="H271" s="84">
        <f t="shared" si="23"/>
        <v>0</v>
      </c>
      <c r="I271" s="85">
        <f t="shared" si="20"/>
        <v>0</v>
      </c>
      <c r="J271" s="85">
        <f t="shared" si="21"/>
        <v>0</v>
      </c>
      <c r="K271" s="81">
        <f t="shared" si="22"/>
        <v>0</v>
      </c>
      <c r="L271" s="86">
        <f t="shared" si="24"/>
        <v>0</v>
      </c>
    </row>
    <row r="272" spans="7:12" x14ac:dyDescent="0.3">
      <c r="G272" s="106">
        <v>263</v>
      </c>
      <c r="H272" s="84">
        <f t="shared" si="23"/>
        <v>0</v>
      </c>
      <c r="I272" s="85">
        <f t="shared" si="20"/>
        <v>0</v>
      </c>
      <c r="J272" s="85">
        <f t="shared" si="21"/>
        <v>0</v>
      </c>
      <c r="K272" s="81">
        <f t="shared" si="22"/>
        <v>0</v>
      </c>
      <c r="L272" s="86">
        <f t="shared" si="24"/>
        <v>0</v>
      </c>
    </row>
    <row r="273" spans="7:12" x14ac:dyDescent="0.3">
      <c r="G273" s="106">
        <v>264</v>
      </c>
      <c r="H273" s="84">
        <f t="shared" si="23"/>
        <v>0</v>
      </c>
      <c r="I273" s="85">
        <f t="shared" si="20"/>
        <v>0</v>
      </c>
      <c r="J273" s="85">
        <f t="shared" si="21"/>
        <v>0</v>
      </c>
      <c r="K273" s="81">
        <f t="shared" si="22"/>
        <v>0</v>
      </c>
      <c r="L273" s="86">
        <f t="shared" si="24"/>
        <v>0</v>
      </c>
    </row>
    <row r="274" spans="7:12" x14ac:dyDescent="0.3">
      <c r="G274" s="106">
        <v>265</v>
      </c>
      <c r="H274" s="84">
        <f t="shared" si="23"/>
        <v>0</v>
      </c>
      <c r="I274" s="85">
        <f t="shared" si="20"/>
        <v>0</v>
      </c>
      <c r="J274" s="85">
        <f t="shared" si="21"/>
        <v>0</v>
      </c>
      <c r="K274" s="81">
        <f t="shared" si="22"/>
        <v>0</v>
      </c>
      <c r="L274" s="86">
        <f t="shared" si="24"/>
        <v>0</v>
      </c>
    </row>
    <row r="275" spans="7:12" x14ac:dyDescent="0.3">
      <c r="G275" s="106">
        <v>266</v>
      </c>
      <c r="H275" s="84">
        <f t="shared" si="23"/>
        <v>0</v>
      </c>
      <c r="I275" s="85">
        <f t="shared" si="20"/>
        <v>0</v>
      </c>
      <c r="J275" s="85">
        <f t="shared" si="21"/>
        <v>0</v>
      </c>
      <c r="K275" s="81">
        <f t="shared" si="22"/>
        <v>0</v>
      </c>
      <c r="L275" s="86">
        <f t="shared" si="24"/>
        <v>0</v>
      </c>
    </row>
    <row r="276" spans="7:12" x14ac:dyDescent="0.3">
      <c r="G276" s="106">
        <v>267</v>
      </c>
      <c r="H276" s="84">
        <f t="shared" si="23"/>
        <v>0</v>
      </c>
      <c r="I276" s="85">
        <f t="shared" si="20"/>
        <v>0</v>
      </c>
      <c r="J276" s="85">
        <f t="shared" si="21"/>
        <v>0</v>
      </c>
      <c r="K276" s="81">
        <f t="shared" si="22"/>
        <v>0</v>
      </c>
      <c r="L276" s="86">
        <f t="shared" si="24"/>
        <v>0</v>
      </c>
    </row>
    <row r="277" spans="7:12" x14ac:dyDescent="0.3">
      <c r="G277" s="106">
        <v>268</v>
      </c>
      <c r="H277" s="84">
        <f t="shared" si="23"/>
        <v>0</v>
      </c>
      <c r="I277" s="85">
        <f t="shared" si="20"/>
        <v>0</v>
      </c>
      <c r="J277" s="85">
        <f t="shared" si="21"/>
        <v>0</v>
      </c>
      <c r="K277" s="81">
        <f t="shared" si="22"/>
        <v>0</v>
      </c>
      <c r="L277" s="86">
        <f t="shared" si="24"/>
        <v>0</v>
      </c>
    </row>
    <row r="278" spans="7:12" x14ac:dyDescent="0.3">
      <c r="G278" s="106">
        <v>269</v>
      </c>
      <c r="H278" s="84">
        <f t="shared" si="23"/>
        <v>0</v>
      </c>
      <c r="I278" s="85">
        <f t="shared" si="20"/>
        <v>0</v>
      </c>
      <c r="J278" s="85">
        <f t="shared" si="21"/>
        <v>0</v>
      </c>
      <c r="K278" s="81">
        <f t="shared" si="22"/>
        <v>0</v>
      </c>
      <c r="L278" s="86">
        <f t="shared" si="24"/>
        <v>0</v>
      </c>
    </row>
    <row r="279" spans="7:12" x14ac:dyDescent="0.3">
      <c r="G279" s="106">
        <v>270</v>
      </c>
      <c r="H279" s="84">
        <f t="shared" si="23"/>
        <v>0</v>
      </c>
      <c r="I279" s="85">
        <f t="shared" si="20"/>
        <v>0</v>
      </c>
      <c r="J279" s="85">
        <f t="shared" si="21"/>
        <v>0</v>
      </c>
      <c r="K279" s="81">
        <f t="shared" si="22"/>
        <v>0</v>
      </c>
      <c r="L279" s="86">
        <f t="shared" si="24"/>
        <v>0</v>
      </c>
    </row>
    <row r="280" spans="7:12" x14ac:dyDescent="0.3">
      <c r="G280" s="106">
        <v>271</v>
      </c>
      <c r="H280" s="84">
        <f t="shared" si="23"/>
        <v>0</v>
      </c>
      <c r="I280" s="85">
        <f t="shared" si="20"/>
        <v>0</v>
      </c>
      <c r="J280" s="85">
        <f t="shared" si="21"/>
        <v>0</v>
      </c>
      <c r="K280" s="81">
        <f t="shared" si="22"/>
        <v>0</v>
      </c>
      <c r="L280" s="86">
        <f t="shared" si="24"/>
        <v>0</v>
      </c>
    </row>
    <row r="281" spans="7:12" x14ac:dyDescent="0.3">
      <c r="G281" s="106">
        <v>272</v>
      </c>
      <c r="H281" s="84">
        <f t="shared" si="23"/>
        <v>0</v>
      </c>
      <c r="I281" s="85">
        <f t="shared" si="20"/>
        <v>0</v>
      </c>
      <c r="J281" s="85">
        <f t="shared" si="21"/>
        <v>0</v>
      </c>
      <c r="K281" s="81">
        <f t="shared" si="22"/>
        <v>0</v>
      </c>
      <c r="L281" s="86">
        <f t="shared" si="24"/>
        <v>0</v>
      </c>
    </row>
    <row r="282" spans="7:12" x14ac:dyDescent="0.3">
      <c r="G282" s="106">
        <v>273</v>
      </c>
      <c r="H282" s="84">
        <f t="shared" si="23"/>
        <v>0</v>
      </c>
      <c r="I282" s="85">
        <f t="shared" si="20"/>
        <v>0</v>
      </c>
      <c r="J282" s="85">
        <f t="shared" si="21"/>
        <v>0</v>
      </c>
      <c r="K282" s="81">
        <f t="shared" si="22"/>
        <v>0</v>
      </c>
      <c r="L282" s="86">
        <f t="shared" si="24"/>
        <v>0</v>
      </c>
    </row>
    <row r="283" spans="7:12" x14ac:dyDescent="0.3">
      <c r="G283" s="106">
        <v>274</v>
      </c>
      <c r="H283" s="84">
        <f t="shared" si="23"/>
        <v>0</v>
      </c>
      <c r="I283" s="85">
        <f t="shared" si="20"/>
        <v>0</v>
      </c>
      <c r="J283" s="85">
        <f t="shared" si="21"/>
        <v>0</v>
      </c>
      <c r="K283" s="81">
        <f t="shared" si="22"/>
        <v>0</v>
      </c>
      <c r="L283" s="86">
        <f t="shared" si="24"/>
        <v>0</v>
      </c>
    </row>
    <row r="284" spans="7:12" x14ac:dyDescent="0.3">
      <c r="G284" s="106">
        <v>275</v>
      </c>
      <c r="H284" s="84">
        <f t="shared" si="23"/>
        <v>0</v>
      </c>
      <c r="I284" s="85">
        <f t="shared" si="20"/>
        <v>0</v>
      </c>
      <c r="J284" s="85">
        <f t="shared" si="21"/>
        <v>0</v>
      </c>
      <c r="K284" s="81">
        <f t="shared" si="22"/>
        <v>0</v>
      </c>
      <c r="L284" s="86">
        <f t="shared" si="24"/>
        <v>0</v>
      </c>
    </row>
    <row r="285" spans="7:12" x14ac:dyDescent="0.3">
      <c r="G285" s="106">
        <v>276</v>
      </c>
      <c r="H285" s="84">
        <f t="shared" si="23"/>
        <v>0</v>
      </c>
      <c r="I285" s="85">
        <f t="shared" si="20"/>
        <v>0</v>
      </c>
      <c r="J285" s="85">
        <f t="shared" si="21"/>
        <v>0</v>
      </c>
      <c r="K285" s="81">
        <f t="shared" si="22"/>
        <v>0</v>
      </c>
      <c r="L285" s="86">
        <f t="shared" si="24"/>
        <v>0</v>
      </c>
    </row>
    <row r="286" spans="7:12" x14ac:dyDescent="0.3">
      <c r="G286" s="106">
        <v>277</v>
      </c>
      <c r="H286" s="84">
        <f t="shared" si="23"/>
        <v>0</v>
      </c>
      <c r="I286" s="85">
        <f t="shared" si="20"/>
        <v>0</v>
      </c>
      <c r="J286" s="85">
        <f t="shared" si="21"/>
        <v>0</v>
      </c>
      <c r="K286" s="81">
        <f t="shared" si="22"/>
        <v>0</v>
      </c>
      <c r="L286" s="86">
        <f t="shared" si="24"/>
        <v>0</v>
      </c>
    </row>
    <row r="287" spans="7:12" x14ac:dyDescent="0.3">
      <c r="G287" s="106">
        <v>278</v>
      </c>
      <c r="H287" s="84">
        <f t="shared" si="23"/>
        <v>0</v>
      </c>
      <c r="I287" s="85">
        <f t="shared" si="20"/>
        <v>0</v>
      </c>
      <c r="J287" s="85">
        <f t="shared" si="21"/>
        <v>0</v>
      </c>
      <c r="K287" s="81">
        <f t="shared" si="22"/>
        <v>0</v>
      </c>
      <c r="L287" s="86">
        <f t="shared" si="24"/>
        <v>0</v>
      </c>
    </row>
    <row r="288" spans="7:12" x14ac:dyDescent="0.3">
      <c r="G288" s="106">
        <v>279</v>
      </c>
      <c r="H288" s="84">
        <f t="shared" si="23"/>
        <v>0</v>
      </c>
      <c r="I288" s="85">
        <f t="shared" si="20"/>
        <v>0</v>
      </c>
      <c r="J288" s="85">
        <f t="shared" si="21"/>
        <v>0</v>
      </c>
      <c r="K288" s="81">
        <f t="shared" si="22"/>
        <v>0</v>
      </c>
      <c r="L288" s="86">
        <f t="shared" si="24"/>
        <v>0</v>
      </c>
    </row>
    <row r="289" spans="7:12" x14ac:dyDescent="0.3">
      <c r="G289" s="106">
        <v>280</v>
      </c>
      <c r="H289" s="84">
        <f t="shared" si="23"/>
        <v>0</v>
      </c>
      <c r="I289" s="85">
        <f t="shared" si="20"/>
        <v>0</v>
      </c>
      <c r="J289" s="85">
        <f t="shared" si="21"/>
        <v>0</v>
      </c>
      <c r="K289" s="81">
        <f t="shared" si="22"/>
        <v>0</v>
      </c>
      <c r="L289" s="86">
        <f t="shared" si="24"/>
        <v>0</v>
      </c>
    </row>
    <row r="290" spans="7:12" x14ac:dyDescent="0.3">
      <c r="G290" s="106">
        <v>281</v>
      </c>
      <c r="H290" s="84">
        <f t="shared" si="23"/>
        <v>0</v>
      </c>
      <c r="I290" s="85">
        <f t="shared" si="20"/>
        <v>0</v>
      </c>
      <c r="J290" s="85">
        <f t="shared" si="21"/>
        <v>0</v>
      </c>
      <c r="K290" s="81">
        <f t="shared" si="22"/>
        <v>0</v>
      </c>
      <c r="L290" s="86">
        <f t="shared" si="24"/>
        <v>0</v>
      </c>
    </row>
    <row r="291" spans="7:12" x14ac:dyDescent="0.3">
      <c r="G291" s="106">
        <v>282</v>
      </c>
      <c r="H291" s="84">
        <f t="shared" si="23"/>
        <v>0</v>
      </c>
      <c r="I291" s="85">
        <f t="shared" si="20"/>
        <v>0</v>
      </c>
      <c r="J291" s="85">
        <f t="shared" si="21"/>
        <v>0</v>
      </c>
      <c r="K291" s="81">
        <f t="shared" si="22"/>
        <v>0</v>
      </c>
      <c r="L291" s="86">
        <f t="shared" si="24"/>
        <v>0</v>
      </c>
    </row>
    <row r="292" spans="7:12" x14ac:dyDescent="0.3">
      <c r="G292" s="106">
        <v>283</v>
      </c>
      <c r="H292" s="84">
        <f t="shared" si="23"/>
        <v>0</v>
      </c>
      <c r="I292" s="85">
        <f t="shared" si="20"/>
        <v>0</v>
      </c>
      <c r="J292" s="85">
        <f t="shared" si="21"/>
        <v>0</v>
      </c>
      <c r="K292" s="81">
        <f t="shared" si="22"/>
        <v>0</v>
      </c>
      <c r="L292" s="86">
        <f t="shared" si="24"/>
        <v>0</v>
      </c>
    </row>
    <row r="293" spans="7:12" x14ac:dyDescent="0.3">
      <c r="G293" s="106">
        <v>284</v>
      </c>
      <c r="H293" s="84">
        <f t="shared" si="23"/>
        <v>0</v>
      </c>
      <c r="I293" s="85">
        <f t="shared" si="20"/>
        <v>0</v>
      </c>
      <c r="J293" s="85">
        <f t="shared" si="21"/>
        <v>0</v>
      </c>
      <c r="K293" s="81">
        <f t="shared" si="22"/>
        <v>0</v>
      </c>
      <c r="L293" s="86">
        <f t="shared" si="24"/>
        <v>0</v>
      </c>
    </row>
    <row r="294" spans="7:12" x14ac:dyDescent="0.3">
      <c r="G294" s="106">
        <v>285</v>
      </c>
      <c r="H294" s="84">
        <f t="shared" si="23"/>
        <v>0</v>
      </c>
      <c r="I294" s="85">
        <f t="shared" si="20"/>
        <v>0</v>
      </c>
      <c r="J294" s="85">
        <f t="shared" si="21"/>
        <v>0</v>
      </c>
      <c r="K294" s="81">
        <f t="shared" si="22"/>
        <v>0</v>
      </c>
      <c r="L294" s="86">
        <f t="shared" si="24"/>
        <v>0</v>
      </c>
    </row>
    <row r="295" spans="7:12" x14ac:dyDescent="0.3">
      <c r="G295" s="106">
        <v>286</v>
      </c>
      <c r="H295" s="84">
        <f t="shared" si="23"/>
        <v>0</v>
      </c>
      <c r="I295" s="85">
        <f t="shared" si="20"/>
        <v>0</v>
      </c>
      <c r="J295" s="85">
        <f t="shared" si="21"/>
        <v>0</v>
      </c>
      <c r="K295" s="81">
        <f t="shared" si="22"/>
        <v>0</v>
      </c>
      <c r="L295" s="86">
        <f t="shared" si="24"/>
        <v>0</v>
      </c>
    </row>
    <row r="296" spans="7:12" x14ac:dyDescent="0.3">
      <c r="G296" s="106">
        <v>287</v>
      </c>
      <c r="H296" s="84">
        <f t="shared" si="23"/>
        <v>0</v>
      </c>
      <c r="I296" s="85">
        <f t="shared" si="20"/>
        <v>0</v>
      </c>
      <c r="J296" s="85">
        <f t="shared" si="21"/>
        <v>0</v>
      </c>
      <c r="K296" s="81">
        <f t="shared" si="22"/>
        <v>0</v>
      </c>
      <c r="L296" s="86">
        <f t="shared" si="24"/>
        <v>0</v>
      </c>
    </row>
    <row r="297" spans="7:12" x14ac:dyDescent="0.3">
      <c r="G297" s="106">
        <v>288</v>
      </c>
      <c r="H297" s="84">
        <f t="shared" si="23"/>
        <v>0</v>
      </c>
      <c r="I297" s="85">
        <f t="shared" si="20"/>
        <v>0</v>
      </c>
      <c r="J297" s="85">
        <f t="shared" si="21"/>
        <v>0</v>
      </c>
      <c r="K297" s="81">
        <f t="shared" si="22"/>
        <v>0</v>
      </c>
      <c r="L297" s="86">
        <f t="shared" si="24"/>
        <v>0</v>
      </c>
    </row>
    <row r="298" spans="7:12" x14ac:dyDescent="0.3">
      <c r="G298" s="106">
        <v>289</v>
      </c>
      <c r="H298" s="84">
        <f t="shared" si="23"/>
        <v>0</v>
      </c>
      <c r="I298" s="85">
        <f t="shared" si="20"/>
        <v>0</v>
      </c>
      <c r="J298" s="85">
        <f t="shared" si="21"/>
        <v>0</v>
      </c>
      <c r="K298" s="81">
        <f t="shared" si="22"/>
        <v>0</v>
      </c>
      <c r="L298" s="86">
        <f t="shared" si="24"/>
        <v>0</v>
      </c>
    </row>
    <row r="299" spans="7:12" x14ac:dyDescent="0.3">
      <c r="G299" s="106">
        <v>290</v>
      </c>
      <c r="H299" s="84">
        <f t="shared" si="23"/>
        <v>0</v>
      </c>
      <c r="I299" s="85">
        <f t="shared" si="20"/>
        <v>0</v>
      </c>
      <c r="J299" s="85">
        <f t="shared" si="21"/>
        <v>0</v>
      </c>
      <c r="K299" s="81">
        <f t="shared" si="22"/>
        <v>0</v>
      </c>
      <c r="L299" s="86">
        <f t="shared" si="24"/>
        <v>0</v>
      </c>
    </row>
    <row r="300" spans="7:12" x14ac:dyDescent="0.3">
      <c r="G300" s="106">
        <v>291</v>
      </c>
      <c r="H300" s="84">
        <f t="shared" si="23"/>
        <v>0</v>
      </c>
      <c r="I300" s="85">
        <f t="shared" si="20"/>
        <v>0</v>
      </c>
      <c r="J300" s="85">
        <f t="shared" si="21"/>
        <v>0</v>
      </c>
      <c r="K300" s="81">
        <f t="shared" si="22"/>
        <v>0</v>
      </c>
      <c r="L300" s="86">
        <f t="shared" si="24"/>
        <v>0</v>
      </c>
    </row>
    <row r="301" spans="7:12" x14ac:dyDescent="0.3">
      <c r="G301" s="106">
        <v>292</v>
      </c>
      <c r="H301" s="84">
        <f t="shared" si="23"/>
        <v>0</v>
      </c>
      <c r="I301" s="85">
        <f t="shared" si="20"/>
        <v>0</v>
      </c>
      <c r="J301" s="85">
        <f t="shared" si="21"/>
        <v>0</v>
      </c>
      <c r="K301" s="81">
        <f t="shared" si="22"/>
        <v>0</v>
      </c>
      <c r="L301" s="86">
        <f t="shared" si="24"/>
        <v>0</v>
      </c>
    </row>
    <row r="302" spans="7:12" x14ac:dyDescent="0.3">
      <c r="G302" s="106">
        <v>293</v>
      </c>
      <c r="H302" s="84">
        <f t="shared" si="23"/>
        <v>0</v>
      </c>
      <c r="I302" s="85">
        <f t="shared" si="20"/>
        <v>0</v>
      </c>
      <c r="J302" s="85">
        <f t="shared" si="21"/>
        <v>0</v>
      </c>
      <c r="K302" s="81">
        <f t="shared" si="22"/>
        <v>0</v>
      </c>
      <c r="L302" s="86">
        <f t="shared" si="24"/>
        <v>0</v>
      </c>
    </row>
    <row r="303" spans="7:12" x14ac:dyDescent="0.3">
      <c r="G303" s="106">
        <v>294</v>
      </c>
      <c r="H303" s="84">
        <f t="shared" si="23"/>
        <v>0</v>
      </c>
      <c r="I303" s="85">
        <f t="shared" si="20"/>
        <v>0</v>
      </c>
      <c r="J303" s="85">
        <f t="shared" si="21"/>
        <v>0</v>
      </c>
      <c r="K303" s="81">
        <f t="shared" si="22"/>
        <v>0</v>
      </c>
      <c r="L303" s="86">
        <f t="shared" si="24"/>
        <v>0</v>
      </c>
    </row>
    <row r="304" spans="7:12" x14ac:dyDescent="0.3">
      <c r="G304" s="106">
        <v>295</v>
      </c>
      <c r="H304" s="84">
        <f t="shared" si="23"/>
        <v>0</v>
      </c>
      <c r="I304" s="85">
        <f t="shared" si="20"/>
        <v>0</v>
      </c>
      <c r="J304" s="85">
        <f t="shared" si="21"/>
        <v>0</v>
      </c>
      <c r="K304" s="81">
        <f t="shared" si="22"/>
        <v>0</v>
      </c>
      <c r="L304" s="86">
        <f t="shared" si="24"/>
        <v>0</v>
      </c>
    </row>
    <row r="305" spans="7:12" x14ac:dyDescent="0.3">
      <c r="G305" s="106">
        <v>296</v>
      </c>
      <c r="H305" s="84">
        <f t="shared" si="23"/>
        <v>0</v>
      </c>
      <c r="I305" s="85">
        <f t="shared" si="20"/>
        <v>0</v>
      </c>
      <c r="J305" s="85">
        <f t="shared" si="21"/>
        <v>0</v>
      </c>
      <c r="K305" s="81">
        <f t="shared" si="22"/>
        <v>0</v>
      </c>
      <c r="L305" s="86">
        <f t="shared" si="24"/>
        <v>0</v>
      </c>
    </row>
    <row r="306" spans="7:12" x14ac:dyDescent="0.3">
      <c r="G306" s="106">
        <v>297</v>
      </c>
      <c r="H306" s="84">
        <f t="shared" si="23"/>
        <v>0</v>
      </c>
      <c r="I306" s="85">
        <f t="shared" si="20"/>
        <v>0</v>
      </c>
      <c r="J306" s="85">
        <f t="shared" si="21"/>
        <v>0</v>
      </c>
      <c r="K306" s="81">
        <f t="shared" si="22"/>
        <v>0</v>
      </c>
      <c r="L306" s="86">
        <f t="shared" si="24"/>
        <v>0</v>
      </c>
    </row>
    <row r="307" spans="7:12" x14ac:dyDescent="0.3">
      <c r="G307" s="106">
        <v>298</v>
      </c>
      <c r="H307" s="84">
        <f t="shared" si="23"/>
        <v>0</v>
      </c>
      <c r="I307" s="85">
        <f t="shared" si="20"/>
        <v>0</v>
      </c>
      <c r="J307" s="85">
        <f t="shared" si="21"/>
        <v>0</v>
      </c>
      <c r="K307" s="81">
        <f t="shared" si="22"/>
        <v>0</v>
      </c>
      <c r="L307" s="86">
        <f t="shared" si="24"/>
        <v>0</v>
      </c>
    </row>
    <row r="308" spans="7:12" x14ac:dyDescent="0.3">
      <c r="G308" s="107">
        <v>299</v>
      </c>
      <c r="H308" s="84">
        <f t="shared" si="23"/>
        <v>0</v>
      </c>
      <c r="I308" s="85">
        <f t="shared" si="20"/>
        <v>0</v>
      </c>
      <c r="J308" s="85">
        <f t="shared" si="21"/>
        <v>0</v>
      </c>
      <c r="K308" s="81">
        <f t="shared" si="22"/>
        <v>0</v>
      </c>
      <c r="L308" s="86">
        <f t="shared" si="24"/>
        <v>0</v>
      </c>
    </row>
    <row r="309" spans="7:12" ht="18" thickBot="1" x14ac:dyDescent="0.35">
      <c r="G309" s="108">
        <v>300</v>
      </c>
      <c r="H309" s="109">
        <f t="shared" si="23"/>
        <v>0</v>
      </c>
      <c r="I309" s="88">
        <f t="shared" si="20"/>
        <v>0</v>
      </c>
      <c r="J309" s="88">
        <f t="shared" si="21"/>
        <v>0</v>
      </c>
      <c r="K309" s="88">
        <f t="shared" si="22"/>
        <v>0</v>
      </c>
      <c r="L309" s="90">
        <f t="shared" si="24"/>
        <v>0</v>
      </c>
    </row>
    <row r="310" spans="7:12" x14ac:dyDescent="0.3">
      <c r="G310" s="1"/>
    </row>
  </sheetData>
  <sheetProtection selectLockedCells="1"/>
  <mergeCells count="5">
    <mergeCell ref="A25:D25"/>
    <mergeCell ref="B1:D1"/>
    <mergeCell ref="A3:D3"/>
    <mergeCell ref="G3:L3"/>
    <mergeCell ref="B2:D2"/>
  </mergeCells>
  <phoneticPr fontId="14" type="noConversion"/>
  <hyperlinks>
    <hyperlink ref="A15" r:id="rId1" xr:uid="{CEA7F8C9-0F94-46B1-B313-3C0CCBE8EA54}"/>
    <hyperlink ref="A13" r:id="rId2" xr:uid="{DE5FFDAC-C85A-426B-94D3-5B3BBADC2E9E}"/>
    <hyperlink ref="A14" r:id="rId3" xr:uid="{23A26ACC-3587-40E6-BF6C-3026D9006A7D}"/>
  </hyperlinks>
  <printOptions horizontalCentered="1"/>
  <pageMargins left="0.23622047244094491" right="0.23622047244094491" top="0.74803149606299213" bottom="0.74803149606299213" header="0.31496062992125984" footer="0.31496062992125984"/>
  <pageSetup orientation="portrait" horizontalDpi="360" verticalDpi="360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9"/>
  <sheetViews>
    <sheetView workbookViewId="0">
      <selection activeCell="E23" sqref="E23"/>
    </sheetView>
  </sheetViews>
  <sheetFormatPr defaultColWidth="9.109375" defaultRowHeight="17.399999999999999" x14ac:dyDescent="0.3"/>
  <cols>
    <col min="1" max="1" width="45.6640625" style="1" bestFit="1" customWidth="1"/>
    <col min="2" max="2" width="18.6640625" style="1" customWidth="1"/>
    <col min="3" max="4" width="9.109375" style="1"/>
    <col min="5" max="5" width="13.88671875" style="1" bestFit="1" customWidth="1"/>
    <col min="6" max="6" width="12.109375" style="1" customWidth="1"/>
    <col min="7" max="9" width="9.109375" style="1"/>
    <col min="10" max="10" width="32.6640625" style="1" bestFit="1" customWidth="1"/>
    <col min="11" max="11" width="15.44140625" style="1" bestFit="1" customWidth="1"/>
    <col min="12" max="16384" width="9.109375" style="1"/>
  </cols>
  <sheetData>
    <row r="1" spans="1:11" ht="18" thickBot="1" x14ac:dyDescent="0.35"/>
    <row r="2" spans="1:11" ht="18" thickBot="1" x14ac:dyDescent="0.35">
      <c r="A2" s="17" t="s">
        <v>18</v>
      </c>
      <c r="B2" s="18"/>
    </row>
    <row r="4" spans="1:11" x14ac:dyDescent="0.3">
      <c r="A4" s="3" t="s">
        <v>34</v>
      </c>
      <c r="B4" s="7"/>
    </row>
    <row r="5" spans="1:11" x14ac:dyDescent="0.3">
      <c r="A5" s="3" t="s">
        <v>40</v>
      </c>
      <c r="B5" s="11">
        <f>B4*1.14975</f>
        <v>0</v>
      </c>
    </row>
    <row r="6" spans="1:11" x14ac:dyDescent="0.3">
      <c r="A6" s="2" t="s">
        <v>1</v>
      </c>
      <c r="B6" s="8"/>
    </row>
    <row r="7" spans="1:11" x14ac:dyDescent="0.3">
      <c r="A7" s="2" t="s">
        <v>27</v>
      </c>
      <c r="B7" s="9">
        <f>B5*0.1</f>
        <v>0</v>
      </c>
    </row>
    <row r="8" spans="1:11" x14ac:dyDescent="0.3">
      <c r="A8" s="3" t="s">
        <v>14</v>
      </c>
      <c r="B8" s="10">
        <f>SUMPRODUCT((B5&gt;{0;50000;250000})*(B5-{0;50000;250000})*0.5%)</f>
        <v>0</v>
      </c>
    </row>
    <row r="9" spans="1:11" x14ac:dyDescent="0.3">
      <c r="A9" s="3" t="s">
        <v>15</v>
      </c>
      <c r="B9" s="11">
        <v>1250</v>
      </c>
      <c r="E9" s="1" t="s">
        <v>19</v>
      </c>
      <c r="J9" s="1" t="s">
        <v>35</v>
      </c>
      <c r="K9" s="14">
        <f>B5*0.03</f>
        <v>0</v>
      </c>
    </row>
    <row r="10" spans="1:11" x14ac:dyDescent="0.3">
      <c r="A10" s="3" t="s">
        <v>16</v>
      </c>
      <c r="B10" s="11">
        <v>750</v>
      </c>
      <c r="E10" s="1" t="s">
        <v>20</v>
      </c>
      <c r="F10" s="14">
        <v>790</v>
      </c>
      <c r="J10" s="1" t="s">
        <v>36</v>
      </c>
      <c r="K10" s="14">
        <f>1250*12</f>
        <v>15000</v>
      </c>
    </row>
    <row r="11" spans="1:11" x14ac:dyDescent="0.3">
      <c r="A11" s="4" t="s">
        <v>17</v>
      </c>
      <c r="B11" s="7"/>
      <c r="E11" s="1" t="s">
        <v>21</v>
      </c>
      <c r="F11" s="14">
        <f>300/12</f>
        <v>25</v>
      </c>
      <c r="J11" s="1" t="s">
        <v>37</v>
      </c>
      <c r="K11" s="14">
        <f>SUM(K9:K10)</f>
        <v>15000</v>
      </c>
    </row>
    <row r="12" spans="1:11" x14ac:dyDescent="0.3">
      <c r="E12" s="1" t="s">
        <v>23</v>
      </c>
      <c r="F12" s="14">
        <f>SUM(F10:F11)</f>
        <v>815</v>
      </c>
      <c r="K12" s="14"/>
    </row>
    <row r="13" spans="1:11" x14ac:dyDescent="0.3">
      <c r="A13" s="2" t="s">
        <v>3</v>
      </c>
      <c r="B13" s="3"/>
      <c r="K13" s="14"/>
    </row>
    <row r="14" spans="1:11" x14ac:dyDescent="0.3">
      <c r="A14" s="5" t="s">
        <v>4</v>
      </c>
      <c r="B14" s="7"/>
      <c r="J14" s="1" t="s">
        <v>38</v>
      </c>
      <c r="K14" s="14">
        <f>B4*0.14975</f>
        <v>0</v>
      </c>
    </row>
    <row r="15" spans="1:11" x14ac:dyDescent="0.3">
      <c r="A15" s="5" t="s">
        <v>5</v>
      </c>
      <c r="B15" s="7"/>
      <c r="J15" s="1" t="s">
        <v>39</v>
      </c>
      <c r="K15" s="14">
        <f>K14*0.36</f>
        <v>0</v>
      </c>
    </row>
    <row r="16" spans="1:11" x14ac:dyDescent="0.3">
      <c r="A16" s="5" t="s">
        <v>6</v>
      </c>
      <c r="B16" s="7"/>
    </row>
    <row r="17" spans="1:11" x14ac:dyDescent="0.3">
      <c r="A17" s="5" t="s">
        <v>8</v>
      </c>
      <c r="B17" s="11">
        <v>500</v>
      </c>
    </row>
    <row r="18" spans="1:11" x14ac:dyDescent="0.3">
      <c r="A18" s="5" t="s">
        <v>7</v>
      </c>
      <c r="B18" s="11">
        <f>1000</f>
        <v>1000</v>
      </c>
      <c r="K18" s="23"/>
    </row>
    <row r="19" spans="1:11" x14ac:dyDescent="0.3">
      <c r="A19" s="5" t="s">
        <v>10</v>
      </c>
      <c r="B19" s="9">
        <f>450*B6</f>
        <v>0</v>
      </c>
    </row>
    <row r="20" spans="1:11" x14ac:dyDescent="0.3">
      <c r="A20" s="5" t="s">
        <v>9</v>
      </c>
      <c r="B20" s="12"/>
    </row>
    <row r="21" spans="1:11" ht="19.2" x14ac:dyDescent="0.45">
      <c r="A21" s="6" t="s">
        <v>11</v>
      </c>
      <c r="B21" s="13">
        <f>SUM(B14:B20)</f>
        <v>1500</v>
      </c>
    </row>
    <row r="23" spans="1:11" x14ac:dyDescent="0.3">
      <c r="A23" s="3" t="s">
        <v>2</v>
      </c>
      <c r="B23" s="7"/>
    </row>
    <row r="24" spans="1:11" x14ac:dyDescent="0.3">
      <c r="A24" s="3" t="s">
        <v>12</v>
      </c>
      <c r="B24" s="11">
        <f>(B23/12)-((B21/12)+B11)</f>
        <v>-125</v>
      </c>
    </row>
    <row r="25" spans="1:11" x14ac:dyDescent="0.3">
      <c r="A25" s="3" t="s">
        <v>26</v>
      </c>
      <c r="B25" s="7"/>
    </row>
    <row r="27" spans="1:11" x14ac:dyDescent="0.3">
      <c r="A27" s="16" t="s">
        <v>24</v>
      </c>
      <c r="B27" s="19">
        <f>B25-B24</f>
        <v>125</v>
      </c>
    </row>
    <row r="28" spans="1:11" x14ac:dyDescent="0.3">
      <c r="A28" s="16" t="s">
        <v>25</v>
      </c>
      <c r="B28" s="19">
        <f>B27-F12</f>
        <v>-690</v>
      </c>
    </row>
    <row r="29" spans="1:11" x14ac:dyDescent="0.3">
      <c r="A29" s="16" t="s">
        <v>13</v>
      </c>
      <c r="B29" s="15">
        <f>B8+B9+B10</f>
        <v>2000</v>
      </c>
    </row>
  </sheetData>
  <hyperlinks>
    <hyperlink ref="A11" r:id="rId1" display="paiement hypothecaire" xr:uid="{00000000-0004-0000-0200-000000000000}"/>
  </hyperlinks>
  <pageMargins left="0.7" right="0.7" top="0.75" bottom="0.75" header="0.3" footer="0.3"/>
  <pageSetup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4"/>
  <sheetViews>
    <sheetView workbookViewId="0">
      <selection activeCell="D15" sqref="D15"/>
    </sheetView>
  </sheetViews>
  <sheetFormatPr defaultColWidth="9.109375" defaultRowHeight="17.399999999999999" x14ac:dyDescent="0.3"/>
  <cols>
    <col min="1" max="1" width="45.6640625" style="1" bestFit="1" customWidth="1"/>
    <col min="2" max="2" width="16.88671875" style="1" bestFit="1" customWidth="1"/>
    <col min="3" max="4" width="9.109375" style="1"/>
    <col min="5" max="5" width="13.88671875" style="1" bestFit="1" customWidth="1"/>
    <col min="6" max="6" width="12.109375" style="1" customWidth="1"/>
    <col min="7" max="16384" width="9.109375" style="1"/>
  </cols>
  <sheetData>
    <row r="1" spans="1:6" ht="18" thickBot="1" x14ac:dyDescent="0.35"/>
    <row r="2" spans="1:6" ht="18" thickBot="1" x14ac:dyDescent="0.35">
      <c r="A2" s="17" t="s">
        <v>18</v>
      </c>
      <c r="B2" s="18"/>
    </row>
    <row r="4" spans="1:6" x14ac:dyDescent="0.3">
      <c r="A4" s="3" t="s">
        <v>0</v>
      </c>
      <c r="B4" s="7"/>
    </row>
    <row r="5" spans="1:6" x14ac:dyDescent="0.3">
      <c r="A5" s="2" t="s">
        <v>1</v>
      </c>
      <c r="B5" s="8"/>
    </row>
    <row r="6" spans="1:6" x14ac:dyDescent="0.3">
      <c r="A6" s="2" t="s">
        <v>27</v>
      </c>
      <c r="B6" s="9">
        <f>B4*0.1</f>
        <v>0</v>
      </c>
    </row>
    <row r="7" spans="1:6" x14ac:dyDescent="0.3">
      <c r="A7" s="2" t="s">
        <v>28</v>
      </c>
      <c r="B7" s="9">
        <f>B6/2</f>
        <v>0</v>
      </c>
    </row>
    <row r="8" spans="1:6" x14ac:dyDescent="0.3">
      <c r="A8" s="3" t="s">
        <v>14</v>
      </c>
      <c r="B8" s="10">
        <f>SUMPRODUCT((B4&gt;{0;50000;250000})*(B4-{0;50000;250000})*0.5%)</f>
        <v>0</v>
      </c>
    </row>
    <row r="9" spans="1:6" x14ac:dyDescent="0.3">
      <c r="A9" s="3" t="s">
        <v>15</v>
      </c>
      <c r="B9" s="11">
        <v>1250</v>
      </c>
      <c r="E9" s="1" t="s">
        <v>19</v>
      </c>
    </row>
    <row r="10" spans="1:6" x14ac:dyDescent="0.3">
      <c r="A10" s="3" t="s">
        <v>16</v>
      </c>
      <c r="B10" s="11">
        <v>750</v>
      </c>
      <c r="E10" s="1" t="s">
        <v>20</v>
      </c>
      <c r="F10" s="14">
        <v>800</v>
      </c>
    </row>
    <row r="11" spans="1:6" x14ac:dyDescent="0.3">
      <c r="A11" s="4" t="s">
        <v>17</v>
      </c>
      <c r="B11" s="7"/>
      <c r="E11" s="1" t="s">
        <v>21</v>
      </c>
      <c r="F11" s="14">
        <f>300/12</f>
        <v>25</v>
      </c>
    </row>
    <row r="12" spans="1:6" x14ac:dyDescent="0.3">
      <c r="A12" s="20" t="s">
        <v>33</v>
      </c>
      <c r="B12" s="7"/>
      <c r="E12" s="1" t="s">
        <v>22</v>
      </c>
      <c r="F12" s="14">
        <f>1100/12</f>
        <v>91.666666666666671</v>
      </c>
    </row>
    <row r="13" spans="1:6" x14ac:dyDescent="0.3">
      <c r="E13" s="1" t="s">
        <v>23</v>
      </c>
      <c r="F13" s="14">
        <f>SUM(F10:F12)</f>
        <v>916.66666666666663</v>
      </c>
    </row>
    <row r="14" spans="1:6" x14ac:dyDescent="0.3">
      <c r="A14" s="2" t="s">
        <v>3</v>
      </c>
      <c r="B14" s="3"/>
    </row>
    <row r="15" spans="1:6" x14ac:dyDescent="0.3">
      <c r="A15" s="5" t="s">
        <v>4</v>
      </c>
      <c r="B15" s="7">
        <v>4399</v>
      </c>
    </row>
    <row r="16" spans="1:6" x14ac:dyDescent="0.3">
      <c r="A16" s="5" t="s">
        <v>5</v>
      </c>
      <c r="B16" s="7">
        <v>1019</v>
      </c>
    </row>
    <row r="17" spans="1:2" x14ac:dyDescent="0.3">
      <c r="A17" s="5" t="s">
        <v>6</v>
      </c>
      <c r="B17" s="7">
        <v>1200</v>
      </c>
    </row>
    <row r="18" spans="1:2" x14ac:dyDescent="0.3">
      <c r="A18" s="5" t="s">
        <v>8</v>
      </c>
      <c r="B18" s="11">
        <v>500</v>
      </c>
    </row>
    <row r="19" spans="1:2" x14ac:dyDescent="0.3">
      <c r="A19" s="5" t="s">
        <v>7</v>
      </c>
      <c r="B19" s="11">
        <f>1000</f>
        <v>1000</v>
      </c>
    </row>
    <row r="20" spans="1:2" x14ac:dyDescent="0.3">
      <c r="A20" s="5" t="s">
        <v>10</v>
      </c>
      <c r="B20" s="9">
        <f>B5*450</f>
        <v>0</v>
      </c>
    </row>
    <row r="21" spans="1:2" x14ac:dyDescent="0.3">
      <c r="A21" s="5" t="s">
        <v>9</v>
      </c>
      <c r="B21" s="12">
        <f>IF(B5=2,(B24*0.03)/2,B24*0.03)</f>
        <v>0</v>
      </c>
    </row>
    <row r="22" spans="1:2" ht="19.2" x14ac:dyDescent="0.45">
      <c r="A22" s="6" t="s">
        <v>11</v>
      </c>
      <c r="B22" s="13">
        <f>SUM(B15:B21)</f>
        <v>8118</v>
      </c>
    </row>
    <row r="24" spans="1:2" x14ac:dyDescent="0.3">
      <c r="A24" s="3" t="s">
        <v>2</v>
      </c>
      <c r="B24" s="7"/>
    </row>
    <row r="25" spans="1:2" x14ac:dyDescent="0.3">
      <c r="A25" s="3" t="s">
        <v>12</v>
      </c>
      <c r="B25" s="11">
        <f>(B24/12)-((B22/12)+B11)</f>
        <v>-676.5</v>
      </c>
    </row>
    <row r="26" spans="1:2" x14ac:dyDescent="0.3">
      <c r="A26" s="20" t="s">
        <v>31</v>
      </c>
      <c r="B26" s="22">
        <f>(B24/12)-((B22/12)+B12)</f>
        <v>-676.5</v>
      </c>
    </row>
    <row r="27" spans="1:2" x14ac:dyDescent="0.3">
      <c r="A27" s="3" t="s">
        <v>26</v>
      </c>
      <c r="B27" s="7"/>
    </row>
    <row r="29" spans="1:2" x14ac:dyDescent="0.3">
      <c r="A29" s="16" t="s">
        <v>24</v>
      </c>
      <c r="B29" s="19">
        <f>B27-B25</f>
        <v>676.5</v>
      </c>
    </row>
    <row r="30" spans="1:2" x14ac:dyDescent="0.3">
      <c r="A30" s="20" t="s">
        <v>30</v>
      </c>
      <c r="B30" s="21">
        <f>B27-B26</f>
        <v>676.5</v>
      </c>
    </row>
    <row r="31" spans="1:2" x14ac:dyDescent="0.3">
      <c r="A31" s="16" t="s">
        <v>25</v>
      </c>
      <c r="B31" s="19">
        <f>B29-F13</f>
        <v>-240.16666666666663</v>
      </c>
    </row>
    <row r="32" spans="1:2" x14ac:dyDescent="0.3">
      <c r="A32" s="20" t="s">
        <v>32</v>
      </c>
      <c r="B32" s="21">
        <f>B30-F13</f>
        <v>-240.16666666666663</v>
      </c>
    </row>
    <row r="33" spans="1:2" x14ac:dyDescent="0.3">
      <c r="A33" s="16" t="s">
        <v>13</v>
      </c>
      <c r="B33" s="15">
        <f>B6+B8+B9+B10</f>
        <v>2000</v>
      </c>
    </row>
    <row r="34" spans="1:2" x14ac:dyDescent="0.3">
      <c r="A34" s="20" t="s">
        <v>29</v>
      </c>
      <c r="B34" s="22">
        <f>B7+B8+B9+B10</f>
        <v>2000</v>
      </c>
    </row>
  </sheetData>
  <hyperlinks>
    <hyperlink ref="A11" r:id="rId1" display="paiement hypothecaire" xr:uid="{00000000-0004-0000-01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877D3-08A9-423F-93A9-4558FC07C9F4}">
  <dimension ref="A1:J9"/>
  <sheetViews>
    <sheetView workbookViewId="0">
      <selection activeCell="B2" sqref="B2"/>
    </sheetView>
  </sheetViews>
  <sheetFormatPr defaultRowHeight="14.4" x14ac:dyDescent="0.3"/>
  <cols>
    <col min="1" max="1" width="30.5546875" bestFit="1" customWidth="1"/>
    <col min="2" max="2" width="10.44140625" bestFit="1" customWidth="1"/>
    <col min="7" max="7" width="13.33203125" bestFit="1" customWidth="1"/>
    <col min="8" max="8" width="12" bestFit="1" customWidth="1"/>
    <col min="9" max="9" width="13.6640625" bestFit="1" customWidth="1"/>
    <col min="10" max="10" width="15.109375" bestFit="1" customWidth="1"/>
    <col min="12" max="12" width="12" bestFit="1" customWidth="1"/>
  </cols>
  <sheetData>
    <row r="1" spans="1:10" x14ac:dyDescent="0.3">
      <c r="A1" t="s">
        <v>112</v>
      </c>
      <c r="B1" s="28">
        <v>375000</v>
      </c>
    </row>
    <row r="2" spans="1:10" x14ac:dyDescent="0.3">
      <c r="A2" t="s">
        <v>113</v>
      </c>
      <c r="B2" s="28">
        <f>B1*0.956937799</f>
        <v>358851.67462499999</v>
      </c>
    </row>
    <row r="3" spans="1:10" x14ac:dyDescent="0.3">
      <c r="A3" t="s">
        <v>114</v>
      </c>
      <c r="B3" s="28">
        <f>B2*0.95</f>
        <v>340909.09089374996</v>
      </c>
    </row>
    <row r="4" spans="1:10" x14ac:dyDescent="0.3">
      <c r="A4" t="s">
        <v>115</v>
      </c>
      <c r="B4" s="28">
        <f>B3*0.1</f>
        <v>34090.909089374996</v>
      </c>
      <c r="G4" s="28"/>
      <c r="I4" s="28"/>
      <c r="J4" s="28"/>
    </row>
    <row r="5" spans="1:10" x14ac:dyDescent="0.3">
      <c r="A5" t="s">
        <v>44</v>
      </c>
      <c r="B5" s="28">
        <f>B2-B3</f>
        <v>17942.583731250023</v>
      </c>
    </row>
    <row r="6" spans="1:10" x14ac:dyDescent="0.3">
      <c r="A6" t="s">
        <v>116</v>
      </c>
      <c r="B6" s="28">
        <f>B3+B4</f>
        <v>374999.99998312496</v>
      </c>
    </row>
    <row r="7" spans="1:10" x14ac:dyDescent="0.3">
      <c r="A7" t="s">
        <v>117</v>
      </c>
      <c r="B7" s="28">
        <f>B4*0.05</f>
        <v>1704.54545446875</v>
      </c>
    </row>
    <row r="8" spans="1:10" x14ac:dyDescent="0.3">
      <c r="A8" t="s">
        <v>118</v>
      </c>
      <c r="B8" s="28">
        <f>B5+B7</f>
        <v>19647.129185718772</v>
      </c>
    </row>
    <row r="9" spans="1:10" x14ac:dyDescent="0.3">
      <c r="A9" t="s">
        <v>119</v>
      </c>
      <c r="B9" s="153">
        <f>B8/B2</f>
        <v>5.4750000000000063E-2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DATA</vt:lpstr>
      <vt:lpstr>Long terme 1</vt:lpstr>
      <vt:lpstr>Long terme 2</vt:lpstr>
      <vt:lpstr>Long terme 3</vt:lpstr>
      <vt:lpstr>Long terme 4</vt:lpstr>
      <vt:lpstr>Flip 1</vt:lpstr>
      <vt:lpstr>plex neuf</vt:lpstr>
      <vt:lpstr>mise de fond retour 5%</vt:lpstr>
      <vt:lpstr>Prix avec réno</vt:lpstr>
      <vt:lpstr>'Flip 1'!Print_Area</vt:lpstr>
      <vt:lpstr>'Long terme 1'!Print_Area</vt:lpstr>
      <vt:lpstr>'Long terme 2'!Print_Area</vt:lpstr>
      <vt:lpstr>'Long terme 3'!Print_Area</vt:lpstr>
      <vt:lpstr>'Long terme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Gelinas</dc:creator>
  <cp:lastModifiedBy>Etienne Gelinas</cp:lastModifiedBy>
  <cp:lastPrinted>2020-12-15T22:10:55Z</cp:lastPrinted>
  <dcterms:created xsi:type="dcterms:W3CDTF">2018-01-02T23:22:17Z</dcterms:created>
  <dcterms:modified xsi:type="dcterms:W3CDTF">2021-01-12T19:08:52Z</dcterms:modified>
</cp:coreProperties>
</file>