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documents\Documents\portail cadre integres\excel portail\"/>
    </mc:Choice>
  </mc:AlternateContent>
  <xr:revisionPtr revIDLastSave="0" documentId="13_ncr:1_{ADE3F288-9782-4B42-A9AB-2624D2492496}" xr6:coauthVersionLast="40" xr6:coauthVersionMax="40" xr10:uidLastSave="{00000000-0000-0000-0000-000000000000}"/>
  <bookViews>
    <workbookView xWindow="0" yWindow="0" windowWidth="20235" windowHeight="7680" xr2:uid="{00000000-000D-0000-FFFF-FFFF00000000}"/>
  </bookViews>
  <sheets>
    <sheet name="Feuil1" sheetId="1" r:id="rId1"/>
    <sheet name="Feuil2" sheetId="2" r:id="rId2"/>
  </sheets>
  <definedNames>
    <definedName name="HHTP">Feuil1!$BW$16</definedName>
    <definedName name="HTRAV">Feuil1!$B$20</definedName>
    <definedName name="INTERVAL">Feuil1!$BS$25</definedName>
    <definedName name="LHTP">Feuil1!$AM$8</definedName>
    <definedName name="LHTVANT">Feuil1!$U$6</definedName>
    <definedName name="patrick">Feuil1!$BQ$40</definedName>
    <definedName name="REMPROF">Feuil1!$Q$25</definedName>
    <definedName name="REMRENF">Feuil1!$AC$25</definedName>
    <definedName name="SOMACC">Feuil1!$BQ$61</definedName>
    <definedName name="SOMPROF">Feuil1!$BQ$40</definedName>
    <definedName name="SOMREMPL">Feuil1!$BQ$45</definedName>
    <definedName name="SOMRENF">Feuil1!$BQ$52</definedName>
    <definedName name="_xlnm.Print_Area" localSheetId="1">Feuil2!$A$1:$I$54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4" i="2" l="1"/>
  <c r="I53" i="2"/>
  <c r="I49" i="2" l="1"/>
  <c r="I47" i="2"/>
  <c r="I48" i="2"/>
  <c r="I46" i="2"/>
  <c r="I45" i="2"/>
  <c r="I43" i="2"/>
  <c r="I42" i="2"/>
  <c r="I41" i="2"/>
  <c r="I40" i="2"/>
  <c r="I39" i="2"/>
  <c r="B37" i="2" l="1"/>
  <c r="I37" i="2" s="1"/>
  <c r="B36" i="2"/>
  <c r="I36" i="2" s="1"/>
  <c r="B35" i="2"/>
  <c r="I35" i="2" s="1"/>
  <c r="B34" i="2"/>
  <c r="I34" i="2" s="1"/>
  <c r="B32" i="2" l="1"/>
  <c r="B30" i="2"/>
  <c r="B25" i="2"/>
  <c r="B22" i="2"/>
  <c r="C21" i="2"/>
  <c r="B21" i="2"/>
  <c r="D21" i="2" s="1"/>
  <c r="C20" i="2"/>
  <c r="B20" i="2"/>
  <c r="B19" i="2"/>
  <c r="B15" i="2"/>
  <c r="B14" i="2"/>
  <c r="B5" i="2"/>
  <c r="B3" i="2"/>
  <c r="B2" i="2"/>
  <c r="D20" i="2" l="1"/>
  <c r="K50" i="1"/>
  <c r="B38" i="2" s="1"/>
  <c r="I38" i="2" s="1"/>
  <c r="E43" i="1" l="1"/>
  <c r="E42" i="1"/>
  <c r="C61" i="1" l="1"/>
  <c r="B28" i="2" s="1"/>
  <c r="C60" i="1"/>
  <c r="B27" i="2" s="1"/>
  <c r="C49" i="1" l="1"/>
  <c r="B16" i="2" s="1"/>
  <c r="C50" i="1"/>
  <c r="B17" i="2" s="1"/>
  <c r="C51" i="1"/>
  <c r="K47" i="1" l="1"/>
  <c r="E26" i="1" l="1"/>
  <c r="K26" i="1" s="1"/>
  <c r="E32" i="1" l="1"/>
  <c r="F42" i="1" s="1"/>
  <c r="C42" i="1" s="1"/>
  <c r="B7" i="2" s="1"/>
  <c r="R15" i="1"/>
  <c r="D60" i="1" l="1"/>
  <c r="C27" i="2" s="1"/>
  <c r="D27" i="2" s="1"/>
  <c r="F43" i="1"/>
  <c r="C43" i="1" s="1"/>
  <c r="B9" i="2" s="1"/>
  <c r="L39" i="1"/>
  <c r="C32" i="2" s="1"/>
  <c r="D32" i="2" s="1"/>
  <c r="F33" i="2" s="1"/>
  <c r="I33" i="2" s="1"/>
  <c r="D48" i="1"/>
  <c r="C15" i="2" s="1"/>
  <c r="D15" i="2" s="1"/>
  <c r="L38" i="1"/>
  <c r="C30" i="2" s="1"/>
  <c r="D30" i="2" s="1"/>
  <c r="F31" i="2" s="1"/>
  <c r="I31" i="2" s="1"/>
  <c r="D47" i="1"/>
  <c r="C19" i="2" s="1"/>
  <c r="D19" i="2" s="1"/>
  <c r="D46" i="1"/>
  <c r="C14" i="2" s="1"/>
  <c r="D14" i="2" s="1"/>
  <c r="D40" i="1"/>
  <c r="C5" i="2" s="1"/>
  <c r="D5" i="2" s="1"/>
  <c r="F6" i="2" s="1"/>
  <c r="I6" i="2" s="1"/>
  <c r="P14" i="1"/>
  <c r="D49" i="1" s="1"/>
  <c r="C16" i="2" s="1"/>
  <c r="D16" i="2" s="1"/>
  <c r="D38" i="1"/>
  <c r="C2" i="2" s="1"/>
  <c r="D2" i="2" s="1"/>
  <c r="C35" i="1"/>
  <c r="C56" i="1" s="1"/>
  <c r="B24" i="2" s="1"/>
  <c r="Q20" i="1"/>
  <c r="G43" i="1" l="1"/>
  <c r="G42" i="1"/>
  <c r="D42" i="1"/>
  <c r="C7" i="2" s="1"/>
  <c r="D7" i="2" s="1"/>
  <c r="F8" i="2" s="1"/>
  <c r="I8" i="2" s="1"/>
  <c r="D61" i="1"/>
  <c r="C28" i="2" s="1"/>
  <c r="D28" i="2" s="1"/>
  <c r="F29" i="2" s="1"/>
  <c r="I29" i="2" s="1"/>
  <c r="D43" i="1"/>
  <c r="C9" i="2" s="1"/>
  <c r="D9" i="2" s="1"/>
  <c r="D39" i="1"/>
  <c r="C3" i="2" s="1"/>
  <c r="D3" i="2" s="1"/>
  <c r="F4" i="2" s="1"/>
  <c r="I4" i="2" s="1"/>
  <c r="D50" i="1"/>
  <c r="C17" i="2" s="1"/>
  <c r="D17" i="2" s="1"/>
  <c r="F18" i="2" s="1"/>
  <c r="I18" i="2" s="1"/>
  <c r="D51" i="1"/>
  <c r="Q13" i="1"/>
  <c r="E30" i="1"/>
  <c r="C41" i="1"/>
  <c r="B11" i="2" s="1"/>
  <c r="F10" i="2" l="1"/>
  <c r="I10" i="2" s="1"/>
  <c r="D41" i="1"/>
  <c r="C11" i="2" s="1"/>
  <c r="D11" i="2" s="1"/>
  <c r="F13" i="2" s="1"/>
  <c r="I13" i="2" s="1"/>
  <c r="D55" i="1"/>
  <c r="C22" i="2" s="1"/>
  <c r="D22" i="2" s="1"/>
  <c r="F23" i="2" s="1"/>
  <c r="I23" i="2" s="1"/>
  <c r="D57" i="1"/>
  <c r="C25" i="2" s="1"/>
  <c r="D25" i="2" s="1"/>
  <c r="D56" i="1"/>
  <c r="C24" i="2" s="1"/>
  <c r="D24" i="2" s="1"/>
  <c r="F26" i="2" l="1"/>
  <c r="I26" i="2" s="1"/>
  <c r="I51" i="2" s="1"/>
  <c r="I52" i="2" l="1"/>
  <c r="I56" i="2" s="1"/>
</calcChain>
</file>

<file path=xl/sharedStrings.xml><?xml version="1.0" encoding="utf-8"?>
<sst xmlns="http://schemas.openxmlformats.org/spreadsheetml/2006/main" count="94" uniqueCount="46">
  <si>
    <t>lisses 80*26</t>
  </si>
  <si>
    <t>intervalles:</t>
  </si>
  <si>
    <t>quantité</t>
  </si>
  <si>
    <t>debit pvc</t>
  </si>
  <si>
    <t>montants</t>
  </si>
  <si>
    <t>traverses</t>
  </si>
  <si>
    <t>longueur</t>
  </si>
  <si>
    <t>hauteur</t>
  </si>
  <si>
    <t>remplissage</t>
  </si>
  <si>
    <t>largueur</t>
  </si>
  <si>
    <t>debit alu</t>
  </si>
  <si>
    <t>electrique</t>
  </si>
  <si>
    <t>repere</t>
  </si>
  <si>
    <t>debit</t>
  </si>
  <si>
    <t>ml</t>
  </si>
  <si>
    <t>remplissage de 100</t>
  </si>
  <si>
    <t>remplissage de 235</t>
  </si>
  <si>
    <t>capots bombés</t>
  </si>
  <si>
    <t xml:space="preserve">capots  plats </t>
  </si>
  <si>
    <t>intercalaires</t>
  </si>
  <si>
    <t>réducteur de rainures</t>
  </si>
  <si>
    <t>tube alu 50*30 montants</t>
  </si>
  <si>
    <t>traverses alu</t>
  </si>
  <si>
    <t>TOTAL TTC</t>
  </si>
  <si>
    <t>TOTAL HT</t>
  </si>
  <si>
    <t>double bequille</t>
  </si>
  <si>
    <t>plaque de propreté</t>
  </si>
  <si>
    <t>gond carénable</t>
  </si>
  <si>
    <t xml:space="preserve">sabot central </t>
  </si>
  <si>
    <t>cale pour sabot central</t>
  </si>
  <si>
    <t>arret de portail</t>
  </si>
  <si>
    <t>embase a visser pour arret</t>
  </si>
  <si>
    <t>serrure GK</t>
  </si>
  <si>
    <t>gache et tetiere</t>
  </si>
  <si>
    <t>canon</t>
  </si>
  <si>
    <t>embout polyamide percé</t>
  </si>
  <si>
    <t>main d œuvre fabrication</t>
  </si>
  <si>
    <r>
      <t xml:space="preserve">TAUX DE LA TVA: </t>
    </r>
    <r>
      <rPr>
        <b/>
        <sz val="11"/>
        <color rgb="FFFF0000"/>
        <rFont val="Calibri"/>
        <family val="2"/>
        <scheme val="minor"/>
      </rPr>
      <t>20</t>
    </r>
    <r>
      <rPr>
        <b/>
        <sz val="11"/>
        <color theme="1"/>
        <rFont val="Calibri"/>
        <family val="2"/>
        <scheme val="minor"/>
      </rPr>
      <t xml:space="preserve"> -</t>
    </r>
    <r>
      <rPr>
        <b/>
        <sz val="11"/>
        <color theme="9"/>
        <rFont val="Calibri"/>
        <family val="2"/>
        <scheme val="minor"/>
      </rPr>
      <t>10</t>
    </r>
    <r>
      <rPr>
        <b/>
        <sz val="11"/>
        <color theme="1"/>
        <rFont val="Calibri"/>
        <family val="2"/>
        <scheme val="minor"/>
      </rPr>
      <t xml:space="preserve"> -</t>
    </r>
    <r>
      <rPr>
        <b/>
        <sz val="11"/>
        <color theme="8"/>
        <rFont val="Calibri"/>
        <family val="2"/>
        <scheme val="minor"/>
      </rPr>
      <t>5,5</t>
    </r>
  </si>
  <si>
    <t>prix HT/ml</t>
  </si>
  <si>
    <t>heures</t>
  </si>
  <si>
    <t xml:space="preserve">lisses de 80 *26 </t>
  </si>
  <si>
    <t>TOTAL NET</t>
  </si>
  <si>
    <t>brut de l'heure</t>
  </si>
  <si>
    <t xml:space="preserve"> 100 ou 235</t>
  </si>
  <si>
    <t>oui ou non</t>
  </si>
  <si>
    <t>cote en 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</si>
</sst>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43">
    <xf numFmtId="0" fontId="0" fillId="0" borderId="0" xfId="0"/>
    <xf numFmtId="0" fontId="1" fillId="5" borderId="1" xfId="0" applyFont="1" applyFill="1" applyBorder="1"/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0" xfId="0" applyFont="1"/>
    <xf numFmtId="0" fontId="2" fillId="4" borderId="1" xfId="0" applyFont="1" applyFill="1" applyBorder="1" applyAlignment="1" applyProtection="1">
      <alignment horizontal="center"/>
      <protection locked="0"/>
    </xf>
    <xf numFmtId="0" fontId="2" fillId="2" borderId="0" xfId="0" applyFont="1" applyFill="1"/>
    <xf numFmtId="0" fontId="2" fillId="3" borderId="0" xfId="0" applyFont="1" applyFill="1"/>
    <xf numFmtId="0" fontId="1" fillId="0" borderId="0" xfId="0" applyFont="1" applyAlignment="1">
      <alignment horizontal="left" indent="6"/>
    </xf>
    <xf numFmtId="0" fontId="2" fillId="3" borderId="0" xfId="0" applyFont="1" applyFill="1" applyAlignment="1">
      <alignment horizontal="left" indent="2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indent="3"/>
    </xf>
    <xf numFmtId="0" fontId="1" fillId="0" borderId="0" xfId="0" applyFont="1" applyAlignment="1">
      <alignment horizontal="right" indent="1"/>
    </xf>
    <xf numFmtId="0" fontId="2" fillId="2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indent="1"/>
    </xf>
    <xf numFmtId="0" fontId="2" fillId="3" borderId="0" xfId="0" applyFont="1" applyFill="1" applyAlignment="1">
      <alignment horizontal="center" shrinkToFit="1"/>
    </xf>
    <xf numFmtId="0" fontId="3" fillId="0" borderId="0" xfId="0" applyFont="1"/>
    <xf numFmtId="0" fontId="4" fillId="0" borderId="0" xfId="0" applyFont="1"/>
    <xf numFmtId="0" fontId="2" fillId="7" borderId="1" xfId="0" applyFont="1" applyFill="1" applyBorder="1" applyAlignment="1">
      <alignment horizontal="right"/>
    </xf>
    <xf numFmtId="0" fontId="2" fillId="7" borderId="1" xfId="0" applyFont="1" applyFill="1" applyBorder="1" applyAlignment="1">
      <alignment horizontal="center"/>
    </xf>
    <xf numFmtId="0" fontId="2" fillId="7" borderId="1" xfId="0" applyFont="1" applyFill="1" applyBorder="1"/>
    <xf numFmtId="0" fontId="4" fillId="3" borderId="2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  <xf numFmtId="0" fontId="1" fillId="3" borderId="2" xfId="0" applyFont="1" applyFill="1" applyBorder="1"/>
    <xf numFmtId="0" fontId="4" fillId="3" borderId="4" xfId="0" applyFont="1" applyFill="1" applyBorder="1"/>
    <xf numFmtId="0" fontId="2" fillId="3" borderId="5" xfId="0" applyFont="1" applyFill="1" applyBorder="1"/>
    <xf numFmtId="0" fontId="1" fillId="3" borderId="6" xfId="0" applyFont="1" applyFill="1" applyBorder="1"/>
    <xf numFmtId="0" fontId="2" fillId="3" borderId="7" xfId="0" applyFont="1" applyFill="1" applyBorder="1"/>
    <xf numFmtId="0" fontId="2" fillId="6" borderId="1" xfId="0" applyFont="1" applyFill="1" applyBorder="1" applyAlignment="1">
      <alignment horizontal="right"/>
    </xf>
    <xf numFmtId="0" fontId="4" fillId="3" borderId="7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0" fontId="4" fillId="3" borderId="3" xfId="0" applyFont="1" applyFill="1" applyBorder="1" applyAlignment="1">
      <alignment horizontal="left"/>
    </xf>
    <xf numFmtId="0" fontId="1" fillId="3" borderId="7" xfId="0" applyFont="1" applyFill="1" applyBorder="1"/>
    <xf numFmtId="0" fontId="1" fillId="3" borderId="1" xfId="0" applyFont="1" applyFill="1" applyBorder="1"/>
    <xf numFmtId="0" fontId="0" fillId="4" borderId="1" xfId="0" applyFont="1" applyFill="1" applyBorder="1" applyAlignment="1" applyProtection="1">
      <alignment horizontal="center"/>
      <protection locked="0"/>
    </xf>
    <xf numFmtId="0" fontId="0" fillId="0" borderId="2" xfId="0" applyBorder="1"/>
    <xf numFmtId="0" fontId="0" fillId="0" borderId="8" xfId="0" applyBorder="1"/>
    <xf numFmtId="0" fontId="0" fillId="0" borderId="3" xfId="0" applyBorder="1"/>
    <xf numFmtId="0" fontId="0" fillId="0" borderId="6" xfId="0" applyBorder="1"/>
    <xf numFmtId="0" fontId="0" fillId="0" borderId="9" xfId="0" applyBorder="1"/>
    <xf numFmtId="0" fontId="0" fillId="0" borderId="7" xfId="0" applyBorder="1"/>
    <xf numFmtId="0" fontId="0" fillId="0" borderId="8" xfId="0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0" fillId="0" borderId="0" xfId="0" applyNumberFormat="1"/>
    <xf numFmtId="0" fontId="2" fillId="0" borderId="0" xfId="0" applyFont="1"/>
    <xf numFmtId="164" fontId="2" fillId="0" borderId="0" xfId="0" applyNumberFormat="1" applyFont="1"/>
    <xf numFmtId="0" fontId="2" fillId="0" borderId="10" xfId="0" applyFont="1" applyBorder="1"/>
    <xf numFmtId="0" fontId="0" fillId="5" borderId="2" xfId="0" applyFill="1" applyBorder="1"/>
    <xf numFmtId="0" fontId="0" fillId="5" borderId="8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9" xfId="0" applyFill="1" applyBorder="1"/>
    <xf numFmtId="0" fontId="0" fillId="5" borderId="7" xfId="0" applyFill="1" applyBorder="1"/>
    <xf numFmtId="164" fontId="0" fillId="5" borderId="0" xfId="0" applyNumberFormat="1" applyFill="1"/>
    <xf numFmtId="0" fontId="0" fillId="8" borderId="2" xfId="0" applyFill="1" applyBorder="1"/>
    <xf numFmtId="0" fontId="0" fillId="8" borderId="8" xfId="0" applyFill="1" applyBorder="1"/>
    <xf numFmtId="0" fontId="0" fillId="8" borderId="0" xfId="0" applyFill="1" applyBorder="1"/>
    <xf numFmtId="0" fontId="0" fillId="8" borderId="5" xfId="0" applyFill="1" applyBorder="1"/>
    <xf numFmtId="0" fontId="0" fillId="8" borderId="6" xfId="0" applyFill="1" applyBorder="1"/>
    <xf numFmtId="0" fontId="0" fillId="8" borderId="9" xfId="0" applyFill="1" applyBorder="1"/>
    <xf numFmtId="0" fontId="0" fillId="8" borderId="7" xfId="0" applyFill="1" applyBorder="1"/>
    <xf numFmtId="164" fontId="0" fillId="8" borderId="0" xfId="0" applyNumberFormat="1" applyFill="1"/>
    <xf numFmtId="0" fontId="0" fillId="6" borderId="4" xfId="0" applyFill="1" applyBorder="1"/>
    <xf numFmtId="0" fontId="0" fillId="6" borderId="0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9" xfId="0" applyFill="1" applyBorder="1"/>
    <xf numFmtId="0" fontId="0" fillId="6" borderId="7" xfId="0" applyFill="1" applyBorder="1"/>
    <xf numFmtId="164" fontId="0" fillId="6" borderId="0" xfId="0" applyNumberFormat="1" applyFill="1"/>
    <xf numFmtId="0" fontId="0" fillId="9" borderId="2" xfId="0" applyFill="1" applyBorder="1"/>
    <xf numFmtId="0" fontId="0" fillId="9" borderId="8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9" xfId="0" applyFill="1" applyBorder="1"/>
    <xf numFmtId="0" fontId="0" fillId="9" borderId="7" xfId="0" applyFill="1" applyBorder="1"/>
    <xf numFmtId="164" fontId="0" fillId="9" borderId="0" xfId="0" applyNumberFormat="1" applyFill="1"/>
    <xf numFmtId="0" fontId="0" fillId="10" borderId="5" xfId="0" applyFill="1" applyBorder="1"/>
    <xf numFmtId="0" fontId="0" fillId="10" borderId="4" xfId="0" applyFill="1" applyBorder="1"/>
    <xf numFmtId="0" fontId="0" fillId="10" borderId="0" xfId="0" applyFill="1" applyBorder="1"/>
    <xf numFmtId="0" fontId="0" fillId="10" borderId="6" xfId="0" applyFill="1" applyBorder="1"/>
    <xf numFmtId="0" fontId="0" fillId="10" borderId="9" xfId="0" applyFill="1" applyBorder="1"/>
    <xf numFmtId="0" fontId="0" fillId="10" borderId="7" xfId="0" applyFill="1" applyBorder="1"/>
    <xf numFmtId="164" fontId="0" fillId="10" borderId="0" xfId="0" applyNumberFormat="1" applyFill="1"/>
    <xf numFmtId="0" fontId="0" fillId="11" borderId="2" xfId="0" applyFill="1" applyBorder="1"/>
    <xf numFmtId="0" fontId="0" fillId="11" borderId="8" xfId="0" applyFill="1" applyBorder="1"/>
    <xf numFmtId="0" fontId="0" fillId="11" borderId="5" xfId="0" applyFill="1" applyBorder="1"/>
    <xf numFmtId="0" fontId="0" fillId="11" borderId="4" xfId="0" applyFill="1" applyBorder="1"/>
    <xf numFmtId="0" fontId="0" fillId="11" borderId="0" xfId="0" applyFill="1" applyBorder="1"/>
    <xf numFmtId="0" fontId="0" fillId="11" borderId="6" xfId="0" applyFill="1" applyBorder="1"/>
    <xf numFmtId="0" fontId="0" fillId="11" borderId="9" xfId="0" applyFill="1" applyBorder="1"/>
    <xf numFmtId="0" fontId="0" fillId="11" borderId="7" xfId="0" applyFill="1" applyBorder="1"/>
    <xf numFmtId="164" fontId="0" fillId="11" borderId="0" xfId="0" applyNumberFormat="1" applyFill="1"/>
    <xf numFmtId="0" fontId="0" fillId="12" borderId="2" xfId="0" applyFill="1" applyBorder="1"/>
    <xf numFmtId="0" fontId="0" fillId="12" borderId="8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2" borderId="0" xfId="0" applyFill="1" applyBorder="1"/>
    <xf numFmtId="0" fontId="0" fillId="12" borderId="5" xfId="0" applyFill="1" applyBorder="1"/>
    <xf numFmtId="0" fontId="0" fillId="12" borderId="6" xfId="0" applyFill="1" applyBorder="1"/>
    <xf numFmtId="0" fontId="0" fillId="12" borderId="9" xfId="0" applyFill="1" applyBorder="1"/>
    <xf numFmtId="0" fontId="0" fillId="12" borderId="7" xfId="0" applyFill="1" applyBorder="1"/>
    <xf numFmtId="164" fontId="0" fillId="12" borderId="0" xfId="0" applyNumberFormat="1" applyFill="1"/>
    <xf numFmtId="0" fontId="0" fillId="2" borderId="2" xfId="0" applyFill="1" applyBorder="1"/>
    <xf numFmtId="0" fontId="0" fillId="2" borderId="8" xfId="0" applyFill="1" applyBorder="1" applyAlignment="1">
      <alignment horizontal="right"/>
    </xf>
    <xf numFmtId="0" fontId="0" fillId="2" borderId="8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 applyAlignment="1">
      <alignment horizontal="right"/>
    </xf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9" xfId="0" applyFill="1" applyBorder="1"/>
    <xf numFmtId="0" fontId="0" fillId="2" borderId="7" xfId="0" applyFill="1" applyBorder="1"/>
    <xf numFmtId="164" fontId="0" fillId="2" borderId="0" xfId="0" applyNumberFormat="1" applyFill="1"/>
    <xf numFmtId="0" fontId="0" fillId="4" borderId="2" xfId="0" applyFill="1" applyBorder="1"/>
    <xf numFmtId="0" fontId="0" fillId="4" borderId="8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0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9" xfId="0" applyFill="1" applyBorder="1"/>
    <xf numFmtId="0" fontId="0" fillId="4" borderId="7" xfId="0" applyFill="1" applyBorder="1"/>
    <xf numFmtId="164" fontId="0" fillId="4" borderId="0" xfId="1" applyNumberFormat="1" applyFont="1" applyFill="1"/>
    <xf numFmtId="0" fontId="2" fillId="0" borderId="10" xfId="0" applyFont="1" applyFill="1" applyBorder="1"/>
    <xf numFmtId="0" fontId="2" fillId="4" borderId="12" xfId="0" applyFont="1" applyFill="1" applyBorder="1"/>
    <xf numFmtId="0" fontId="2" fillId="4" borderId="10" xfId="0" applyFont="1" applyFill="1" applyBorder="1" applyProtection="1">
      <protection locked="0"/>
    </xf>
    <xf numFmtId="44" fontId="2" fillId="0" borderId="0" xfId="2" applyFont="1"/>
    <xf numFmtId="44" fontId="2" fillId="0" borderId="0" xfId="0" applyNumberFormat="1" applyFont="1"/>
    <xf numFmtId="0" fontId="2" fillId="8" borderId="10" xfId="0" applyFont="1" applyFill="1" applyBorder="1" applyAlignment="1">
      <alignment horizontal="left"/>
    </xf>
    <xf numFmtId="0" fontId="0" fillId="8" borderId="12" xfId="0" applyFill="1" applyBorder="1"/>
    <xf numFmtId="0" fontId="2" fillId="4" borderId="1" xfId="0" applyNumberFormat="1" applyFont="1" applyFill="1" applyBorder="1" applyProtection="1">
      <protection locked="0"/>
    </xf>
    <xf numFmtId="0" fontId="2" fillId="8" borderId="1" xfId="0" applyFont="1" applyFill="1" applyBorder="1" applyAlignment="1" applyProtection="1">
      <alignment horizontal="left"/>
      <protection locked="0"/>
    </xf>
    <xf numFmtId="0" fontId="0" fillId="13" borderId="0" xfId="0" applyFill="1" applyBorder="1"/>
    <xf numFmtId="0" fontId="0" fillId="5" borderId="1" xfId="0" applyFont="1" applyFill="1" applyBorder="1"/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jpeg"/><Relationship Id="rId3" Type="http://schemas.openxmlformats.org/officeDocument/2006/relationships/image" Target="../media/image3.png"/><Relationship Id="rId21" Type="http://schemas.openxmlformats.org/officeDocument/2006/relationships/image" Target="../media/image21.jpe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" Type="http://schemas.openxmlformats.org/officeDocument/2006/relationships/image" Target="../media/image2.png"/><Relationship Id="rId16" Type="http://schemas.openxmlformats.org/officeDocument/2006/relationships/image" Target="../media/image16.jpe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jpeg"/><Relationship Id="rId10" Type="http://schemas.openxmlformats.org/officeDocument/2006/relationships/image" Target="../media/image10.png"/><Relationship Id="rId19" Type="http://schemas.openxmlformats.org/officeDocument/2006/relationships/image" Target="../media/image19.jpe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1.png"/><Relationship Id="rId13" Type="http://schemas.openxmlformats.org/officeDocument/2006/relationships/image" Target="../media/image36.png"/><Relationship Id="rId3" Type="http://schemas.openxmlformats.org/officeDocument/2006/relationships/image" Target="../media/image26.png"/><Relationship Id="rId7" Type="http://schemas.openxmlformats.org/officeDocument/2006/relationships/image" Target="../media/image30.png"/><Relationship Id="rId12" Type="http://schemas.openxmlformats.org/officeDocument/2006/relationships/image" Target="../media/image35.png"/><Relationship Id="rId2" Type="http://schemas.openxmlformats.org/officeDocument/2006/relationships/image" Target="../media/image25.png"/><Relationship Id="rId16" Type="http://schemas.openxmlformats.org/officeDocument/2006/relationships/image" Target="../media/image39.png"/><Relationship Id="rId1" Type="http://schemas.openxmlformats.org/officeDocument/2006/relationships/image" Target="../media/image24.png"/><Relationship Id="rId6" Type="http://schemas.openxmlformats.org/officeDocument/2006/relationships/image" Target="../media/image29.png"/><Relationship Id="rId11" Type="http://schemas.openxmlformats.org/officeDocument/2006/relationships/image" Target="../media/image34.png"/><Relationship Id="rId5" Type="http://schemas.openxmlformats.org/officeDocument/2006/relationships/image" Target="../media/image28.png"/><Relationship Id="rId15" Type="http://schemas.openxmlformats.org/officeDocument/2006/relationships/image" Target="../media/image38.png"/><Relationship Id="rId10" Type="http://schemas.openxmlformats.org/officeDocument/2006/relationships/image" Target="../media/image33.png"/><Relationship Id="rId4" Type="http://schemas.openxmlformats.org/officeDocument/2006/relationships/image" Target="../media/image27.png"/><Relationship Id="rId9" Type="http://schemas.openxmlformats.org/officeDocument/2006/relationships/image" Target="../media/image32.png"/><Relationship Id="rId14" Type="http://schemas.openxmlformats.org/officeDocument/2006/relationships/image" Target="../media/image3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714375</xdr:colOff>
      <xdr:row>3</xdr:row>
      <xdr:rowOff>133349</xdr:rowOff>
    </xdr:from>
    <xdr:to>
      <xdr:col>14</xdr:col>
      <xdr:colOff>38100</xdr:colOff>
      <xdr:row>24</xdr:row>
      <xdr:rowOff>48972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" y="704849"/>
          <a:ext cx="9410700" cy="39161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6</xdr:row>
      <xdr:rowOff>123825</xdr:rowOff>
    </xdr:from>
    <xdr:to>
      <xdr:col>16</xdr:col>
      <xdr:colOff>219075</xdr:colOff>
      <xdr:row>23</xdr:row>
      <xdr:rowOff>114300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1696700" y="1266825"/>
          <a:ext cx="219075" cy="32289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rgbClr val="FF0000"/>
              </a:solidFill>
            </a:rPr>
            <a:t>1</a:t>
          </a:r>
        </a:p>
      </xdr:txBody>
    </xdr:sp>
    <xdr:clientData/>
  </xdr:twoCellAnchor>
  <xdr:twoCellAnchor editAs="oneCell">
    <xdr:from>
      <xdr:col>16</xdr:col>
      <xdr:colOff>0</xdr:colOff>
      <xdr:row>8</xdr:row>
      <xdr:rowOff>3</xdr:rowOff>
    </xdr:from>
    <xdr:to>
      <xdr:col>16</xdr:col>
      <xdr:colOff>237657</xdr:colOff>
      <xdr:row>10</xdr:row>
      <xdr:rowOff>133353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11472629" y="1662349"/>
          <a:ext cx="514350" cy="2376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47628</xdr:rowOff>
    </xdr:from>
    <xdr:to>
      <xdr:col>16</xdr:col>
      <xdr:colOff>237657</xdr:colOff>
      <xdr:row>17</xdr:row>
      <xdr:rowOff>180978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11472629" y="3043474"/>
          <a:ext cx="514350" cy="2376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66677</xdr:rowOff>
    </xdr:from>
    <xdr:to>
      <xdr:col>16</xdr:col>
      <xdr:colOff>237657</xdr:colOff>
      <xdr:row>23</xdr:row>
      <xdr:rowOff>9527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11472629" y="4015023"/>
          <a:ext cx="514350" cy="2376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47625</xdr:colOff>
      <xdr:row>10</xdr:row>
      <xdr:rowOff>38100</xdr:rowOff>
    </xdr:from>
    <xdr:to>
      <xdr:col>16</xdr:col>
      <xdr:colOff>171450</xdr:colOff>
      <xdr:row>15</xdr:row>
      <xdr:rowOff>142875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1658600" y="1943100"/>
          <a:ext cx="123825" cy="1057275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003">
          <a:schemeClr val="l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38100</xdr:colOff>
      <xdr:row>17</xdr:row>
      <xdr:rowOff>85725</xdr:rowOff>
    </xdr:from>
    <xdr:to>
      <xdr:col>16</xdr:col>
      <xdr:colOff>171450</xdr:colOff>
      <xdr:row>20</xdr:row>
      <xdr:rowOff>152400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1649075" y="3324225"/>
          <a:ext cx="133350" cy="638175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003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23288</xdr:colOff>
      <xdr:row>27</xdr:row>
      <xdr:rowOff>114301</xdr:rowOff>
    </xdr:from>
    <xdr:to>
      <xdr:col>2</xdr:col>
      <xdr:colOff>574969</xdr:colOff>
      <xdr:row>29</xdr:row>
      <xdr:rowOff>19051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7288" y="5257801"/>
          <a:ext cx="551681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200025</xdr:colOff>
      <xdr:row>27</xdr:row>
      <xdr:rowOff>123825</xdr:rowOff>
    </xdr:from>
    <xdr:to>
      <xdr:col>6</xdr:col>
      <xdr:colOff>751706</xdr:colOff>
      <xdr:row>29</xdr:row>
      <xdr:rowOff>28575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0800000">
          <a:off x="4772025" y="5267325"/>
          <a:ext cx="551681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514350</xdr:colOff>
      <xdr:row>27</xdr:row>
      <xdr:rowOff>152400</xdr:rowOff>
    </xdr:from>
    <xdr:to>
      <xdr:col>6</xdr:col>
      <xdr:colOff>209550</xdr:colOff>
      <xdr:row>28</xdr:row>
      <xdr:rowOff>180975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2038350" y="5295900"/>
          <a:ext cx="2743200" cy="2190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003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666749</xdr:colOff>
      <xdr:row>28</xdr:row>
      <xdr:rowOff>1</xdr:rowOff>
    </xdr:from>
    <xdr:to>
      <xdr:col>3</xdr:col>
      <xdr:colOff>314324</xdr:colOff>
      <xdr:row>28</xdr:row>
      <xdr:rowOff>133351</xdr:rowOff>
    </xdr:to>
    <xdr:sp macro="" textlink="">
      <xdr:nvSpPr>
        <xdr:cNvPr id="25" name="Rectangle à coins arrondis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2190749" y="5334001"/>
          <a:ext cx="409575" cy="133350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3500000" scaled="1"/>
          <a:tileRect/>
        </a:gra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514350</xdr:colOff>
      <xdr:row>28</xdr:row>
      <xdr:rowOff>9525</xdr:rowOff>
    </xdr:from>
    <xdr:to>
      <xdr:col>4</xdr:col>
      <xdr:colOff>161925</xdr:colOff>
      <xdr:row>28</xdr:row>
      <xdr:rowOff>142875</xdr:rowOff>
    </xdr:to>
    <xdr:sp macro="" textlink="">
      <xdr:nvSpPr>
        <xdr:cNvPr id="31" name="Rectangle à coins arrondis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2800350" y="5343525"/>
          <a:ext cx="409575" cy="133350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3500000" scaled="1"/>
          <a:tileRect/>
        </a:gra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533400</xdr:colOff>
      <xdr:row>28</xdr:row>
      <xdr:rowOff>9525</xdr:rowOff>
    </xdr:from>
    <xdr:to>
      <xdr:col>5</xdr:col>
      <xdr:colOff>180975</xdr:colOff>
      <xdr:row>28</xdr:row>
      <xdr:rowOff>142875</xdr:rowOff>
    </xdr:to>
    <xdr:sp macro="" textlink="">
      <xdr:nvSpPr>
        <xdr:cNvPr id="33" name="Rectangle à coins arrondis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3581400" y="5343525"/>
          <a:ext cx="409575" cy="133350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3500000" scaled="1"/>
          <a:tileRect/>
        </a:gra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447675</xdr:colOff>
      <xdr:row>28</xdr:row>
      <xdr:rowOff>9525</xdr:rowOff>
    </xdr:from>
    <xdr:to>
      <xdr:col>6</xdr:col>
      <xdr:colOff>95250</xdr:colOff>
      <xdr:row>28</xdr:row>
      <xdr:rowOff>142875</xdr:rowOff>
    </xdr:to>
    <xdr:sp macro="" textlink="">
      <xdr:nvSpPr>
        <xdr:cNvPr id="35" name="Rectangle à coins arrondis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4257675" y="5343525"/>
          <a:ext cx="409575" cy="133350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3500000" scaled="1"/>
          <a:tileRect/>
        </a:gra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257175</xdr:colOff>
      <xdr:row>23</xdr:row>
      <xdr:rowOff>66675</xdr:rowOff>
    </xdr:from>
    <xdr:to>
      <xdr:col>8</xdr:col>
      <xdr:colOff>542925</xdr:colOff>
      <xdr:row>23</xdr:row>
      <xdr:rowOff>66675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5772150" y="4448175"/>
          <a:ext cx="2857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171450</xdr:colOff>
      <xdr:row>23</xdr:row>
      <xdr:rowOff>47625</xdr:rowOff>
    </xdr:from>
    <xdr:to>
      <xdr:col>12</xdr:col>
      <xdr:colOff>400050</xdr:colOff>
      <xdr:row>23</xdr:row>
      <xdr:rowOff>57150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>
          <a:off x="8734425" y="4429125"/>
          <a:ext cx="228600" cy="95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495300</xdr:colOff>
      <xdr:row>22</xdr:row>
      <xdr:rowOff>95250</xdr:rowOff>
    </xdr:from>
    <xdr:to>
      <xdr:col>8</xdr:col>
      <xdr:colOff>495300</xdr:colOff>
      <xdr:row>23</xdr:row>
      <xdr:rowOff>76200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6010275" y="4286250"/>
          <a:ext cx="0" cy="1714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209550</xdr:colOff>
      <xdr:row>22</xdr:row>
      <xdr:rowOff>76200</xdr:rowOff>
    </xdr:from>
    <xdr:to>
      <xdr:col>12</xdr:col>
      <xdr:colOff>219075</xdr:colOff>
      <xdr:row>23</xdr:row>
      <xdr:rowOff>85725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>
          <a:off x="8772525" y="4267200"/>
          <a:ext cx="9525" cy="2000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8</xdr:col>
      <xdr:colOff>476250</xdr:colOff>
      <xdr:row>22</xdr:row>
      <xdr:rowOff>47625</xdr:rowOff>
    </xdr:from>
    <xdr:ext cx="327654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4238625"/>
          <a:ext cx="3276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30</a:t>
          </a:r>
        </a:p>
      </xdr:txBody>
    </xdr:sp>
    <xdr:clientData/>
  </xdr:oneCellAnchor>
  <xdr:oneCellAnchor>
    <xdr:from>
      <xdr:col>11</xdr:col>
      <xdr:colOff>676275</xdr:colOff>
      <xdr:row>22</xdr:row>
      <xdr:rowOff>28575</xdr:rowOff>
    </xdr:from>
    <xdr:ext cx="327654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8477250" y="4219575"/>
          <a:ext cx="3276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15</a:t>
          </a:r>
        </a:p>
      </xdr:txBody>
    </xdr:sp>
    <xdr:clientData/>
  </xdr:oneCellAnchor>
  <xdr:twoCellAnchor>
    <xdr:from>
      <xdr:col>0</xdr:col>
      <xdr:colOff>561975</xdr:colOff>
      <xdr:row>15</xdr:row>
      <xdr:rowOff>142875</xdr:rowOff>
    </xdr:from>
    <xdr:to>
      <xdr:col>2</xdr:col>
      <xdr:colOff>552450</xdr:colOff>
      <xdr:row>15</xdr:row>
      <xdr:rowOff>142875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>
          <a:off x="561975" y="3000375"/>
          <a:ext cx="151447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514350</xdr:colOff>
      <xdr:row>24</xdr:row>
      <xdr:rowOff>19050</xdr:rowOff>
    </xdr:from>
    <xdr:to>
      <xdr:col>2</xdr:col>
      <xdr:colOff>228600</xdr:colOff>
      <xdr:row>24</xdr:row>
      <xdr:rowOff>19050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H="1">
          <a:off x="514350" y="4591050"/>
          <a:ext cx="12382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15</xdr:row>
      <xdr:rowOff>142875</xdr:rowOff>
    </xdr:from>
    <xdr:to>
      <xdr:col>0</xdr:col>
      <xdr:colOff>628650</xdr:colOff>
      <xdr:row>24</xdr:row>
      <xdr:rowOff>19050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CxnSpPr/>
      </xdr:nvCxnSpPr>
      <xdr:spPr>
        <a:xfrm>
          <a:off x="628650" y="3000375"/>
          <a:ext cx="0" cy="15906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109538</xdr:colOff>
      <xdr:row>6</xdr:row>
      <xdr:rowOff>123825</xdr:rowOff>
    </xdr:from>
    <xdr:to>
      <xdr:col>17</xdr:col>
      <xdr:colOff>180975</xdr:colOff>
      <xdr:row>6</xdr:row>
      <xdr:rowOff>123825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CxnSpPr>
          <a:stCxn id="11" idx="0"/>
        </xdr:cNvCxnSpPr>
      </xdr:nvCxnSpPr>
      <xdr:spPr>
        <a:xfrm>
          <a:off x="11806238" y="1266825"/>
          <a:ext cx="83343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109538</xdr:colOff>
      <xdr:row>23</xdr:row>
      <xdr:rowOff>114300</xdr:rowOff>
    </xdr:from>
    <xdr:to>
      <xdr:col>17</xdr:col>
      <xdr:colOff>161925</xdr:colOff>
      <xdr:row>23</xdr:row>
      <xdr:rowOff>114300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CxnSpPr>
          <a:stCxn id="11" idx="2"/>
        </xdr:cNvCxnSpPr>
      </xdr:nvCxnSpPr>
      <xdr:spPr>
        <a:xfrm>
          <a:off x="11806238" y="4495800"/>
          <a:ext cx="8143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85725</xdr:colOff>
      <xdr:row>6</xdr:row>
      <xdr:rowOff>114300</xdr:rowOff>
    </xdr:from>
    <xdr:to>
      <xdr:col>17</xdr:col>
      <xdr:colOff>85725</xdr:colOff>
      <xdr:row>23</xdr:row>
      <xdr:rowOff>85725</xdr:rowOff>
    </xdr:to>
    <xdr:cxnSp macro="">
      <xdr:nvCxnSpPr>
        <xdr:cNvPr id="36" name="Connecteur droit avec flèch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CxnSpPr/>
      </xdr:nvCxnSpPr>
      <xdr:spPr>
        <a:xfrm>
          <a:off x="12458700" y="1257300"/>
          <a:ext cx="0" cy="32099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118829</xdr:colOff>
      <xdr:row>17</xdr:row>
      <xdr:rowOff>180975</xdr:rowOff>
    </xdr:from>
    <xdr:to>
      <xdr:col>16</xdr:col>
      <xdr:colOff>504825</xdr:colOff>
      <xdr:row>17</xdr:row>
      <xdr:rowOff>180978</xdr:rowOff>
    </xdr:to>
    <xdr:cxnSp macro="">
      <xdr:nvCxnSpPr>
        <xdr:cNvPr id="39" name="Connecteur droit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CxnSpPr>
          <a:stCxn id="14" idx="3"/>
        </xdr:cNvCxnSpPr>
      </xdr:nvCxnSpPr>
      <xdr:spPr>
        <a:xfrm flipV="1">
          <a:off x="11729804" y="3419475"/>
          <a:ext cx="385996" cy="3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109304</xdr:colOff>
      <xdr:row>20</xdr:row>
      <xdr:rowOff>76200</xdr:rowOff>
    </xdr:from>
    <xdr:to>
      <xdr:col>16</xdr:col>
      <xdr:colOff>542925</xdr:colOff>
      <xdr:row>20</xdr:row>
      <xdr:rowOff>76202</xdr:rowOff>
    </xdr:to>
    <xdr:cxnSp macro="">
      <xdr:nvCxnSpPr>
        <xdr:cNvPr id="41" name="Connecteur droit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CxnSpPr/>
      </xdr:nvCxnSpPr>
      <xdr:spPr>
        <a:xfrm flipV="1">
          <a:off x="11806004" y="3886200"/>
          <a:ext cx="433621" cy="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209550</xdr:colOff>
      <xdr:row>22</xdr:row>
      <xdr:rowOff>180975</xdr:rowOff>
    </xdr:from>
    <xdr:to>
      <xdr:col>16</xdr:col>
      <xdr:colOff>523875</xdr:colOff>
      <xdr:row>23</xdr:row>
      <xdr:rowOff>0</xdr:rowOff>
    </xdr:to>
    <xdr:cxnSp macro="">
      <xdr:nvCxnSpPr>
        <xdr:cNvPr id="43" name="Connecteur droit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CxnSpPr/>
      </xdr:nvCxnSpPr>
      <xdr:spPr>
        <a:xfrm>
          <a:off x="11820525" y="4371975"/>
          <a:ext cx="314325" cy="95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209550</xdr:colOff>
      <xdr:row>10</xdr:row>
      <xdr:rowOff>133350</xdr:rowOff>
    </xdr:from>
    <xdr:to>
      <xdr:col>16</xdr:col>
      <xdr:colOff>590550</xdr:colOff>
      <xdr:row>10</xdr:row>
      <xdr:rowOff>133350</xdr:rowOff>
    </xdr:to>
    <xdr:cxnSp macro="">
      <xdr:nvCxnSpPr>
        <xdr:cNvPr id="47" name="Connecteur droit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CxnSpPr/>
      </xdr:nvCxnSpPr>
      <xdr:spPr>
        <a:xfrm>
          <a:off x="11820525" y="2038350"/>
          <a:ext cx="381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238125</xdr:colOff>
      <xdr:row>8</xdr:row>
      <xdr:rowOff>9525</xdr:rowOff>
    </xdr:from>
    <xdr:to>
      <xdr:col>16</xdr:col>
      <xdr:colOff>581025</xdr:colOff>
      <xdr:row>8</xdr:row>
      <xdr:rowOff>9525</xdr:rowOff>
    </xdr:to>
    <xdr:cxnSp macro="">
      <xdr:nvCxnSpPr>
        <xdr:cNvPr id="49" name="Connecteur droit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CxnSpPr/>
      </xdr:nvCxnSpPr>
      <xdr:spPr>
        <a:xfrm>
          <a:off x="11849100" y="1533525"/>
          <a:ext cx="3429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438150</xdr:colOff>
      <xdr:row>17</xdr:row>
      <xdr:rowOff>180975</xdr:rowOff>
    </xdr:from>
    <xdr:to>
      <xdr:col>16</xdr:col>
      <xdr:colOff>447675</xdr:colOff>
      <xdr:row>20</xdr:row>
      <xdr:rowOff>114300</xdr:rowOff>
    </xdr:to>
    <xdr:cxnSp macro="">
      <xdr:nvCxnSpPr>
        <xdr:cNvPr id="52" name="Connecteur droit avec flèche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CxnSpPr/>
      </xdr:nvCxnSpPr>
      <xdr:spPr>
        <a:xfrm>
          <a:off x="12049125" y="3419475"/>
          <a:ext cx="9525" cy="5048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438150</xdr:colOff>
      <xdr:row>8</xdr:row>
      <xdr:rowOff>9525</xdr:rowOff>
    </xdr:from>
    <xdr:to>
      <xdr:col>16</xdr:col>
      <xdr:colOff>447675</xdr:colOff>
      <xdr:row>10</xdr:row>
      <xdr:rowOff>133350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CxnSpPr/>
      </xdr:nvCxnSpPr>
      <xdr:spPr>
        <a:xfrm flipV="1">
          <a:off x="12049125" y="1533525"/>
          <a:ext cx="9525" cy="5048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447675</xdr:colOff>
      <xdr:row>6</xdr:row>
      <xdr:rowOff>95250</xdr:rowOff>
    </xdr:from>
    <xdr:to>
      <xdr:col>16</xdr:col>
      <xdr:colOff>457200</xdr:colOff>
      <xdr:row>8</xdr:row>
      <xdr:rowOff>9525</xdr:rowOff>
    </xdr:to>
    <xdr:cxnSp macro="">
      <xdr:nvCxnSpPr>
        <xdr:cNvPr id="58" name="Connecteur droit avec flèch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CxnSpPr/>
      </xdr:nvCxnSpPr>
      <xdr:spPr>
        <a:xfrm flipV="1">
          <a:off x="12058650" y="1238250"/>
          <a:ext cx="9525" cy="2952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438150</xdr:colOff>
      <xdr:row>20</xdr:row>
      <xdr:rowOff>95250</xdr:rowOff>
    </xdr:from>
    <xdr:to>
      <xdr:col>16</xdr:col>
      <xdr:colOff>438151</xdr:colOff>
      <xdr:row>22</xdr:row>
      <xdr:rowOff>180976</xdr:rowOff>
    </xdr:to>
    <xdr:cxnSp macro="">
      <xdr:nvCxnSpPr>
        <xdr:cNvPr id="60" name="Connecteur droit avec flèche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CxnSpPr/>
      </xdr:nvCxnSpPr>
      <xdr:spPr>
        <a:xfrm flipH="1" flipV="1">
          <a:off x="12049125" y="3905250"/>
          <a:ext cx="1" cy="466726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161925</xdr:colOff>
      <xdr:row>15</xdr:row>
      <xdr:rowOff>38100</xdr:rowOff>
    </xdr:from>
    <xdr:to>
      <xdr:col>16</xdr:col>
      <xdr:colOff>523875</xdr:colOff>
      <xdr:row>15</xdr:row>
      <xdr:rowOff>38100</xdr:rowOff>
    </xdr:to>
    <xdr:cxnSp macro="">
      <xdr:nvCxnSpPr>
        <xdr:cNvPr id="82" name="Connecteur droit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CxnSpPr/>
      </xdr:nvCxnSpPr>
      <xdr:spPr>
        <a:xfrm>
          <a:off x="11772900" y="2895600"/>
          <a:ext cx="3619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447675</xdr:colOff>
      <xdr:row>10</xdr:row>
      <xdr:rowOff>133350</xdr:rowOff>
    </xdr:from>
    <xdr:to>
      <xdr:col>16</xdr:col>
      <xdr:colOff>447675</xdr:colOff>
      <xdr:row>15</xdr:row>
      <xdr:rowOff>38100</xdr:rowOff>
    </xdr:to>
    <xdr:cxnSp macro="">
      <xdr:nvCxnSpPr>
        <xdr:cNvPr id="86" name="Connecteur droit avec flèche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CxnSpPr/>
      </xdr:nvCxnSpPr>
      <xdr:spPr>
        <a:xfrm>
          <a:off x="12058650" y="2038350"/>
          <a:ext cx="0" cy="8572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438150</xdr:colOff>
      <xdr:row>15</xdr:row>
      <xdr:rowOff>28575</xdr:rowOff>
    </xdr:from>
    <xdr:to>
      <xdr:col>16</xdr:col>
      <xdr:colOff>438150</xdr:colOff>
      <xdr:row>18</xdr:row>
      <xdr:rowOff>1</xdr:rowOff>
    </xdr:to>
    <xdr:cxnSp macro="">
      <xdr:nvCxnSpPr>
        <xdr:cNvPr id="88" name="Connecteur droit avec flèche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CxnSpPr/>
      </xdr:nvCxnSpPr>
      <xdr:spPr>
        <a:xfrm flipV="1">
          <a:off x="12049125" y="2886075"/>
          <a:ext cx="0" cy="542926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447675</xdr:colOff>
      <xdr:row>22</xdr:row>
      <xdr:rowOff>171450</xdr:rowOff>
    </xdr:from>
    <xdr:to>
      <xdr:col>16</xdr:col>
      <xdr:colOff>457200</xdr:colOff>
      <xdr:row>23</xdr:row>
      <xdr:rowOff>114300</xdr:rowOff>
    </xdr:to>
    <xdr:cxnSp macro="">
      <xdr:nvCxnSpPr>
        <xdr:cNvPr id="91" name="Connecteur droit avec flèch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CxnSpPr/>
      </xdr:nvCxnSpPr>
      <xdr:spPr>
        <a:xfrm>
          <a:off x="12058650" y="4362450"/>
          <a:ext cx="9525" cy="1333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457200</xdr:colOff>
      <xdr:row>23</xdr:row>
      <xdr:rowOff>47624</xdr:rowOff>
    </xdr:from>
    <xdr:to>
      <xdr:col>16</xdr:col>
      <xdr:colOff>638175</xdr:colOff>
      <xdr:row>24</xdr:row>
      <xdr:rowOff>38099</xdr:rowOff>
    </xdr:to>
    <xdr:cxnSp macro="">
      <xdr:nvCxnSpPr>
        <xdr:cNvPr id="93" name="Connecteur en angle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CxnSpPr/>
      </xdr:nvCxnSpPr>
      <xdr:spPr>
        <a:xfrm rot="16200000" flipH="1">
          <a:off x="12068175" y="4429124"/>
          <a:ext cx="180975" cy="180975"/>
        </a:xfrm>
        <a:prstGeom prst="bentConnector3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571500</xdr:colOff>
      <xdr:row>4</xdr:row>
      <xdr:rowOff>123825</xdr:rowOff>
    </xdr:from>
    <xdr:to>
      <xdr:col>14</xdr:col>
      <xdr:colOff>266700</xdr:colOff>
      <xdr:row>4</xdr:row>
      <xdr:rowOff>123825</xdr:rowOff>
    </xdr:to>
    <xdr:cxnSp macro="">
      <xdr:nvCxnSpPr>
        <xdr:cNvPr id="95" name="Connecteur droit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CxnSpPr/>
      </xdr:nvCxnSpPr>
      <xdr:spPr>
        <a:xfrm>
          <a:off x="9896475" y="885825"/>
          <a:ext cx="4572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523875</xdr:colOff>
      <xdr:row>23</xdr:row>
      <xdr:rowOff>180975</xdr:rowOff>
    </xdr:from>
    <xdr:to>
      <xdr:col>14</xdr:col>
      <xdr:colOff>333375</xdr:colOff>
      <xdr:row>24</xdr:row>
      <xdr:rowOff>0</xdr:rowOff>
    </xdr:to>
    <xdr:cxnSp macro="">
      <xdr:nvCxnSpPr>
        <xdr:cNvPr id="97" name="Connecteur droit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CxnSpPr/>
      </xdr:nvCxnSpPr>
      <xdr:spPr>
        <a:xfrm>
          <a:off x="9848850" y="4562475"/>
          <a:ext cx="571500" cy="95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190500</xdr:colOff>
      <xdr:row>4</xdr:row>
      <xdr:rowOff>133350</xdr:rowOff>
    </xdr:from>
    <xdr:to>
      <xdr:col>14</xdr:col>
      <xdr:colOff>209550</xdr:colOff>
      <xdr:row>23</xdr:row>
      <xdr:rowOff>180975</xdr:rowOff>
    </xdr:to>
    <xdr:cxnSp macro="">
      <xdr:nvCxnSpPr>
        <xdr:cNvPr id="99" name="Connecteur droit avec flèche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CxnSpPr/>
      </xdr:nvCxnSpPr>
      <xdr:spPr>
        <a:xfrm>
          <a:off x="10277475" y="895350"/>
          <a:ext cx="19050" cy="36671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6</xdr:row>
      <xdr:rowOff>114300</xdr:rowOff>
    </xdr:from>
    <xdr:to>
      <xdr:col>15</xdr:col>
      <xdr:colOff>228600</xdr:colOff>
      <xdr:row>24</xdr:row>
      <xdr:rowOff>9525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10848975" y="1257300"/>
          <a:ext cx="228600" cy="33242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rgbClr val="FF0000"/>
              </a:solidFill>
            </a:rPr>
            <a:t>2</a:t>
          </a:r>
        </a:p>
      </xdr:txBody>
    </xdr:sp>
    <xdr:clientData/>
  </xdr:twoCellAnchor>
  <xdr:twoCellAnchor editAs="oneCell">
    <xdr:from>
      <xdr:col>15</xdr:col>
      <xdr:colOff>0</xdr:colOff>
      <xdr:row>8</xdr:row>
      <xdr:rowOff>3</xdr:rowOff>
    </xdr:from>
    <xdr:to>
      <xdr:col>15</xdr:col>
      <xdr:colOff>237657</xdr:colOff>
      <xdr:row>10</xdr:row>
      <xdr:rowOff>133353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10710629" y="1662349"/>
          <a:ext cx="514350" cy="2376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57152</xdr:rowOff>
    </xdr:from>
    <xdr:to>
      <xdr:col>15</xdr:col>
      <xdr:colOff>237657</xdr:colOff>
      <xdr:row>23</xdr:row>
      <xdr:rowOff>2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10710629" y="4005498"/>
          <a:ext cx="514350" cy="2376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57152</xdr:rowOff>
    </xdr:from>
    <xdr:to>
      <xdr:col>15</xdr:col>
      <xdr:colOff>237657</xdr:colOff>
      <xdr:row>18</xdr:row>
      <xdr:rowOff>2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10710629" y="3052998"/>
          <a:ext cx="514350" cy="2376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47625</xdr:colOff>
      <xdr:row>10</xdr:row>
      <xdr:rowOff>38100</xdr:rowOff>
    </xdr:from>
    <xdr:to>
      <xdr:col>15</xdr:col>
      <xdr:colOff>171450</xdr:colOff>
      <xdr:row>15</xdr:row>
      <xdr:rowOff>142875</xdr:rowOff>
    </xdr:to>
    <xdr:sp macro="" textlink="">
      <xdr:nvSpPr>
        <xdr:cNvPr id="57" name="Rectangl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/>
      </xdr:nvSpPr>
      <xdr:spPr>
        <a:xfrm>
          <a:off x="10896600" y="1943100"/>
          <a:ext cx="123825" cy="1057275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003">
          <a:schemeClr val="l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38100</xdr:colOff>
      <xdr:row>17</xdr:row>
      <xdr:rowOff>95250</xdr:rowOff>
    </xdr:from>
    <xdr:to>
      <xdr:col>15</xdr:col>
      <xdr:colOff>171450</xdr:colOff>
      <xdr:row>20</xdr:row>
      <xdr:rowOff>161925</xdr:rowOff>
    </xdr:to>
    <xdr:sp macro="" textlink="">
      <xdr:nvSpPr>
        <xdr:cNvPr id="59" name="Rectangle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/>
      </xdr:nvSpPr>
      <xdr:spPr>
        <a:xfrm>
          <a:off x="10887075" y="3333750"/>
          <a:ext cx="133350" cy="638175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003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114300</xdr:colOff>
      <xdr:row>6</xdr:row>
      <xdr:rowOff>114300</xdr:rowOff>
    </xdr:from>
    <xdr:to>
      <xdr:col>15</xdr:col>
      <xdr:colOff>609600</xdr:colOff>
      <xdr:row>6</xdr:row>
      <xdr:rowOff>114300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>
          <a:stCxn id="45" idx="0"/>
        </xdr:cNvCxnSpPr>
      </xdr:nvCxnSpPr>
      <xdr:spPr>
        <a:xfrm>
          <a:off x="10963275" y="1257300"/>
          <a:ext cx="4953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238125</xdr:colOff>
      <xdr:row>24</xdr:row>
      <xdr:rowOff>9525</xdr:rowOff>
    </xdr:from>
    <xdr:to>
      <xdr:col>15</xdr:col>
      <xdr:colOff>542925</xdr:colOff>
      <xdr:row>24</xdr:row>
      <xdr:rowOff>9525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>
          <a:off x="11087100" y="4581525"/>
          <a:ext cx="3048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495300</xdr:colOff>
      <xdr:row>6</xdr:row>
      <xdr:rowOff>114300</xdr:rowOff>
    </xdr:from>
    <xdr:to>
      <xdr:col>15</xdr:col>
      <xdr:colOff>514351</xdr:colOff>
      <xdr:row>24</xdr:row>
      <xdr:rowOff>9525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CxnSpPr/>
      </xdr:nvCxnSpPr>
      <xdr:spPr>
        <a:xfrm flipH="1">
          <a:off x="11344275" y="1257300"/>
          <a:ext cx="19051" cy="3324225"/>
        </a:xfrm>
        <a:prstGeom prst="straightConnector1">
          <a:avLst/>
        </a:prstGeom>
        <a:ln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180975</xdr:colOff>
      <xdr:row>23</xdr:row>
      <xdr:rowOff>0</xdr:rowOff>
    </xdr:from>
    <xdr:to>
      <xdr:col>15</xdr:col>
      <xdr:colOff>190500</xdr:colOff>
      <xdr:row>24</xdr:row>
      <xdr:rowOff>19050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CxnSpPr/>
      </xdr:nvCxnSpPr>
      <xdr:spPr>
        <a:xfrm>
          <a:off x="11029950" y="4381500"/>
          <a:ext cx="9525" cy="2095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219075</xdr:colOff>
      <xdr:row>23</xdr:row>
      <xdr:rowOff>9525</xdr:rowOff>
    </xdr:from>
    <xdr:to>
      <xdr:col>15</xdr:col>
      <xdr:colOff>390525</xdr:colOff>
      <xdr:row>23</xdr:row>
      <xdr:rowOff>9525</xdr:rowOff>
    </xdr:to>
    <xdr:cxnSp macro="">
      <xdr:nvCxnSpPr>
        <xdr:cNvPr id="42" name="Connecteur droit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CxnSpPr/>
      </xdr:nvCxnSpPr>
      <xdr:spPr>
        <a:xfrm>
          <a:off x="11068050" y="4391025"/>
          <a:ext cx="1714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12</xdr:col>
      <xdr:colOff>438150</xdr:colOff>
      <xdr:row>16</xdr:row>
      <xdr:rowOff>57150</xdr:rowOff>
    </xdr:from>
    <xdr:ext cx="275653" cy="31149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9001125" y="3105150"/>
          <a:ext cx="27565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1</a:t>
          </a:r>
        </a:p>
      </xdr:txBody>
    </xdr:sp>
    <xdr:clientData/>
  </xdr:oneCellAnchor>
  <xdr:oneCellAnchor>
    <xdr:from>
      <xdr:col>8</xdr:col>
      <xdr:colOff>9525</xdr:colOff>
      <xdr:row>16</xdr:row>
      <xdr:rowOff>85725</xdr:rowOff>
    </xdr:from>
    <xdr:ext cx="275653" cy="311496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524500" y="3133725"/>
          <a:ext cx="27565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2</a:t>
          </a:r>
        </a:p>
      </xdr:txBody>
    </xdr:sp>
    <xdr:clientData/>
  </xdr:oneCellAnchor>
  <xdr:twoCellAnchor>
    <xdr:from>
      <xdr:col>1</xdr:col>
      <xdr:colOff>714375</xdr:colOff>
      <xdr:row>2</xdr:row>
      <xdr:rowOff>142875</xdr:rowOff>
    </xdr:from>
    <xdr:to>
      <xdr:col>1</xdr:col>
      <xdr:colOff>714375</xdr:colOff>
      <xdr:row>4</xdr:row>
      <xdr:rowOff>66675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CxnSpPr/>
      </xdr:nvCxnSpPr>
      <xdr:spPr>
        <a:xfrm flipV="1">
          <a:off x="1476375" y="523875"/>
          <a:ext cx="0" cy="3048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66675</xdr:colOff>
      <xdr:row>2</xdr:row>
      <xdr:rowOff>123825</xdr:rowOff>
    </xdr:from>
    <xdr:to>
      <xdr:col>13</xdr:col>
      <xdr:colOff>66675</xdr:colOff>
      <xdr:row>4</xdr:row>
      <xdr:rowOff>123825</xdr:rowOff>
    </xdr:to>
    <xdr:cxnSp macro="">
      <xdr:nvCxnSpPr>
        <xdr:cNvPr id="37" name="Connecteur droit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CxnSpPr/>
      </xdr:nvCxnSpPr>
      <xdr:spPr>
        <a:xfrm flipV="1">
          <a:off x="9391650" y="504825"/>
          <a:ext cx="0" cy="3810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704850</xdr:colOff>
      <xdr:row>3</xdr:row>
      <xdr:rowOff>28575</xdr:rowOff>
    </xdr:from>
    <xdr:to>
      <xdr:col>13</xdr:col>
      <xdr:colOff>95250</xdr:colOff>
      <xdr:row>3</xdr:row>
      <xdr:rowOff>38100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CxnSpPr/>
      </xdr:nvCxnSpPr>
      <xdr:spPr>
        <a:xfrm flipV="1">
          <a:off x="1466850" y="600075"/>
          <a:ext cx="7953375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23</xdr:row>
      <xdr:rowOff>47625</xdr:rowOff>
    </xdr:from>
    <xdr:to>
      <xdr:col>2</xdr:col>
      <xdr:colOff>19050</xdr:colOff>
      <xdr:row>26</xdr:row>
      <xdr:rowOff>76200</xdr:rowOff>
    </xdr:to>
    <xdr:cxnSp macro="">
      <xdr:nvCxnSpPr>
        <xdr:cNvPr id="46" name="Connecteur droit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CxnSpPr/>
      </xdr:nvCxnSpPr>
      <xdr:spPr>
        <a:xfrm>
          <a:off x="1543050" y="4429125"/>
          <a:ext cx="0" cy="6000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704850</xdr:colOff>
      <xdr:row>23</xdr:row>
      <xdr:rowOff>114300</xdr:rowOff>
    </xdr:from>
    <xdr:to>
      <xdr:col>1</xdr:col>
      <xdr:colOff>704850</xdr:colOff>
      <xdr:row>26</xdr:row>
      <xdr:rowOff>85725</xdr:rowOff>
    </xdr:to>
    <xdr:cxnSp macro="">
      <xdr:nvCxnSpPr>
        <xdr:cNvPr id="53" name="Connecteur droit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CxnSpPr/>
      </xdr:nvCxnSpPr>
      <xdr:spPr>
        <a:xfrm>
          <a:off x="1466850" y="4495800"/>
          <a:ext cx="0" cy="5429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85725</xdr:colOff>
      <xdr:row>24</xdr:row>
      <xdr:rowOff>48972</xdr:rowOff>
    </xdr:from>
    <xdr:to>
      <xdr:col>7</xdr:col>
      <xdr:colOff>85725</xdr:colOff>
      <xdr:row>24</xdr:row>
      <xdr:rowOff>48972</xdr:rowOff>
    </xdr:to>
    <xdr:cxnSp macro="">
      <xdr:nvCxnSpPr>
        <xdr:cNvPr id="61" name="Connecteur droit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CxnSpPr>
          <a:stCxn id="2" idx="2"/>
          <a:endCxn id="2" idx="2"/>
        </xdr:cNvCxnSpPr>
      </xdr:nvCxnSpPr>
      <xdr:spPr>
        <a:xfrm>
          <a:off x="5419725" y="4620972"/>
          <a:ext cx="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85725</xdr:colOff>
      <xdr:row>24</xdr:row>
      <xdr:rowOff>48972</xdr:rowOff>
    </xdr:from>
    <xdr:to>
      <xdr:col>7</xdr:col>
      <xdr:colOff>85725</xdr:colOff>
      <xdr:row>24</xdr:row>
      <xdr:rowOff>48972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CxnSpPr>
          <a:stCxn id="2" idx="2"/>
          <a:endCxn id="2" idx="2"/>
        </xdr:cNvCxnSpPr>
      </xdr:nvCxnSpPr>
      <xdr:spPr>
        <a:xfrm>
          <a:off x="5419725" y="4620972"/>
          <a:ext cx="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23</xdr:row>
      <xdr:rowOff>0</xdr:rowOff>
    </xdr:from>
    <xdr:to>
      <xdr:col>13</xdr:col>
      <xdr:colOff>9525</xdr:colOff>
      <xdr:row>26</xdr:row>
      <xdr:rowOff>66675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CxnSpPr/>
      </xdr:nvCxnSpPr>
      <xdr:spPr>
        <a:xfrm>
          <a:off x="9324975" y="4381500"/>
          <a:ext cx="9525" cy="6381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133350</xdr:colOff>
      <xdr:row>23</xdr:row>
      <xdr:rowOff>76200</xdr:rowOff>
    </xdr:from>
    <xdr:to>
      <xdr:col>7</xdr:col>
      <xdr:colOff>133350</xdr:colOff>
      <xdr:row>26</xdr:row>
      <xdr:rowOff>95250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CxnSpPr/>
      </xdr:nvCxnSpPr>
      <xdr:spPr>
        <a:xfrm>
          <a:off x="5467350" y="4457700"/>
          <a:ext cx="0" cy="5905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23</xdr:row>
      <xdr:rowOff>57150</xdr:rowOff>
    </xdr:from>
    <xdr:to>
      <xdr:col>7</xdr:col>
      <xdr:colOff>47625</xdr:colOff>
      <xdr:row>26</xdr:row>
      <xdr:rowOff>85725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CxnSpPr/>
      </xdr:nvCxnSpPr>
      <xdr:spPr>
        <a:xfrm>
          <a:off x="5381625" y="4438650"/>
          <a:ext cx="0" cy="6000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85725</xdr:colOff>
      <xdr:row>23</xdr:row>
      <xdr:rowOff>38100</xdr:rowOff>
    </xdr:from>
    <xdr:to>
      <xdr:col>13</xdr:col>
      <xdr:colOff>85725</xdr:colOff>
      <xdr:row>26</xdr:row>
      <xdr:rowOff>76200</xdr:rowOff>
    </xdr:to>
    <xdr:cxnSp macro="">
      <xdr:nvCxnSpPr>
        <xdr:cNvPr id="72" name="Connecteur droit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CxnSpPr/>
      </xdr:nvCxnSpPr>
      <xdr:spPr>
        <a:xfrm>
          <a:off x="9410700" y="4419600"/>
          <a:ext cx="0" cy="6096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26</xdr:row>
      <xdr:rowOff>0</xdr:rowOff>
    </xdr:from>
    <xdr:to>
      <xdr:col>7</xdr:col>
      <xdr:colOff>47625</xdr:colOff>
      <xdr:row>26</xdr:row>
      <xdr:rowOff>0</xdr:rowOff>
    </xdr:to>
    <xdr:cxnSp macro="">
      <xdr:nvCxnSpPr>
        <xdr:cNvPr id="74" name="Connecteur droit avec flèche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CxnSpPr/>
      </xdr:nvCxnSpPr>
      <xdr:spPr>
        <a:xfrm>
          <a:off x="1552575" y="4953000"/>
          <a:ext cx="382905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133350</xdr:colOff>
      <xdr:row>25</xdr:row>
      <xdr:rowOff>180976</xdr:rowOff>
    </xdr:from>
    <xdr:to>
      <xdr:col>13</xdr:col>
      <xdr:colOff>9525</xdr:colOff>
      <xdr:row>26</xdr:row>
      <xdr:rowOff>9525</xdr:rowOff>
    </xdr:to>
    <xdr:cxnSp macro="">
      <xdr:nvCxnSpPr>
        <xdr:cNvPr id="76" name="Connecteur droit avec flèche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CxnSpPr/>
      </xdr:nvCxnSpPr>
      <xdr:spPr>
        <a:xfrm flipV="1">
          <a:off x="5467350" y="4943476"/>
          <a:ext cx="3867150" cy="19049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704850</xdr:colOff>
      <xdr:row>26</xdr:row>
      <xdr:rowOff>9525</xdr:rowOff>
    </xdr:from>
    <xdr:to>
      <xdr:col>2</xdr:col>
      <xdr:colOff>28575</xdr:colOff>
      <xdr:row>26</xdr:row>
      <xdr:rowOff>9525</xdr:rowOff>
    </xdr:to>
    <xdr:cxnSp macro="">
      <xdr:nvCxnSpPr>
        <xdr:cNvPr id="83" name="Connecteur droit avec flèche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CxnSpPr/>
      </xdr:nvCxnSpPr>
      <xdr:spPr>
        <a:xfrm>
          <a:off x="1466850" y="4962525"/>
          <a:ext cx="85725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752475</xdr:colOff>
      <xdr:row>26</xdr:row>
      <xdr:rowOff>0</xdr:rowOff>
    </xdr:from>
    <xdr:to>
      <xdr:col>13</xdr:col>
      <xdr:colOff>114300</xdr:colOff>
      <xdr:row>26</xdr:row>
      <xdr:rowOff>0</xdr:rowOff>
    </xdr:to>
    <xdr:cxnSp macro="">
      <xdr:nvCxnSpPr>
        <xdr:cNvPr id="85" name="Connecteur droit avec flèche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CxnSpPr/>
      </xdr:nvCxnSpPr>
      <xdr:spPr>
        <a:xfrm>
          <a:off x="9315450" y="4953000"/>
          <a:ext cx="123825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28</xdr:row>
      <xdr:rowOff>95250</xdr:rowOff>
    </xdr:from>
    <xdr:to>
      <xdr:col>4</xdr:col>
      <xdr:colOff>161925</xdr:colOff>
      <xdr:row>30</xdr:row>
      <xdr:rowOff>133350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CxnSpPr/>
      </xdr:nvCxnSpPr>
      <xdr:spPr>
        <a:xfrm>
          <a:off x="3209925" y="5429250"/>
          <a:ext cx="0" cy="4191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533400</xdr:colOff>
      <xdr:row>28</xdr:row>
      <xdr:rowOff>28575</xdr:rowOff>
    </xdr:from>
    <xdr:to>
      <xdr:col>4</xdr:col>
      <xdr:colOff>542925</xdr:colOff>
      <xdr:row>30</xdr:row>
      <xdr:rowOff>123825</xdr:rowOff>
    </xdr:to>
    <xdr:cxnSp macro="">
      <xdr:nvCxnSpPr>
        <xdr:cNvPr id="50" name="Connecteur droit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CxnSpPr/>
      </xdr:nvCxnSpPr>
      <xdr:spPr>
        <a:xfrm>
          <a:off x="3581400" y="5362575"/>
          <a:ext cx="9525" cy="4762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30</xdr:row>
      <xdr:rowOff>57150</xdr:rowOff>
    </xdr:from>
    <xdr:to>
      <xdr:col>4</xdr:col>
      <xdr:colOff>571500</xdr:colOff>
      <xdr:row>30</xdr:row>
      <xdr:rowOff>57150</xdr:rowOff>
    </xdr:to>
    <xdr:cxnSp macro="">
      <xdr:nvCxnSpPr>
        <xdr:cNvPr id="64" name="Connecteur droit avec flèch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CxnSpPr/>
      </xdr:nvCxnSpPr>
      <xdr:spPr>
        <a:xfrm>
          <a:off x="3200400" y="5772150"/>
          <a:ext cx="4191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514350</xdr:colOff>
      <xdr:row>29</xdr:row>
      <xdr:rowOff>0</xdr:rowOff>
    </xdr:from>
    <xdr:to>
      <xdr:col>2</xdr:col>
      <xdr:colOff>514350</xdr:colOff>
      <xdr:row>32</xdr:row>
      <xdr:rowOff>66675</xdr:rowOff>
    </xdr:to>
    <xdr:cxnSp macro="">
      <xdr:nvCxnSpPr>
        <xdr:cNvPr id="68" name="Connecteur droit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CxnSpPr/>
      </xdr:nvCxnSpPr>
      <xdr:spPr>
        <a:xfrm>
          <a:off x="2038350" y="5524500"/>
          <a:ext cx="0" cy="6381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200025</xdr:colOff>
      <xdr:row>28</xdr:row>
      <xdr:rowOff>76200</xdr:rowOff>
    </xdr:from>
    <xdr:to>
      <xdr:col>6</xdr:col>
      <xdr:colOff>200025</xdr:colOff>
      <xdr:row>32</xdr:row>
      <xdr:rowOff>85725</xdr:rowOff>
    </xdr:to>
    <xdr:cxnSp macro="">
      <xdr:nvCxnSpPr>
        <xdr:cNvPr id="71" name="Connecteur droit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CxnSpPr>
          <a:stCxn id="21" idx="3"/>
        </xdr:cNvCxnSpPr>
      </xdr:nvCxnSpPr>
      <xdr:spPr>
        <a:xfrm>
          <a:off x="4772025" y="5410200"/>
          <a:ext cx="0" cy="7715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504825</xdr:colOff>
      <xdr:row>32</xdr:row>
      <xdr:rowOff>0</xdr:rowOff>
    </xdr:from>
    <xdr:to>
      <xdr:col>6</xdr:col>
      <xdr:colOff>219075</xdr:colOff>
      <xdr:row>32</xdr:row>
      <xdr:rowOff>9525</xdr:rowOff>
    </xdr:to>
    <xdr:cxnSp macro="">
      <xdr:nvCxnSpPr>
        <xdr:cNvPr id="75" name="Connecteur droit avec flèche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CxnSpPr/>
      </xdr:nvCxnSpPr>
      <xdr:spPr>
        <a:xfrm flipV="1">
          <a:off x="2028825" y="6096000"/>
          <a:ext cx="2762250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38100</xdr:colOff>
      <xdr:row>26</xdr:row>
      <xdr:rowOff>0</xdr:rowOff>
    </xdr:from>
    <xdr:to>
      <xdr:col>8</xdr:col>
      <xdr:colOff>0</xdr:colOff>
      <xdr:row>26</xdr:row>
      <xdr:rowOff>9525</xdr:rowOff>
    </xdr:to>
    <xdr:cxnSp macro="">
      <xdr:nvCxnSpPr>
        <xdr:cNvPr id="66" name="Connecteur droit avec flèche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CxnSpPr/>
      </xdr:nvCxnSpPr>
      <xdr:spPr>
        <a:xfrm>
          <a:off x="5372100" y="4953000"/>
          <a:ext cx="142875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4</xdr:col>
      <xdr:colOff>361950</xdr:colOff>
      <xdr:row>14</xdr:row>
      <xdr:rowOff>161925</xdr:rowOff>
    </xdr:from>
    <xdr:ext cx="275653" cy="311496"/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 txBox="1"/>
      </xdr:nvSpPr>
      <xdr:spPr>
        <a:xfrm>
          <a:off x="3409950" y="2828925"/>
          <a:ext cx="27565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3</a:t>
          </a:r>
        </a:p>
      </xdr:txBody>
    </xdr:sp>
    <xdr:clientData/>
  </xdr:oneCellAnchor>
  <xdr:oneCellAnchor>
    <xdr:from>
      <xdr:col>4</xdr:col>
      <xdr:colOff>219075</xdr:colOff>
      <xdr:row>27</xdr:row>
      <xdr:rowOff>114300</xdr:rowOff>
    </xdr:from>
    <xdr:ext cx="275653" cy="311496"/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 txBox="1"/>
      </xdr:nvSpPr>
      <xdr:spPr>
        <a:xfrm>
          <a:off x="3267075" y="5257800"/>
          <a:ext cx="27565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3</a:t>
          </a:r>
        </a:p>
      </xdr:txBody>
    </xdr:sp>
    <xdr:clientData/>
  </xdr:oneCellAnchor>
  <xdr:oneCellAnchor>
    <xdr:from>
      <xdr:col>5</xdr:col>
      <xdr:colOff>104775</xdr:colOff>
      <xdr:row>11</xdr:row>
      <xdr:rowOff>38100</xdr:rowOff>
    </xdr:from>
    <xdr:ext cx="275653" cy="311496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/>
      </xdr:nvSpPr>
      <xdr:spPr>
        <a:xfrm>
          <a:off x="3914775" y="2133600"/>
          <a:ext cx="27565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4</a:t>
          </a:r>
        </a:p>
      </xdr:txBody>
    </xdr:sp>
    <xdr:clientData/>
  </xdr:oneCellAnchor>
  <xdr:oneCellAnchor>
    <xdr:from>
      <xdr:col>3</xdr:col>
      <xdr:colOff>504825</xdr:colOff>
      <xdr:row>17</xdr:row>
      <xdr:rowOff>104775</xdr:rowOff>
    </xdr:from>
    <xdr:ext cx="275653" cy="311496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/>
      </xdr:nvSpPr>
      <xdr:spPr>
        <a:xfrm>
          <a:off x="2790825" y="3343275"/>
          <a:ext cx="27565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5</a:t>
          </a:r>
        </a:p>
      </xdr:txBody>
    </xdr:sp>
    <xdr:clientData/>
  </xdr:oneCellAnchor>
  <xdr:twoCellAnchor editAs="oneCell">
    <xdr:from>
      <xdr:col>0</xdr:col>
      <xdr:colOff>409576</xdr:colOff>
      <xdr:row>49</xdr:row>
      <xdr:rowOff>57151</xdr:rowOff>
    </xdr:from>
    <xdr:to>
      <xdr:col>0</xdr:col>
      <xdr:colOff>752476</xdr:colOff>
      <xdr:row>49</xdr:row>
      <xdr:rowOff>165783</xdr:rowOff>
    </xdr:to>
    <xdr:pic>
      <xdr:nvPicPr>
        <xdr:cNvPr id="90" name="Image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6" y="9496426"/>
          <a:ext cx="342900" cy="1086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400050</xdr:colOff>
      <xdr:row>48</xdr:row>
      <xdr:rowOff>54133</xdr:rowOff>
    </xdr:from>
    <xdr:to>
      <xdr:col>0</xdr:col>
      <xdr:colOff>752476</xdr:colOff>
      <xdr:row>48</xdr:row>
      <xdr:rowOff>165783</xdr:rowOff>
    </xdr:to>
    <xdr:pic>
      <xdr:nvPicPr>
        <xdr:cNvPr id="94" name="Image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9302908"/>
          <a:ext cx="352426" cy="111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409575</xdr:colOff>
      <xdr:row>52</xdr:row>
      <xdr:rowOff>85725</xdr:rowOff>
    </xdr:from>
    <xdr:to>
      <xdr:col>0</xdr:col>
      <xdr:colOff>754202</xdr:colOff>
      <xdr:row>52</xdr:row>
      <xdr:rowOff>155998</xdr:rowOff>
    </xdr:to>
    <xdr:pic>
      <xdr:nvPicPr>
        <xdr:cNvPr id="98" name="Image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9715500"/>
          <a:ext cx="344627" cy="702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495300</xdr:colOff>
      <xdr:row>55</xdr:row>
      <xdr:rowOff>47626</xdr:rowOff>
    </xdr:from>
    <xdr:to>
      <xdr:col>0</xdr:col>
      <xdr:colOff>695325</xdr:colOff>
      <xdr:row>55</xdr:row>
      <xdr:rowOff>182304</xdr:rowOff>
    </xdr:to>
    <xdr:pic>
      <xdr:nvPicPr>
        <xdr:cNvPr id="100" name="Image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10629901"/>
          <a:ext cx="200025" cy="13467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400050</xdr:colOff>
      <xdr:row>50</xdr:row>
      <xdr:rowOff>76200</xdr:rowOff>
    </xdr:from>
    <xdr:to>
      <xdr:col>0</xdr:col>
      <xdr:colOff>742950</xdr:colOff>
      <xdr:row>51</xdr:row>
      <xdr:rowOff>126384</xdr:rowOff>
    </xdr:to>
    <xdr:pic>
      <xdr:nvPicPr>
        <xdr:cNvPr id="101" name="Image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9705975"/>
          <a:ext cx="342900" cy="2883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495300</xdr:colOff>
      <xdr:row>56</xdr:row>
      <xdr:rowOff>28575</xdr:rowOff>
    </xdr:from>
    <xdr:to>
      <xdr:col>0</xdr:col>
      <xdr:colOff>695325</xdr:colOff>
      <xdr:row>56</xdr:row>
      <xdr:rowOff>163253</xdr:rowOff>
    </xdr:to>
    <xdr:pic>
      <xdr:nvPicPr>
        <xdr:cNvPr id="108" name="Image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10801350"/>
          <a:ext cx="200025" cy="13467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171450</xdr:colOff>
      <xdr:row>37</xdr:row>
      <xdr:rowOff>19050</xdr:rowOff>
    </xdr:from>
    <xdr:to>
      <xdr:col>0</xdr:col>
      <xdr:colOff>561975</xdr:colOff>
      <xdr:row>37</xdr:row>
      <xdr:rowOff>217831</xdr:rowOff>
    </xdr:to>
    <xdr:pic>
      <xdr:nvPicPr>
        <xdr:cNvPr id="102" name="Image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6934200"/>
          <a:ext cx="390525" cy="1987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171450</xdr:colOff>
      <xdr:row>38</xdr:row>
      <xdr:rowOff>19050</xdr:rowOff>
    </xdr:from>
    <xdr:to>
      <xdr:col>0</xdr:col>
      <xdr:colOff>561975</xdr:colOff>
      <xdr:row>38</xdr:row>
      <xdr:rowOff>217831</xdr:rowOff>
    </xdr:to>
    <xdr:pic>
      <xdr:nvPicPr>
        <xdr:cNvPr id="103" name="Image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7172325"/>
          <a:ext cx="390525" cy="1987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190500</xdr:colOff>
      <xdr:row>39</xdr:row>
      <xdr:rowOff>47625</xdr:rowOff>
    </xdr:from>
    <xdr:to>
      <xdr:col>0</xdr:col>
      <xdr:colOff>571221</xdr:colOff>
      <xdr:row>39</xdr:row>
      <xdr:rowOff>219075</xdr:rowOff>
    </xdr:to>
    <xdr:pic>
      <xdr:nvPicPr>
        <xdr:cNvPr id="104" name="Image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7439025"/>
          <a:ext cx="380721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171451</xdr:colOff>
      <xdr:row>40</xdr:row>
      <xdr:rowOff>57150</xdr:rowOff>
    </xdr:from>
    <xdr:to>
      <xdr:col>0</xdr:col>
      <xdr:colOff>580775</xdr:colOff>
      <xdr:row>40</xdr:row>
      <xdr:rowOff>193991</xdr:rowOff>
    </xdr:to>
    <xdr:pic>
      <xdr:nvPicPr>
        <xdr:cNvPr id="106" name="Image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1" y="7686675"/>
          <a:ext cx="409324" cy="1368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95250</xdr:colOff>
      <xdr:row>41</xdr:row>
      <xdr:rowOff>70724</xdr:rowOff>
    </xdr:from>
    <xdr:to>
      <xdr:col>0</xdr:col>
      <xdr:colOff>571500</xdr:colOff>
      <xdr:row>41</xdr:row>
      <xdr:rowOff>190499</xdr:rowOff>
    </xdr:to>
    <xdr:pic>
      <xdr:nvPicPr>
        <xdr:cNvPr id="110" name="Image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985999"/>
          <a:ext cx="476250" cy="119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419100</xdr:colOff>
      <xdr:row>46</xdr:row>
      <xdr:rowOff>85725</xdr:rowOff>
    </xdr:from>
    <xdr:to>
      <xdr:col>0</xdr:col>
      <xdr:colOff>752475</xdr:colOff>
      <xdr:row>46</xdr:row>
      <xdr:rowOff>153703</xdr:rowOff>
    </xdr:to>
    <xdr:pic>
      <xdr:nvPicPr>
        <xdr:cNvPr id="109" name="Image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9525000"/>
          <a:ext cx="333375" cy="6797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419100</xdr:colOff>
      <xdr:row>53</xdr:row>
      <xdr:rowOff>66675</xdr:rowOff>
    </xdr:from>
    <xdr:to>
      <xdr:col>0</xdr:col>
      <xdr:colOff>752475</xdr:colOff>
      <xdr:row>53</xdr:row>
      <xdr:rowOff>142875</xdr:rowOff>
    </xdr:to>
    <xdr:pic>
      <xdr:nvPicPr>
        <xdr:cNvPr id="111" name="Image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9886950"/>
          <a:ext cx="333375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428625</xdr:colOff>
      <xdr:row>54</xdr:row>
      <xdr:rowOff>85725</xdr:rowOff>
    </xdr:from>
    <xdr:to>
      <xdr:col>1</xdr:col>
      <xdr:colOff>0</xdr:colOff>
      <xdr:row>54</xdr:row>
      <xdr:rowOff>153703</xdr:rowOff>
    </xdr:to>
    <xdr:pic>
      <xdr:nvPicPr>
        <xdr:cNvPr id="114" name="Image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" y="10096500"/>
          <a:ext cx="333375" cy="6797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419101</xdr:colOff>
      <xdr:row>47</xdr:row>
      <xdr:rowOff>76201</xdr:rowOff>
    </xdr:from>
    <xdr:to>
      <xdr:col>1</xdr:col>
      <xdr:colOff>1</xdr:colOff>
      <xdr:row>47</xdr:row>
      <xdr:rowOff>184833</xdr:rowOff>
    </xdr:to>
    <xdr:pic>
      <xdr:nvPicPr>
        <xdr:cNvPr id="119" name="Image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1" y="9134476"/>
          <a:ext cx="342900" cy="1086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285750</xdr:colOff>
      <xdr:row>38</xdr:row>
      <xdr:rowOff>47981</xdr:rowOff>
    </xdr:from>
    <xdr:to>
      <xdr:col>8</xdr:col>
      <xdr:colOff>581025</xdr:colOff>
      <xdr:row>38</xdr:row>
      <xdr:rowOff>191748</xdr:rowOff>
    </xdr:to>
    <xdr:pic>
      <xdr:nvPicPr>
        <xdr:cNvPr id="105" name="Image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7201256"/>
          <a:ext cx="295275" cy="1437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304801</xdr:colOff>
      <xdr:row>37</xdr:row>
      <xdr:rowOff>66676</xdr:rowOff>
    </xdr:from>
    <xdr:to>
      <xdr:col>8</xdr:col>
      <xdr:colOff>539068</xdr:colOff>
      <xdr:row>37</xdr:row>
      <xdr:rowOff>209550</xdr:rowOff>
    </xdr:to>
    <xdr:pic>
      <xdr:nvPicPr>
        <xdr:cNvPr id="107" name="Image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6" y="6981826"/>
          <a:ext cx="234267" cy="1428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200025</xdr:colOff>
      <xdr:row>45</xdr:row>
      <xdr:rowOff>28576</xdr:rowOff>
    </xdr:from>
    <xdr:to>
      <xdr:col>8</xdr:col>
      <xdr:colOff>561975</xdr:colOff>
      <xdr:row>45</xdr:row>
      <xdr:rowOff>176583</xdr:rowOff>
    </xdr:to>
    <xdr:pic>
      <xdr:nvPicPr>
        <xdr:cNvPr id="112" name="Image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8848726"/>
          <a:ext cx="361950" cy="1480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419100</xdr:colOff>
      <xdr:row>45</xdr:row>
      <xdr:rowOff>66675</xdr:rowOff>
    </xdr:from>
    <xdr:to>
      <xdr:col>1</xdr:col>
      <xdr:colOff>0</xdr:colOff>
      <xdr:row>45</xdr:row>
      <xdr:rowOff>175307</xdr:rowOff>
    </xdr:to>
    <xdr:pic>
      <xdr:nvPicPr>
        <xdr:cNvPr id="116" name="Image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8743950"/>
          <a:ext cx="342900" cy="1086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104776</xdr:colOff>
      <xdr:row>42</xdr:row>
      <xdr:rowOff>63092</xdr:rowOff>
    </xdr:from>
    <xdr:to>
      <xdr:col>1</xdr:col>
      <xdr:colOff>533400</xdr:colOff>
      <xdr:row>42</xdr:row>
      <xdr:rowOff>199282</xdr:rowOff>
    </xdr:to>
    <xdr:pic>
      <xdr:nvPicPr>
        <xdr:cNvPr id="117" name="Image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6" y="8168867"/>
          <a:ext cx="1190624" cy="1361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38101</xdr:colOff>
      <xdr:row>46</xdr:row>
      <xdr:rowOff>63022</xdr:rowOff>
    </xdr:from>
    <xdr:to>
      <xdr:col>9</xdr:col>
      <xdr:colOff>390525</xdr:colOff>
      <xdr:row>46</xdr:row>
      <xdr:rowOff>161925</xdr:rowOff>
    </xdr:to>
    <xdr:pic>
      <xdr:nvPicPr>
        <xdr:cNvPr id="113" name="Image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6" y="8406922"/>
          <a:ext cx="1114424" cy="9890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323850</xdr:colOff>
      <xdr:row>1</xdr:row>
      <xdr:rowOff>95250</xdr:rowOff>
    </xdr:from>
    <xdr:to>
      <xdr:col>17</xdr:col>
      <xdr:colOff>161925</xdr:colOff>
      <xdr:row>5</xdr:row>
      <xdr:rowOff>0</xdr:rowOff>
    </xdr:to>
    <xdr:pic>
      <xdr:nvPicPr>
        <xdr:cNvPr id="115" name="Image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5750"/>
          <a:ext cx="2209800" cy="666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714375</xdr:colOff>
      <xdr:row>12</xdr:row>
      <xdr:rowOff>38100</xdr:rowOff>
    </xdr:from>
    <xdr:ext cx="275653" cy="311496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/>
      </xdr:nvSpPr>
      <xdr:spPr>
        <a:xfrm>
          <a:off x="5286375" y="2324100"/>
          <a:ext cx="27565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6</a:t>
          </a:r>
        </a:p>
      </xdr:txBody>
    </xdr:sp>
    <xdr:clientData/>
  </xdr:oneCellAnchor>
  <xdr:twoCellAnchor editAs="oneCell">
    <xdr:from>
      <xdr:col>0</xdr:col>
      <xdr:colOff>447676</xdr:colOff>
      <xdr:row>59</xdr:row>
      <xdr:rowOff>28576</xdr:rowOff>
    </xdr:from>
    <xdr:to>
      <xdr:col>0</xdr:col>
      <xdr:colOff>706756</xdr:colOff>
      <xdr:row>59</xdr:row>
      <xdr:rowOff>180976</xdr:rowOff>
    </xdr:to>
    <xdr:pic>
      <xdr:nvPicPr>
        <xdr:cNvPr id="118" name="Image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6" y="11610976"/>
          <a:ext cx="25908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438150</xdr:colOff>
      <xdr:row>60</xdr:row>
      <xdr:rowOff>28575</xdr:rowOff>
    </xdr:from>
    <xdr:to>
      <xdr:col>0</xdr:col>
      <xdr:colOff>697230</xdr:colOff>
      <xdr:row>60</xdr:row>
      <xdr:rowOff>180975</xdr:rowOff>
    </xdr:to>
    <xdr:pic>
      <xdr:nvPicPr>
        <xdr:cNvPr id="121" name="Image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11801475"/>
          <a:ext cx="25908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200025</xdr:colOff>
      <xdr:row>49</xdr:row>
      <xdr:rowOff>63587</xdr:rowOff>
    </xdr:from>
    <xdr:to>
      <xdr:col>8</xdr:col>
      <xdr:colOff>665291</xdr:colOff>
      <xdr:row>49</xdr:row>
      <xdr:rowOff>164158</xdr:rowOff>
    </xdr:to>
    <xdr:pic>
      <xdr:nvPicPr>
        <xdr:cNvPr id="123" name="Image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V="1">
          <a:off x="5715000" y="9074237"/>
          <a:ext cx="465266" cy="1005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161927</xdr:colOff>
      <xdr:row>47</xdr:row>
      <xdr:rowOff>19050</xdr:rowOff>
    </xdr:from>
    <xdr:to>
      <xdr:col>8</xdr:col>
      <xdr:colOff>542925</xdr:colOff>
      <xdr:row>47</xdr:row>
      <xdr:rowOff>186392</xdr:rowOff>
    </xdr:to>
    <xdr:pic>
      <xdr:nvPicPr>
        <xdr:cNvPr id="124" name="Image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2" y="9220200"/>
          <a:ext cx="380998" cy="1673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152401</xdr:colOff>
      <xdr:row>48</xdr:row>
      <xdr:rowOff>19052</xdr:rowOff>
    </xdr:from>
    <xdr:to>
      <xdr:col>8</xdr:col>
      <xdr:colOff>561975</xdr:colOff>
      <xdr:row>49</xdr:row>
      <xdr:rowOff>378</xdr:rowOff>
    </xdr:to>
    <xdr:pic>
      <xdr:nvPicPr>
        <xdr:cNvPr id="125" name="Image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6" y="8839202"/>
          <a:ext cx="409574" cy="1718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990600</xdr:colOff>
      <xdr:row>2</xdr:row>
      <xdr:rowOff>0</xdr:rowOff>
    </xdr:from>
    <xdr:to>
      <xdr:col>0</xdr:col>
      <xdr:colOff>1380778</xdr:colOff>
      <xdr:row>3</xdr:row>
      <xdr:rowOff>10685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DDDEB02A-441A-47A1-9D4B-29B386852A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0600" y="2095500"/>
          <a:ext cx="390178" cy="201185"/>
        </a:xfrm>
        <a:prstGeom prst="rect">
          <a:avLst/>
        </a:prstGeom>
      </xdr:spPr>
    </xdr:pic>
    <xdr:clientData/>
  </xdr:twoCellAnchor>
  <xdr:twoCellAnchor editAs="oneCell">
    <xdr:from>
      <xdr:col>0</xdr:col>
      <xdr:colOff>990600</xdr:colOff>
      <xdr:row>4</xdr:row>
      <xdr:rowOff>95250</xdr:rowOff>
    </xdr:from>
    <xdr:to>
      <xdr:col>0</xdr:col>
      <xdr:colOff>1374681</xdr:colOff>
      <xdr:row>5</xdr:row>
      <xdr:rowOff>75453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990D2008-D56C-4DDD-897D-7BD3A77FDD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90600" y="2571750"/>
          <a:ext cx="384081" cy="170703"/>
        </a:xfrm>
        <a:prstGeom prst="rect">
          <a:avLst/>
        </a:prstGeom>
      </xdr:spPr>
    </xdr:pic>
    <xdr:clientData/>
  </xdr:twoCellAnchor>
  <xdr:twoCellAnchor editAs="oneCell">
    <xdr:from>
      <xdr:col>0</xdr:col>
      <xdr:colOff>914400</xdr:colOff>
      <xdr:row>7</xdr:row>
      <xdr:rowOff>38100</xdr:rowOff>
    </xdr:from>
    <xdr:to>
      <xdr:col>0</xdr:col>
      <xdr:colOff>1389929</xdr:colOff>
      <xdr:row>7</xdr:row>
      <xdr:rowOff>160031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49242B02-0691-40B5-B5D4-6551BD31F5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14400" y="3086100"/>
          <a:ext cx="475529" cy="121931"/>
        </a:xfrm>
        <a:prstGeom prst="rect">
          <a:avLst/>
        </a:prstGeom>
      </xdr:spPr>
    </xdr:pic>
    <xdr:clientData/>
  </xdr:twoCellAnchor>
  <xdr:twoCellAnchor editAs="oneCell">
    <xdr:from>
      <xdr:col>0</xdr:col>
      <xdr:colOff>219075</xdr:colOff>
      <xdr:row>9</xdr:row>
      <xdr:rowOff>28575</xdr:rowOff>
    </xdr:from>
    <xdr:to>
      <xdr:col>0</xdr:col>
      <xdr:colOff>1413995</xdr:colOff>
      <xdr:row>9</xdr:row>
      <xdr:rowOff>162699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527A36A3-88A3-4C8F-A0D6-A906D7489D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19075" y="3457575"/>
          <a:ext cx="1194920" cy="134124"/>
        </a:xfrm>
        <a:prstGeom prst="rect">
          <a:avLst/>
        </a:prstGeom>
      </xdr:spPr>
    </xdr:pic>
    <xdr:clientData/>
  </xdr:twoCellAnchor>
  <xdr:twoCellAnchor editAs="oneCell">
    <xdr:from>
      <xdr:col>0</xdr:col>
      <xdr:colOff>1047750</xdr:colOff>
      <xdr:row>13</xdr:row>
      <xdr:rowOff>66675</xdr:rowOff>
    </xdr:from>
    <xdr:to>
      <xdr:col>0</xdr:col>
      <xdr:colOff>1389156</xdr:colOff>
      <xdr:row>13</xdr:row>
      <xdr:rowOff>176413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8CE6B29-69EA-4658-A857-35455F2FEE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47750" y="3686175"/>
          <a:ext cx="341406" cy="109738"/>
        </a:xfrm>
        <a:prstGeom prst="rect">
          <a:avLst/>
        </a:prstGeom>
      </xdr:spPr>
    </xdr:pic>
    <xdr:clientData/>
  </xdr:twoCellAnchor>
  <xdr:twoCellAnchor editAs="oneCell">
    <xdr:from>
      <xdr:col>0</xdr:col>
      <xdr:colOff>1000125</xdr:colOff>
      <xdr:row>18</xdr:row>
      <xdr:rowOff>85725</xdr:rowOff>
    </xdr:from>
    <xdr:to>
      <xdr:col>0</xdr:col>
      <xdr:colOff>1329338</xdr:colOff>
      <xdr:row>18</xdr:row>
      <xdr:rowOff>152787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A047F789-3BDC-4F3C-9713-83672F97C8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000125" y="4657725"/>
          <a:ext cx="329213" cy="67062"/>
        </a:xfrm>
        <a:prstGeom prst="rect">
          <a:avLst/>
        </a:prstGeom>
      </xdr:spPr>
    </xdr:pic>
    <xdr:clientData/>
  </xdr:twoCellAnchor>
  <xdr:twoCellAnchor editAs="oneCell">
    <xdr:from>
      <xdr:col>0</xdr:col>
      <xdr:colOff>1057275</xdr:colOff>
      <xdr:row>23</xdr:row>
      <xdr:rowOff>38100</xdr:rowOff>
    </xdr:from>
    <xdr:to>
      <xdr:col>0</xdr:col>
      <xdr:colOff>1258460</xdr:colOff>
      <xdr:row>23</xdr:row>
      <xdr:rowOff>172224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949242CA-CBE4-4ECA-8439-3AC2DEBC7E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057275" y="5562600"/>
          <a:ext cx="201185" cy="134124"/>
        </a:xfrm>
        <a:prstGeom prst="rect">
          <a:avLst/>
        </a:prstGeom>
      </xdr:spPr>
    </xdr:pic>
    <xdr:clientData/>
  </xdr:twoCellAnchor>
  <xdr:twoCellAnchor editAs="oneCell">
    <xdr:from>
      <xdr:col>0</xdr:col>
      <xdr:colOff>1028700</xdr:colOff>
      <xdr:row>27</xdr:row>
      <xdr:rowOff>104775</xdr:rowOff>
    </xdr:from>
    <xdr:to>
      <xdr:col>0</xdr:col>
      <xdr:colOff>1284754</xdr:colOff>
      <xdr:row>28</xdr:row>
      <xdr:rowOff>66688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879411E8-E676-43B9-A88C-752B577C8C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028700" y="6391275"/>
          <a:ext cx="256054" cy="152413"/>
        </a:xfrm>
        <a:prstGeom prst="rect">
          <a:avLst/>
        </a:prstGeom>
      </xdr:spPr>
    </xdr:pic>
    <xdr:clientData/>
  </xdr:twoCellAnchor>
  <xdr:twoCellAnchor editAs="oneCell">
    <xdr:from>
      <xdr:col>0</xdr:col>
      <xdr:colOff>1047750</xdr:colOff>
      <xdr:row>30</xdr:row>
      <xdr:rowOff>38100</xdr:rowOff>
    </xdr:from>
    <xdr:to>
      <xdr:col>0</xdr:col>
      <xdr:colOff>1279418</xdr:colOff>
      <xdr:row>30</xdr:row>
      <xdr:rowOff>184417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B65FD6BF-BF7B-4DC2-B992-D7CA170D69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047750" y="6896100"/>
          <a:ext cx="231668" cy="146317"/>
        </a:xfrm>
        <a:prstGeom prst="rect">
          <a:avLst/>
        </a:prstGeom>
      </xdr:spPr>
    </xdr:pic>
    <xdr:clientData/>
  </xdr:twoCellAnchor>
  <xdr:twoCellAnchor editAs="oneCell">
    <xdr:from>
      <xdr:col>0</xdr:col>
      <xdr:colOff>1028700</xdr:colOff>
      <xdr:row>31</xdr:row>
      <xdr:rowOff>104775</xdr:rowOff>
    </xdr:from>
    <xdr:to>
      <xdr:col>0</xdr:col>
      <xdr:colOff>1321333</xdr:colOff>
      <xdr:row>32</xdr:row>
      <xdr:rowOff>60592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6B6BC47D-0B1C-4452-860D-D23933866D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028700" y="7153275"/>
          <a:ext cx="292633" cy="146317"/>
        </a:xfrm>
        <a:prstGeom prst="rect">
          <a:avLst/>
        </a:prstGeom>
      </xdr:spPr>
    </xdr:pic>
    <xdr:clientData/>
  </xdr:twoCellAnchor>
  <xdr:twoCellAnchor editAs="oneCell">
    <xdr:from>
      <xdr:col>0</xdr:col>
      <xdr:colOff>657225</xdr:colOff>
      <xdr:row>33</xdr:row>
      <xdr:rowOff>38100</xdr:rowOff>
    </xdr:from>
    <xdr:to>
      <xdr:col>0</xdr:col>
      <xdr:colOff>1016920</xdr:colOff>
      <xdr:row>33</xdr:row>
      <xdr:rowOff>184417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C0DC1D4-F115-4662-B2DA-385423642D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657225" y="7467600"/>
          <a:ext cx="359695" cy="146317"/>
        </a:xfrm>
        <a:prstGeom prst="rect">
          <a:avLst/>
        </a:prstGeom>
      </xdr:spPr>
    </xdr:pic>
    <xdr:clientData/>
  </xdr:twoCellAnchor>
  <xdr:twoCellAnchor editAs="oneCell">
    <xdr:from>
      <xdr:col>0</xdr:col>
      <xdr:colOff>314325</xdr:colOff>
      <xdr:row>34</xdr:row>
      <xdr:rowOff>57150</xdr:rowOff>
    </xdr:from>
    <xdr:to>
      <xdr:col>0</xdr:col>
      <xdr:colOff>1429990</xdr:colOff>
      <xdr:row>34</xdr:row>
      <xdr:rowOff>160791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9FAB3DE1-CD8E-481E-A5FE-94C2C160CF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314325" y="7677150"/>
          <a:ext cx="1115665" cy="103641"/>
        </a:xfrm>
        <a:prstGeom prst="rect">
          <a:avLst/>
        </a:prstGeom>
      </xdr:spPr>
    </xdr:pic>
    <xdr:clientData/>
  </xdr:twoCellAnchor>
  <xdr:twoCellAnchor editAs="oneCell">
    <xdr:from>
      <xdr:col>0</xdr:col>
      <xdr:colOff>628650</xdr:colOff>
      <xdr:row>35</xdr:row>
      <xdr:rowOff>28575</xdr:rowOff>
    </xdr:from>
    <xdr:to>
      <xdr:col>0</xdr:col>
      <xdr:colOff>1012731</xdr:colOff>
      <xdr:row>36</xdr:row>
      <xdr:rowOff>2681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2EA3819F-9AC8-4933-97CD-1C9AC5EC4E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628650" y="7839075"/>
          <a:ext cx="384081" cy="164606"/>
        </a:xfrm>
        <a:prstGeom prst="rect">
          <a:avLst/>
        </a:prstGeom>
      </xdr:spPr>
    </xdr:pic>
    <xdr:clientData/>
  </xdr:twoCellAnchor>
  <xdr:twoCellAnchor editAs="oneCell">
    <xdr:from>
      <xdr:col>0</xdr:col>
      <xdr:colOff>590550</xdr:colOff>
      <xdr:row>36</xdr:row>
      <xdr:rowOff>9525</xdr:rowOff>
    </xdr:from>
    <xdr:to>
      <xdr:col>0</xdr:col>
      <xdr:colOff>999017</xdr:colOff>
      <xdr:row>36</xdr:row>
      <xdr:rowOff>180228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D2A5E323-DA48-4B75-BA2B-E8796299A4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590550" y="8010525"/>
          <a:ext cx="408467" cy="170703"/>
        </a:xfrm>
        <a:prstGeom prst="rect">
          <a:avLst/>
        </a:prstGeom>
      </xdr:spPr>
    </xdr:pic>
    <xdr:clientData/>
  </xdr:twoCellAnchor>
  <xdr:twoCellAnchor editAs="oneCell">
    <xdr:from>
      <xdr:col>0</xdr:col>
      <xdr:colOff>561975</xdr:colOff>
      <xdr:row>37</xdr:row>
      <xdr:rowOff>66675</xdr:rowOff>
    </xdr:from>
    <xdr:to>
      <xdr:col>0</xdr:col>
      <xdr:colOff>1025311</xdr:colOff>
      <xdr:row>37</xdr:row>
      <xdr:rowOff>170316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013E8200-9D07-4E55-959F-76277B4110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561975" y="8258175"/>
          <a:ext cx="463336" cy="103641"/>
        </a:xfrm>
        <a:prstGeom prst="rect">
          <a:avLst/>
        </a:prstGeom>
      </xdr:spPr>
    </xdr:pic>
    <xdr:clientData/>
  </xdr:twoCellAnchor>
  <xdr:twoCellAnchor editAs="oneCell">
    <xdr:from>
      <xdr:col>0</xdr:col>
      <xdr:colOff>714375</xdr:colOff>
      <xdr:row>11</xdr:row>
      <xdr:rowOff>28575</xdr:rowOff>
    </xdr:from>
    <xdr:to>
      <xdr:col>0</xdr:col>
      <xdr:colOff>1122842</xdr:colOff>
      <xdr:row>11</xdr:row>
      <xdr:rowOff>162699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CDAB55E-4374-4B94-AC56-CBD92DA8DD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714375" y="2124075"/>
          <a:ext cx="408467" cy="1341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R61"/>
  <sheetViews>
    <sheetView showGridLines="0" tabSelected="1" zoomScaleNormal="100" workbookViewId="0">
      <selection activeCell="B1" sqref="B1"/>
    </sheetView>
  </sheetViews>
  <sheetFormatPr baseColWidth="10" defaultRowHeight="15" x14ac:dyDescent="0.25"/>
  <cols>
    <col min="1" max="7" width="11.42578125" style="3"/>
    <col min="8" max="8" width="2.7109375" style="3" customWidth="1"/>
    <col min="9" max="15" width="11.42578125" style="3"/>
    <col min="16" max="16" width="12.7109375" style="3" bestFit="1" customWidth="1"/>
    <col min="17" max="16384" width="11.42578125" style="3"/>
  </cols>
  <sheetData>
    <row r="1" spans="1:18" x14ac:dyDescent="0.25">
      <c r="A1" s="1" t="s">
        <v>1</v>
      </c>
      <c r="B1" s="2"/>
      <c r="G1" s="142" t="s">
        <v>45</v>
      </c>
    </row>
    <row r="2" spans="1:18" x14ac:dyDescent="0.25">
      <c r="A2" s="1" t="s">
        <v>8</v>
      </c>
      <c r="B2" s="2"/>
      <c r="C2" s="142" t="s">
        <v>43</v>
      </c>
    </row>
    <row r="3" spans="1:18" x14ac:dyDescent="0.25">
      <c r="A3" s="1" t="s">
        <v>11</v>
      </c>
      <c r="B3" s="37"/>
      <c r="C3" s="142" t="s">
        <v>44</v>
      </c>
      <c r="G3" s="4"/>
    </row>
    <row r="8" spans="1:18" x14ac:dyDescent="0.25">
      <c r="Q8" s="3">
        <v>30</v>
      </c>
    </row>
    <row r="10" spans="1:18" x14ac:dyDescent="0.25">
      <c r="Q10" s="3">
        <v>100</v>
      </c>
    </row>
    <row r="13" spans="1:18" x14ac:dyDescent="0.25">
      <c r="Q13" s="5">
        <f>R15-(Q20+345)</f>
        <v>-284</v>
      </c>
    </row>
    <row r="14" spans="1:18" x14ac:dyDescent="0.25">
      <c r="P14" s="6">
        <f>R15+(15)</f>
        <v>-126</v>
      </c>
    </row>
    <row r="15" spans="1:18" x14ac:dyDescent="0.25">
      <c r="O15" s="4"/>
      <c r="P15" s="7"/>
      <c r="R15" s="8">
        <f>ROUND(O15-(137+4),0)</f>
        <v>-141</v>
      </c>
    </row>
    <row r="17" spans="1:17" x14ac:dyDescent="0.25">
      <c r="Q17" s="3">
        <v>100</v>
      </c>
    </row>
    <row r="19" spans="1:17" x14ac:dyDescent="0.25">
      <c r="A19" s="9"/>
    </row>
    <row r="20" spans="1:17" x14ac:dyDescent="0.25">
      <c r="A20" s="4"/>
      <c r="Q20" s="5">
        <f>A20-202</f>
        <v>-202</v>
      </c>
    </row>
    <row r="22" spans="1:17" x14ac:dyDescent="0.25">
      <c r="Q22" s="3">
        <v>100</v>
      </c>
    </row>
    <row r="24" spans="1:17" x14ac:dyDescent="0.25">
      <c r="P24" s="10">
        <v>30</v>
      </c>
    </row>
    <row r="25" spans="1:17" x14ac:dyDescent="0.25">
      <c r="Q25" s="3">
        <v>15</v>
      </c>
    </row>
    <row r="26" spans="1:17" x14ac:dyDescent="0.25">
      <c r="B26" s="11">
        <v>25</v>
      </c>
      <c r="E26" s="12">
        <f>ROUND(((G3-70)/2),0)</f>
        <v>-35</v>
      </c>
      <c r="H26" s="9"/>
      <c r="I26" s="13">
        <v>20</v>
      </c>
      <c r="K26" s="12">
        <f>E26</f>
        <v>-35</v>
      </c>
      <c r="N26" s="14">
        <v>25</v>
      </c>
    </row>
    <row r="30" spans="1:17" x14ac:dyDescent="0.25">
      <c r="E30" s="15">
        <f>ROUND(((E32-4)-(C35*80))/(C35+1),1)</f>
        <v>1.5</v>
      </c>
    </row>
    <row r="32" spans="1:17" x14ac:dyDescent="0.25">
      <c r="E32" s="12">
        <f>E26-204</f>
        <v>-239</v>
      </c>
    </row>
    <row r="34" spans="1:12" ht="15.75" customHeight="1" x14ac:dyDescent="0.25"/>
    <row r="35" spans="1:12" hidden="1" x14ac:dyDescent="0.25">
      <c r="C35" s="3">
        <f>ROUND((E32-4)/(B1+80),0)</f>
        <v>-3</v>
      </c>
    </row>
    <row r="36" spans="1:12" ht="18.75" x14ac:dyDescent="0.3">
      <c r="B36" s="16" t="s">
        <v>3</v>
      </c>
      <c r="J36" s="16" t="s">
        <v>10</v>
      </c>
    </row>
    <row r="37" spans="1:12" ht="18.75" x14ac:dyDescent="0.3">
      <c r="A37" s="17" t="s">
        <v>12</v>
      </c>
      <c r="C37" s="18" t="s">
        <v>2</v>
      </c>
      <c r="D37" s="19" t="s">
        <v>6</v>
      </c>
      <c r="K37" s="20" t="s">
        <v>2</v>
      </c>
      <c r="L37" s="20" t="s">
        <v>6</v>
      </c>
    </row>
    <row r="38" spans="1:12" ht="18.75" x14ac:dyDescent="0.3">
      <c r="A38" s="21">
        <v>1</v>
      </c>
      <c r="B38" s="22" t="s">
        <v>4</v>
      </c>
      <c r="C38" s="23">
        <v>2</v>
      </c>
      <c r="D38" s="23">
        <f>R15</f>
        <v>-141</v>
      </c>
      <c r="I38" s="24"/>
      <c r="J38" s="22" t="s">
        <v>4</v>
      </c>
      <c r="K38" s="23">
        <v>4</v>
      </c>
      <c r="L38" s="23">
        <f>R15-6</f>
        <v>-147</v>
      </c>
    </row>
    <row r="39" spans="1:12" ht="18.75" x14ac:dyDescent="0.3">
      <c r="A39" s="25">
        <v>2</v>
      </c>
      <c r="B39" s="26" t="s">
        <v>4</v>
      </c>
      <c r="C39" s="23">
        <v>2</v>
      </c>
      <c r="D39" s="23">
        <f>P14</f>
        <v>-126</v>
      </c>
      <c r="I39" s="27"/>
      <c r="J39" s="28" t="s">
        <v>5</v>
      </c>
      <c r="K39" s="23">
        <v>6</v>
      </c>
      <c r="L39" s="23">
        <f>E32+38</f>
        <v>-201</v>
      </c>
    </row>
    <row r="40" spans="1:12" ht="18.75" x14ac:dyDescent="0.3">
      <c r="A40" s="25">
        <v>3</v>
      </c>
      <c r="B40" s="26" t="s">
        <v>5</v>
      </c>
      <c r="C40" s="23">
        <v>6</v>
      </c>
      <c r="D40" s="23">
        <f>E32</f>
        <v>-239</v>
      </c>
    </row>
    <row r="41" spans="1:12" ht="18.75" x14ac:dyDescent="0.3">
      <c r="A41" s="25">
        <v>4</v>
      </c>
      <c r="B41" s="26" t="s">
        <v>0</v>
      </c>
      <c r="C41" s="23">
        <f>(C35*2)</f>
        <v>-6</v>
      </c>
      <c r="D41" s="23">
        <f>(Q13+40)-4</f>
        <v>-248</v>
      </c>
      <c r="E41" s="18" t="s">
        <v>2</v>
      </c>
      <c r="F41" s="19" t="s">
        <v>9</v>
      </c>
      <c r="G41" s="19" t="s">
        <v>7</v>
      </c>
    </row>
    <row r="42" spans="1:12" ht="18.75" x14ac:dyDescent="0.3">
      <c r="A42" s="21">
        <v>5</v>
      </c>
      <c r="B42" s="22" t="s">
        <v>8</v>
      </c>
      <c r="C42" s="23" t="str">
        <f>IF(B2=100,(ROUNDUP((F42/100),0)*2),"*")</f>
        <v>*</v>
      </c>
      <c r="D42" s="23" t="str">
        <f>IF(B2=100,(Q20+40)-4,"*")</f>
        <v>*</v>
      </c>
      <c r="E42" s="29" t="str">
        <f>IF(B2=100,"2","*")</f>
        <v>*</v>
      </c>
      <c r="F42" s="29" t="str">
        <f>IF(B2=100,(E32+36),"*")</f>
        <v>*</v>
      </c>
      <c r="G42" s="29" t="str">
        <f>IF(B2=100,(Q20+36),"*")</f>
        <v>*</v>
      </c>
    </row>
    <row r="43" spans="1:12" ht="18.75" x14ac:dyDescent="0.3">
      <c r="A43" s="27"/>
      <c r="B43" s="30">
        <v>5</v>
      </c>
      <c r="C43" s="23" t="str">
        <f>IF(B2=235,(ROUNDUP((F43/235),0)*2),"*")</f>
        <v>*</v>
      </c>
      <c r="D43" s="23" t="str">
        <f>IF(B2=235,(Q20+40)-4,"*")</f>
        <v>*</v>
      </c>
      <c r="E43" s="29" t="str">
        <f>IF(B2=235,"2","*")</f>
        <v>*</v>
      </c>
      <c r="F43" s="29" t="str">
        <f>IF(B2=235,(E32+36),"*")</f>
        <v>*</v>
      </c>
      <c r="G43" s="29" t="str">
        <f>IF(B2=235,(Q20+36),"*")</f>
        <v>*</v>
      </c>
    </row>
    <row r="45" spans="1:12" ht="18.75" x14ac:dyDescent="0.3">
      <c r="A45" s="17" t="s">
        <v>12</v>
      </c>
      <c r="C45" s="18" t="s">
        <v>2</v>
      </c>
      <c r="D45" s="19" t="s">
        <v>6</v>
      </c>
      <c r="K45" s="20" t="s">
        <v>2</v>
      </c>
    </row>
    <row r="46" spans="1:12" x14ac:dyDescent="0.25">
      <c r="A46" s="24"/>
      <c r="B46" s="31"/>
      <c r="C46" s="23">
        <v>2</v>
      </c>
      <c r="D46" s="23">
        <f>E32-4</f>
        <v>-243</v>
      </c>
      <c r="I46" s="23"/>
      <c r="J46" s="23"/>
      <c r="K46" s="23">
        <v>12</v>
      </c>
    </row>
    <row r="47" spans="1:12" x14ac:dyDescent="0.25">
      <c r="A47" s="32"/>
      <c r="B47" s="33"/>
      <c r="C47" s="23">
        <v>2</v>
      </c>
      <c r="D47" s="23">
        <f>E32-4</f>
        <v>-243</v>
      </c>
      <c r="I47" s="23"/>
      <c r="J47" s="23"/>
      <c r="K47" s="23">
        <f>K46*4</f>
        <v>48</v>
      </c>
    </row>
    <row r="48" spans="1:12" x14ac:dyDescent="0.25">
      <c r="A48" s="32"/>
      <c r="B48" s="33"/>
      <c r="C48" s="23">
        <v>2</v>
      </c>
      <c r="D48" s="23">
        <f>R15</f>
        <v>-141</v>
      </c>
      <c r="I48" s="23"/>
      <c r="J48" s="23"/>
      <c r="K48" s="23">
        <v>4</v>
      </c>
    </row>
    <row r="49" spans="1:11" x14ac:dyDescent="0.25">
      <c r="A49" s="32"/>
      <c r="B49" s="33"/>
      <c r="C49" s="23">
        <f>IF(B3="oui","*",1)</f>
        <v>1</v>
      </c>
      <c r="D49" s="23">
        <f>IF(B3="oui","*",P14)</f>
        <v>-126</v>
      </c>
      <c r="I49" s="23"/>
      <c r="J49" s="23"/>
      <c r="K49" s="23">
        <v>4</v>
      </c>
    </row>
    <row r="50" spans="1:11" x14ac:dyDescent="0.25">
      <c r="A50" s="32"/>
      <c r="B50" s="33"/>
      <c r="C50" s="23">
        <f>IF(B3="oui",2,1)</f>
        <v>1</v>
      </c>
      <c r="D50" s="23">
        <f>(P14-R15)+19</f>
        <v>34</v>
      </c>
      <c r="I50" s="23"/>
      <c r="J50" s="23"/>
      <c r="K50" s="23">
        <f>IF(B3="oui",2,1)</f>
        <v>1</v>
      </c>
    </row>
    <row r="51" spans="1:11" ht="18.75" x14ac:dyDescent="0.3">
      <c r="A51" s="24"/>
      <c r="B51" s="34">
        <v>6</v>
      </c>
      <c r="C51" s="23">
        <f>IF(B3="oui",2,1)</f>
        <v>1</v>
      </c>
      <c r="D51" s="23">
        <f>P14-34</f>
        <v>-160</v>
      </c>
    </row>
    <row r="52" spans="1:11" x14ac:dyDescent="0.25">
      <c r="A52" s="27"/>
      <c r="B52" s="35"/>
      <c r="C52" s="23"/>
      <c r="D52" s="23"/>
    </row>
    <row r="53" spans="1:11" x14ac:dyDescent="0.25">
      <c r="A53" s="32"/>
      <c r="B53" s="33"/>
      <c r="C53" s="23">
        <v>6</v>
      </c>
      <c r="D53" s="23">
        <v>30</v>
      </c>
    </row>
    <row r="54" spans="1:11" x14ac:dyDescent="0.25">
      <c r="A54" s="32"/>
      <c r="B54" s="33"/>
      <c r="C54" s="23">
        <v>2</v>
      </c>
      <c r="D54" s="23">
        <v>15</v>
      </c>
    </row>
    <row r="55" spans="1:11" x14ac:dyDescent="0.25">
      <c r="A55" s="32"/>
      <c r="B55" s="33"/>
      <c r="C55" s="23">
        <v>4</v>
      </c>
      <c r="D55" s="23">
        <f>Q13</f>
        <v>-284</v>
      </c>
    </row>
    <row r="56" spans="1:11" x14ac:dyDescent="0.25">
      <c r="A56" s="32"/>
      <c r="B56" s="33"/>
      <c r="C56" s="23">
        <f>(4*(C35+1))-8</f>
        <v>-16</v>
      </c>
      <c r="D56" s="23">
        <f>E30</f>
        <v>1.5</v>
      </c>
    </row>
    <row r="57" spans="1:11" x14ac:dyDescent="0.25">
      <c r="A57" s="27"/>
      <c r="B57" s="35"/>
      <c r="C57" s="23">
        <v>8</v>
      </c>
      <c r="D57" s="23">
        <f>E30+22</f>
        <v>23.5</v>
      </c>
    </row>
    <row r="59" spans="1:11" ht="18.75" x14ac:dyDescent="0.3">
      <c r="A59" s="17" t="s">
        <v>12</v>
      </c>
      <c r="C59" s="18" t="s">
        <v>2</v>
      </c>
      <c r="D59" s="19" t="s">
        <v>6</v>
      </c>
    </row>
    <row r="60" spans="1:11" x14ac:dyDescent="0.25">
      <c r="A60" s="24"/>
      <c r="B60" s="31"/>
      <c r="C60" s="36" t="str">
        <f>IF(B2=235,"4","*")</f>
        <v>*</v>
      </c>
      <c r="D60" s="36" t="str">
        <f>IF(B2=235,E32,"*")</f>
        <v>*</v>
      </c>
    </row>
    <row r="61" spans="1:11" x14ac:dyDescent="0.25">
      <c r="A61" s="27"/>
      <c r="B61" s="35"/>
      <c r="C61" s="36" t="str">
        <f>IF(B2=235,"4","*")</f>
        <v>*</v>
      </c>
      <c r="D61" s="36" t="str">
        <f>IF(B2=235,(Q20+38),"*")</f>
        <v>*</v>
      </c>
    </row>
  </sheetData>
  <sheetProtection sheet="1" objects="1" scenarios="1"/>
  <pageMargins left="0.25" right="0.25" top="0.75" bottom="0.75" header="0.3" footer="0.3"/>
  <pageSetup paperSize="9" scale="53" orientation="landscape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B5B2A2-45F0-491C-AA0E-0D24013F60A7}">
  <sheetPr>
    <pageSetUpPr fitToPage="1"/>
  </sheetPr>
  <dimension ref="A1:I56"/>
  <sheetViews>
    <sheetView topLeftCell="A40" zoomScaleNormal="100" workbookViewId="0">
      <selection activeCell="F54" sqref="F54"/>
    </sheetView>
  </sheetViews>
  <sheetFormatPr baseColWidth="10" defaultRowHeight="15" x14ac:dyDescent="0.25"/>
  <cols>
    <col min="1" max="1" width="24.7109375" customWidth="1"/>
    <col min="5" max="5" width="4.7109375" customWidth="1"/>
    <col min="7" max="7" width="4.7109375" customWidth="1"/>
  </cols>
  <sheetData>
    <row r="1" spans="1:9" x14ac:dyDescent="0.25">
      <c r="B1" t="s">
        <v>2</v>
      </c>
      <c r="C1" t="s">
        <v>13</v>
      </c>
      <c r="H1" t="s">
        <v>38</v>
      </c>
    </row>
    <row r="2" spans="1:9" x14ac:dyDescent="0.25">
      <c r="A2" s="52" t="s">
        <v>4</v>
      </c>
      <c r="B2" s="53">
        <f>Feuil1!C38</f>
        <v>2</v>
      </c>
      <c r="C2" s="53">
        <f>Feuil1!D38</f>
        <v>-141</v>
      </c>
      <c r="D2" s="53">
        <f>ROUND(((B2*C2)/1000),2)</f>
        <v>-0.28000000000000003</v>
      </c>
      <c r="E2" s="53" t="s">
        <v>14</v>
      </c>
      <c r="F2" s="53"/>
      <c r="G2" s="54"/>
      <c r="H2" s="48"/>
      <c r="I2" s="48"/>
    </row>
    <row r="3" spans="1:9" x14ac:dyDescent="0.25">
      <c r="A3" s="55" t="s">
        <v>4</v>
      </c>
      <c r="B3" s="56">
        <f>Feuil1!C39</f>
        <v>2</v>
      </c>
      <c r="C3" s="56">
        <f>Feuil1!D39</f>
        <v>-126</v>
      </c>
      <c r="D3" s="56">
        <f>ROUND(((B3*C3)/1000),2)</f>
        <v>-0.25</v>
      </c>
      <c r="E3" s="56" t="s">
        <v>14</v>
      </c>
      <c r="F3" s="56"/>
      <c r="G3" s="57"/>
      <c r="H3" s="48"/>
      <c r="I3" s="48"/>
    </row>
    <row r="4" spans="1:9" x14ac:dyDescent="0.25">
      <c r="A4" s="58"/>
      <c r="B4" s="59"/>
      <c r="C4" s="59"/>
      <c r="D4" s="59"/>
      <c r="E4" s="59"/>
      <c r="F4" s="59">
        <f>SUM(D2:D3)</f>
        <v>-0.53</v>
      </c>
      <c r="G4" s="60" t="s">
        <v>14</v>
      </c>
      <c r="H4" s="61">
        <v>14.29</v>
      </c>
      <c r="I4" s="61">
        <f>ROUND(F4*H4,2)</f>
        <v>-7.57</v>
      </c>
    </row>
    <row r="5" spans="1:9" x14ac:dyDescent="0.25">
      <c r="A5" s="62" t="s">
        <v>5</v>
      </c>
      <c r="B5" s="63">
        <f>Feuil1!C40</f>
        <v>6</v>
      </c>
      <c r="C5" s="63">
        <f>Feuil1!D40</f>
        <v>-239</v>
      </c>
      <c r="D5" s="63">
        <f>ROUND(((B5*C5)/1000),2)</f>
        <v>-1.43</v>
      </c>
      <c r="E5" s="63" t="s">
        <v>14</v>
      </c>
      <c r="F5" s="64"/>
      <c r="G5" s="65"/>
      <c r="H5" s="48"/>
      <c r="I5" s="48"/>
    </row>
    <row r="6" spans="1:9" x14ac:dyDescent="0.25">
      <c r="A6" s="66"/>
      <c r="B6" s="67"/>
      <c r="C6" s="67"/>
      <c r="D6" s="67"/>
      <c r="E6" s="67"/>
      <c r="F6" s="67">
        <f>D5</f>
        <v>-1.43</v>
      </c>
      <c r="G6" s="68" t="s">
        <v>14</v>
      </c>
      <c r="H6" s="69">
        <v>13.99</v>
      </c>
      <c r="I6" s="69">
        <f>ROUND(F6*H6,2)</f>
        <v>-20.010000000000002</v>
      </c>
    </row>
    <row r="7" spans="1:9" x14ac:dyDescent="0.25">
      <c r="A7" s="70" t="s">
        <v>15</v>
      </c>
      <c r="B7" s="71" t="str">
        <f>Feuil1!C42</f>
        <v>*</v>
      </c>
      <c r="C7" s="71" t="str">
        <f>Feuil1!D42</f>
        <v>*</v>
      </c>
      <c r="D7" s="71">
        <f>IF(B7="*",0,(ROUND(((B7*C7)/1000),2)))</f>
        <v>0</v>
      </c>
      <c r="E7" s="71" t="s">
        <v>14</v>
      </c>
      <c r="F7" s="71"/>
      <c r="G7" s="72"/>
      <c r="H7" s="48"/>
      <c r="I7" s="48"/>
    </row>
    <row r="8" spans="1:9" x14ac:dyDescent="0.25">
      <c r="A8" s="73"/>
      <c r="B8" s="74"/>
      <c r="C8" s="74"/>
      <c r="D8" s="74"/>
      <c r="E8" s="74"/>
      <c r="F8" s="74">
        <f>D7</f>
        <v>0</v>
      </c>
      <c r="G8" s="75" t="s">
        <v>14</v>
      </c>
      <c r="H8" s="76">
        <v>5.27</v>
      </c>
      <c r="I8" s="76">
        <f>ROUND(F8*H8,2)</f>
        <v>0</v>
      </c>
    </row>
    <row r="9" spans="1:9" x14ac:dyDescent="0.25">
      <c r="A9" s="77" t="s">
        <v>16</v>
      </c>
      <c r="B9" s="78" t="str">
        <f>Feuil1!C43</f>
        <v>*</v>
      </c>
      <c r="C9" s="78" t="str">
        <f>Feuil1!D43</f>
        <v>*</v>
      </c>
      <c r="D9" s="78">
        <f>IF(B9="*",0,(ROUND(((B9*C9)/1000),2)))</f>
        <v>0</v>
      </c>
      <c r="E9" s="78" t="s">
        <v>14</v>
      </c>
      <c r="F9" s="78"/>
      <c r="G9" s="79"/>
      <c r="H9" s="48"/>
      <c r="I9" s="48"/>
    </row>
    <row r="10" spans="1:9" x14ac:dyDescent="0.25">
      <c r="A10" s="80"/>
      <c r="B10" s="81"/>
      <c r="C10" s="81"/>
      <c r="D10" s="81"/>
      <c r="E10" s="81"/>
      <c r="F10" s="81">
        <f>D9</f>
        <v>0</v>
      </c>
      <c r="G10" s="82" t="s">
        <v>14</v>
      </c>
      <c r="H10" s="83">
        <v>0</v>
      </c>
      <c r="I10" s="83">
        <f>ROUND(F10*H10,2)</f>
        <v>0</v>
      </c>
    </row>
    <row r="11" spans="1:9" x14ac:dyDescent="0.25">
      <c r="A11" s="122" t="s">
        <v>40</v>
      </c>
      <c r="B11" s="123">
        <f>Feuil1!C41</f>
        <v>-6</v>
      </c>
      <c r="C11" s="123">
        <f>Feuil1!D41</f>
        <v>-248</v>
      </c>
      <c r="D11" s="123">
        <f>ROUND(((B11*C11)/1000),2)</f>
        <v>1.49</v>
      </c>
      <c r="E11" s="123" t="s">
        <v>14</v>
      </c>
      <c r="F11" s="123"/>
      <c r="G11" s="124"/>
    </row>
    <row r="12" spans="1:9" x14ac:dyDescent="0.25">
      <c r="A12" s="125"/>
      <c r="B12" s="126"/>
      <c r="C12" s="126"/>
      <c r="D12" s="126"/>
      <c r="E12" s="126"/>
      <c r="F12" s="126"/>
      <c r="G12" s="127"/>
    </row>
    <row r="13" spans="1:9" x14ac:dyDescent="0.25">
      <c r="A13" s="128"/>
      <c r="B13" s="129"/>
      <c r="C13" s="129"/>
      <c r="D13" s="129"/>
      <c r="E13" s="129"/>
      <c r="F13" s="129">
        <f>D11</f>
        <v>1.49</v>
      </c>
      <c r="G13" s="130" t="s">
        <v>14</v>
      </c>
      <c r="H13" s="131">
        <v>5.08</v>
      </c>
      <c r="I13" s="131">
        <f>ROUND((F13*H13),2)</f>
        <v>7.57</v>
      </c>
    </row>
    <row r="14" spans="1:9" x14ac:dyDescent="0.25">
      <c r="A14" s="85" t="s">
        <v>17</v>
      </c>
      <c r="B14" s="86">
        <f>Feuil1!C46</f>
        <v>2</v>
      </c>
      <c r="C14" s="86">
        <f>Feuil1!D46</f>
        <v>-243</v>
      </c>
      <c r="D14" s="86">
        <f>ROUND(((B14*C14)/1000),2)</f>
        <v>-0.49</v>
      </c>
      <c r="E14" s="86" t="s">
        <v>14</v>
      </c>
      <c r="F14" s="86"/>
      <c r="G14" s="84"/>
      <c r="H14" s="48"/>
      <c r="I14" s="48"/>
    </row>
    <row r="15" spans="1:9" x14ac:dyDescent="0.25">
      <c r="A15" s="85"/>
      <c r="B15" s="86">
        <f>Feuil1!C48</f>
        <v>2</v>
      </c>
      <c r="C15" s="86">
        <f>Feuil1!D48</f>
        <v>-141</v>
      </c>
      <c r="D15" s="86">
        <f t="shared" ref="D15:D17" si="0">ROUND(((B15*C15)/1000),2)</f>
        <v>-0.28000000000000003</v>
      </c>
      <c r="E15" s="86" t="s">
        <v>14</v>
      </c>
      <c r="F15" s="86"/>
      <c r="G15" s="84"/>
      <c r="H15" s="48"/>
      <c r="I15" s="48"/>
    </row>
    <row r="16" spans="1:9" x14ac:dyDescent="0.25">
      <c r="A16" s="85"/>
      <c r="B16" s="86">
        <f>Feuil1!C49</f>
        <v>1</v>
      </c>
      <c r="C16" s="86">
        <f>Feuil1!D49</f>
        <v>-126</v>
      </c>
      <c r="D16" s="86">
        <f>IF(B16="*",0,ROUND(((B16*C16)/1000),2))</f>
        <v>-0.13</v>
      </c>
      <c r="E16" s="86" t="s">
        <v>14</v>
      </c>
      <c r="F16" s="86"/>
      <c r="G16" s="84"/>
      <c r="H16" s="48"/>
      <c r="I16" s="48"/>
    </row>
    <row r="17" spans="1:9" x14ac:dyDescent="0.25">
      <c r="A17" s="85"/>
      <c r="B17" s="86">
        <f>Feuil1!C50</f>
        <v>1</v>
      </c>
      <c r="C17" s="86">
        <f>Feuil1!D50</f>
        <v>34</v>
      </c>
      <c r="D17" s="86">
        <f t="shared" si="0"/>
        <v>0.03</v>
      </c>
      <c r="E17" s="86" t="s">
        <v>14</v>
      </c>
      <c r="F17" s="86"/>
      <c r="G17" s="84"/>
      <c r="H17" s="48"/>
      <c r="I17" s="48"/>
    </row>
    <row r="18" spans="1:9" x14ac:dyDescent="0.25">
      <c r="A18" s="87"/>
      <c r="B18" s="88"/>
      <c r="C18" s="88"/>
      <c r="D18" s="88"/>
      <c r="E18" s="88"/>
      <c r="F18" s="88">
        <f>SUM(D14:D17)</f>
        <v>-0.87</v>
      </c>
      <c r="G18" s="89" t="s">
        <v>14</v>
      </c>
      <c r="H18" s="90">
        <v>4.5</v>
      </c>
      <c r="I18" s="90">
        <f>ROUND(F18*H18,2)</f>
        <v>-3.92</v>
      </c>
    </row>
    <row r="19" spans="1:9" x14ac:dyDescent="0.25">
      <c r="A19" s="91" t="s">
        <v>18</v>
      </c>
      <c r="B19" s="92">
        <f>Feuil1!C47</f>
        <v>2</v>
      </c>
      <c r="C19" s="92">
        <f>Feuil1!D47</f>
        <v>-243</v>
      </c>
      <c r="D19" s="92">
        <f>ROUND(((B19*C19)/1000),2)</f>
        <v>-0.49</v>
      </c>
      <c r="E19" s="92" t="s">
        <v>14</v>
      </c>
      <c r="F19" s="92"/>
      <c r="G19" s="93"/>
      <c r="H19" s="48"/>
      <c r="I19" s="48"/>
    </row>
    <row r="20" spans="1:9" x14ac:dyDescent="0.25">
      <c r="A20" s="94"/>
      <c r="B20" s="95">
        <f>Feuil1!C53</f>
        <v>6</v>
      </c>
      <c r="C20" s="95">
        <f>Feuil1!D53</f>
        <v>30</v>
      </c>
      <c r="D20" s="95">
        <f t="shared" ref="D20:D25" si="1">ROUND(((B20*C20)/1000),2)</f>
        <v>0.18</v>
      </c>
      <c r="E20" s="95" t="s">
        <v>14</v>
      </c>
      <c r="F20" s="95"/>
      <c r="G20" s="93"/>
      <c r="H20" s="48"/>
      <c r="I20" s="48"/>
    </row>
    <row r="21" spans="1:9" x14ac:dyDescent="0.25">
      <c r="A21" s="94"/>
      <c r="B21" s="95">
        <f>Feuil1!C54</f>
        <v>2</v>
      </c>
      <c r="C21" s="95">
        <f>Feuil1!D54</f>
        <v>15</v>
      </c>
      <c r="D21" s="95">
        <f t="shared" si="1"/>
        <v>0.03</v>
      </c>
      <c r="E21" s="95" t="s">
        <v>14</v>
      </c>
      <c r="F21" s="95"/>
      <c r="G21" s="93"/>
      <c r="H21" s="48"/>
      <c r="I21" s="48"/>
    </row>
    <row r="22" spans="1:9" x14ac:dyDescent="0.25">
      <c r="A22" s="94"/>
      <c r="B22" s="95">
        <f>Feuil1!C55</f>
        <v>4</v>
      </c>
      <c r="C22" s="95">
        <f>Feuil1!D55</f>
        <v>-284</v>
      </c>
      <c r="D22" s="95">
        <f t="shared" si="1"/>
        <v>-1.1399999999999999</v>
      </c>
      <c r="E22" s="95" t="s">
        <v>14</v>
      </c>
      <c r="F22" s="95"/>
      <c r="G22" s="93"/>
      <c r="H22" s="48"/>
      <c r="I22" s="48"/>
    </row>
    <row r="23" spans="1:9" x14ac:dyDescent="0.25">
      <c r="A23" s="96"/>
      <c r="B23" s="97"/>
      <c r="C23" s="97"/>
      <c r="D23" s="97"/>
      <c r="E23" s="97"/>
      <c r="F23" s="97">
        <f>SUM(D19:D22)</f>
        <v>-1.42</v>
      </c>
      <c r="G23" s="98" t="s">
        <v>14</v>
      </c>
      <c r="H23" s="99">
        <v>3.71</v>
      </c>
      <c r="I23" s="99">
        <f>ROUND(F23*H23,2)</f>
        <v>-5.27</v>
      </c>
    </row>
    <row r="24" spans="1:9" x14ac:dyDescent="0.25">
      <c r="A24" s="100" t="s">
        <v>19</v>
      </c>
      <c r="B24" s="101">
        <f>Feuil1!C56</f>
        <v>-16</v>
      </c>
      <c r="C24" s="101">
        <f>Feuil1!D56</f>
        <v>1.5</v>
      </c>
      <c r="D24" s="101">
        <f t="shared" si="1"/>
        <v>-0.02</v>
      </c>
      <c r="E24" s="101" t="s">
        <v>14</v>
      </c>
      <c r="F24" s="101"/>
      <c r="G24" s="102"/>
      <c r="H24" s="48"/>
      <c r="I24" s="48"/>
    </row>
    <row r="25" spans="1:9" x14ac:dyDescent="0.25">
      <c r="A25" s="103"/>
      <c r="B25" s="104">
        <f>Feuil1!C57</f>
        <v>8</v>
      </c>
      <c r="C25" s="104">
        <f>Feuil1!D57</f>
        <v>23.5</v>
      </c>
      <c r="D25" s="104">
        <f t="shared" si="1"/>
        <v>0.19</v>
      </c>
      <c r="E25" s="104" t="s">
        <v>14</v>
      </c>
      <c r="F25" s="104"/>
      <c r="G25" s="105"/>
      <c r="H25" s="48"/>
      <c r="I25" s="48"/>
    </row>
    <row r="26" spans="1:9" x14ac:dyDescent="0.25">
      <c r="A26" s="106"/>
      <c r="B26" s="107"/>
      <c r="C26" s="107"/>
      <c r="D26" s="107"/>
      <c r="E26" s="107"/>
      <c r="F26" s="107">
        <f>SUM(D24:D25)</f>
        <v>0.17</v>
      </c>
      <c r="G26" s="108" t="s">
        <v>14</v>
      </c>
      <c r="H26" s="109">
        <v>4.1500000000000004</v>
      </c>
      <c r="I26" s="109">
        <f>ROUND(F26*H26,2)</f>
        <v>0.71</v>
      </c>
    </row>
    <row r="27" spans="1:9" x14ac:dyDescent="0.25">
      <c r="A27" s="110" t="s">
        <v>20</v>
      </c>
      <c r="B27" s="111" t="str">
        <f>Feuil1!C60</f>
        <v>*</v>
      </c>
      <c r="C27" s="112" t="str">
        <f>Feuil1!D60</f>
        <v>*</v>
      </c>
      <c r="D27" s="112">
        <f>IF(B27="*",0,ROUND(((B27*C27)/1000),2))</f>
        <v>0</v>
      </c>
      <c r="E27" s="112" t="s">
        <v>14</v>
      </c>
      <c r="F27" s="112"/>
      <c r="G27" s="113"/>
      <c r="H27" s="48"/>
      <c r="I27" s="48"/>
    </row>
    <row r="28" spans="1:9" x14ac:dyDescent="0.25">
      <c r="A28" s="114"/>
      <c r="B28" s="115" t="str">
        <f>Feuil1!C61</f>
        <v>*</v>
      </c>
      <c r="C28" s="116" t="str">
        <f>Feuil1!D61</f>
        <v>*</v>
      </c>
      <c r="D28" s="116">
        <f>IF(B28="*",0,ROUND(((B28*C28)/1000),2))</f>
        <v>0</v>
      </c>
      <c r="E28" s="116" t="s">
        <v>14</v>
      </c>
      <c r="F28" s="116"/>
      <c r="G28" s="117"/>
      <c r="H28" s="48"/>
      <c r="I28" s="48"/>
    </row>
    <row r="29" spans="1:9" x14ac:dyDescent="0.25">
      <c r="A29" s="118"/>
      <c r="B29" s="119"/>
      <c r="C29" s="119"/>
      <c r="D29" s="119"/>
      <c r="E29" s="119"/>
      <c r="F29" s="119">
        <f>SUM(D27:D28)</f>
        <v>0</v>
      </c>
      <c r="G29" s="120" t="s">
        <v>14</v>
      </c>
      <c r="H29" s="121">
        <v>0</v>
      </c>
      <c r="I29" s="121">
        <f>ROUND((F29*H29),2)</f>
        <v>0</v>
      </c>
    </row>
    <row r="30" spans="1:9" x14ac:dyDescent="0.25">
      <c r="A30" s="38" t="s">
        <v>21</v>
      </c>
      <c r="B30" s="39">
        <f>Feuil1!K38</f>
        <v>4</v>
      </c>
      <c r="C30" s="39">
        <f>Feuil1!L38</f>
        <v>-147</v>
      </c>
      <c r="D30" s="39">
        <f>IF(B30="*",0,ROUND(((B30*C30)/1000),2))</f>
        <v>-0.59</v>
      </c>
      <c r="E30" s="44" t="s">
        <v>14</v>
      </c>
      <c r="F30" s="39"/>
      <c r="G30" s="40"/>
      <c r="H30" s="48"/>
      <c r="I30" s="48"/>
    </row>
    <row r="31" spans="1:9" x14ac:dyDescent="0.25">
      <c r="A31" s="41"/>
      <c r="B31" s="42"/>
      <c r="C31" s="42"/>
      <c r="D31" s="42"/>
      <c r="E31" s="42"/>
      <c r="F31" s="42">
        <f>D30</f>
        <v>-0.59</v>
      </c>
      <c r="G31" s="43" t="s">
        <v>14</v>
      </c>
      <c r="H31" s="48">
        <v>11.57</v>
      </c>
      <c r="I31" s="48">
        <f>ROUND(F31*H31,2)</f>
        <v>-6.83</v>
      </c>
    </row>
    <row r="32" spans="1:9" x14ac:dyDescent="0.25">
      <c r="A32" s="38" t="s">
        <v>22</v>
      </c>
      <c r="B32" s="39">
        <f>Feuil1!K39</f>
        <v>6</v>
      </c>
      <c r="C32" s="39">
        <f>Feuil1!L39</f>
        <v>-201</v>
      </c>
      <c r="D32" s="39">
        <f>IF(B32="*",0,ROUND(((B32*C32)/1000),2))</f>
        <v>-1.21</v>
      </c>
      <c r="E32" s="44" t="s">
        <v>14</v>
      </c>
      <c r="F32" s="39"/>
      <c r="G32" s="40"/>
      <c r="H32" s="48"/>
      <c r="I32" s="48"/>
    </row>
    <row r="33" spans="1:9" x14ac:dyDescent="0.25">
      <c r="A33" s="41"/>
      <c r="B33" s="42"/>
      <c r="C33" s="42"/>
      <c r="D33" s="42"/>
      <c r="E33" s="42"/>
      <c r="F33" s="42">
        <f>D32</f>
        <v>-1.21</v>
      </c>
      <c r="G33" s="43" t="s">
        <v>14</v>
      </c>
      <c r="H33" s="48">
        <v>12.4</v>
      </c>
      <c r="I33" s="48">
        <f>ROUND(F33*H33,2)</f>
        <v>-15</v>
      </c>
    </row>
    <row r="34" spans="1:9" x14ac:dyDescent="0.25">
      <c r="A34" s="45"/>
      <c r="B34" s="46">
        <f>Feuil1!K46</f>
        <v>12</v>
      </c>
      <c r="C34" s="46"/>
      <c r="D34" s="46"/>
      <c r="E34" s="46"/>
      <c r="F34" s="46"/>
      <c r="G34" s="47"/>
      <c r="H34" s="48">
        <v>2.25</v>
      </c>
      <c r="I34" s="48">
        <f>ROUND(B34*H34,2)</f>
        <v>27</v>
      </c>
    </row>
    <row r="35" spans="1:9" x14ac:dyDescent="0.25">
      <c r="A35" s="45"/>
      <c r="B35" s="46">
        <f>Feuil1!K47</f>
        <v>48</v>
      </c>
      <c r="C35" s="46"/>
      <c r="D35" s="46"/>
      <c r="E35" s="46"/>
      <c r="F35" s="46"/>
      <c r="G35" s="47"/>
      <c r="H35" s="48">
        <v>1</v>
      </c>
      <c r="I35" s="48">
        <f t="shared" ref="I35:I38" si="2">ROUND(B35*H35,2)</f>
        <v>48</v>
      </c>
    </row>
    <row r="36" spans="1:9" x14ac:dyDescent="0.25">
      <c r="A36" s="45"/>
      <c r="B36" s="46">
        <f>Feuil1!K48</f>
        <v>4</v>
      </c>
      <c r="C36" s="46"/>
      <c r="D36" s="46"/>
      <c r="E36" s="46"/>
      <c r="F36" s="46"/>
      <c r="G36" s="47"/>
      <c r="H36" s="48">
        <v>2.16</v>
      </c>
      <c r="I36" s="48">
        <f t="shared" si="2"/>
        <v>8.64</v>
      </c>
    </row>
    <row r="37" spans="1:9" x14ac:dyDescent="0.25">
      <c r="A37" s="45"/>
      <c r="B37" s="46">
        <f>Feuil1!K49</f>
        <v>4</v>
      </c>
      <c r="C37" s="46"/>
      <c r="D37" s="46"/>
      <c r="E37" s="46"/>
      <c r="F37" s="46"/>
      <c r="G37" s="47"/>
      <c r="H37" s="48">
        <v>2.25</v>
      </c>
      <c r="I37" s="48">
        <f t="shared" si="2"/>
        <v>9</v>
      </c>
    </row>
    <row r="38" spans="1:9" x14ac:dyDescent="0.25">
      <c r="A38" s="45"/>
      <c r="B38" s="46">
        <f>Feuil1!K50</f>
        <v>1</v>
      </c>
      <c r="C38" s="46"/>
      <c r="D38" s="46"/>
      <c r="E38" s="46"/>
      <c r="F38" s="46"/>
      <c r="G38" s="47"/>
      <c r="H38" s="48">
        <v>2.34</v>
      </c>
      <c r="I38" s="48">
        <f t="shared" si="2"/>
        <v>2.34</v>
      </c>
    </row>
    <row r="39" spans="1:9" x14ac:dyDescent="0.25">
      <c r="A39" s="45" t="s">
        <v>32</v>
      </c>
      <c r="B39" s="46">
        <v>1</v>
      </c>
      <c r="C39" s="46"/>
      <c r="D39" s="46"/>
      <c r="E39" s="46"/>
      <c r="F39" s="46"/>
      <c r="G39" s="47"/>
      <c r="H39" s="48">
        <v>46.86</v>
      </c>
      <c r="I39" s="48">
        <f>H39</f>
        <v>46.86</v>
      </c>
    </row>
    <row r="40" spans="1:9" x14ac:dyDescent="0.25">
      <c r="A40" s="45" t="s">
        <v>25</v>
      </c>
      <c r="B40" s="46">
        <v>1</v>
      </c>
      <c r="C40" s="46"/>
      <c r="D40" s="46"/>
      <c r="E40" s="46"/>
      <c r="F40" s="46"/>
      <c r="G40" s="47"/>
      <c r="H40" s="48">
        <v>23.75</v>
      </c>
      <c r="I40" s="48">
        <f>H40</f>
        <v>23.75</v>
      </c>
    </row>
    <row r="41" spans="1:9" x14ac:dyDescent="0.25">
      <c r="A41" s="45" t="s">
        <v>26</v>
      </c>
      <c r="B41" s="46">
        <v>1</v>
      </c>
      <c r="C41" s="46"/>
      <c r="D41" s="46"/>
      <c r="E41" s="46"/>
      <c r="F41" s="46"/>
      <c r="G41" s="47"/>
      <c r="H41" s="48">
        <v>16.329999999999998</v>
      </c>
      <c r="I41" s="48">
        <f>H41</f>
        <v>16.329999999999998</v>
      </c>
    </row>
    <row r="42" spans="1:9" x14ac:dyDescent="0.25">
      <c r="A42" s="45" t="s">
        <v>33</v>
      </c>
      <c r="B42" s="46">
        <v>1</v>
      </c>
      <c r="C42" s="46"/>
      <c r="D42" s="46"/>
      <c r="E42" s="46"/>
      <c r="F42" s="46"/>
      <c r="G42" s="47"/>
      <c r="H42" s="48"/>
      <c r="I42" s="48">
        <f>H42</f>
        <v>0</v>
      </c>
    </row>
    <row r="43" spans="1:9" x14ac:dyDescent="0.25">
      <c r="A43" s="45" t="s">
        <v>34</v>
      </c>
      <c r="B43" s="46">
        <v>1</v>
      </c>
      <c r="C43" s="46"/>
      <c r="D43" s="46"/>
      <c r="E43" s="46"/>
      <c r="F43" s="46"/>
      <c r="G43" s="47"/>
      <c r="H43" s="48"/>
      <c r="I43" s="48">
        <f>H43</f>
        <v>0</v>
      </c>
    </row>
    <row r="44" spans="1:9" x14ac:dyDescent="0.25">
      <c r="A44" s="45" t="s">
        <v>27</v>
      </c>
      <c r="B44" s="46">
        <v>4</v>
      </c>
      <c r="C44" s="46"/>
      <c r="D44" s="46"/>
      <c r="E44" s="46"/>
      <c r="F44" s="46"/>
      <c r="G44" s="47"/>
      <c r="H44" s="48">
        <v>26.96</v>
      </c>
      <c r="I44" s="48">
        <f>B44*H44</f>
        <v>107.84</v>
      </c>
    </row>
    <row r="45" spans="1:9" x14ac:dyDescent="0.25">
      <c r="A45" s="45" t="s">
        <v>28</v>
      </c>
      <c r="B45" s="46">
        <v>1</v>
      </c>
      <c r="C45" s="46"/>
      <c r="D45" s="46"/>
      <c r="E45" s="46"/>
      <c r="F45" s="46"/>
      <c r="G45" s="47"/>
      <c r="H45" s="48">
        <v>34.619999999999997</v>
      </c>
      <c r="I45" s="48">
        <f>H45</f>
        <v>34.619999999999997</v>
      </c>
    </row>
    <row r="46" spans="1:9" x14ac:dyDescent="0.25">
      <c r="A46" s="45" t="s">
        <v>29</v>
      </c>
      <c r="B46" s="46">
        <v>1</v>
      </c>
      <c r="C46" s="46"/>
      <c r="D46" s="46"/>
      <c r="E46" s="46"/>
      <c r="F46" s="46"/>
      <c r="G46" s="47"/>
      <c r="H46" s="48">
        <v>2.35</v>
      </c>
      <c r="I46" s="48">
        <f>H46</f>
        <v>2.35</v>
      </c>
    </row>
    <row r="47" spans="1:9" x14ac:dyDescent="0.25">
      <c r="A47" s="45" t="s">
        <v>30</v>
      </c>
      <c r="B47" s="46">
        <v>2</v>
      </c>
      <c r="C47" s="46"/>
      <c r="D47" s="46"/>
      <c r="E47" s="46"/>
      <c r="F47" s="46"/>
      <c r="G47" s="47"/>
      <c r="H47" s="48">
        <v>21.37</v>
      </c>
      <c r="I47" s="48">
        <f>H47*B47</f>
        <v>42.74</v>
      </c>
    </row>
    <row r="48" spans="1:9" x14ac:dyDescent="0.25">
      <c r="A48" s="45" t="s">
        <v>31</v>
      </c>
      <c r="B48" s="46">
        <v>2</v>
      </c>
      <c r="C48" s="46"/>
      <c r="D48" s="46"/>
      <c r="E48" s="46"/>
      <c r="F48" s="46"/>
      <c r="G48" s="47"/>
      <c r="H48" s="48">
        <v>45.22</v>
      </c>
      <c r="I48" s="48">
        <f>H48*B48</f>
        <v>90.44</v>
      </c>
    </row>
    <row r="49" spans="1:9" x14ac:dyDescent="0.25">
      <c r="A49" s="45" t="s">
        <v>35</v>
      </c>
      <c r="B49" s="46">
        <v>4</v>
      </c>
      <c r="C49" s="46"/>
      <c r="D49" s="46"/>
      <c r="E49" s="46"/>
      <c r="F49" s="46"/>
      <c r="G49" s="47"/>
      <c r="H49" s="48"/>
      <c r="I49" s="48">
        <f>B49*H49</f>
        <v>0</v>
      </c>
    </row>
    <row r="51" spans="1:9" x14ac:dyDescent="0.25">
      <c r="A51" s="51" t="s">
        <v>37</v>
      </c>
      <c r="B51" s="139">
        <v>20</v>
      </c>
      <c r="C51" s="46"/>
      <c r="D51" s="46"/>
      <c r="E51" s="46"/>
      <c r="F51" s="46"/>
      <c r="G51" s="47"/>
      <c r="H51" s="49" t="s">
        <v>24</v>
      </c>
      <c r="I51" s="50">
        <f>SUM(I2:I49)</f>
        <v>409.59000000000003</v>
      </c>
    </row>
    <row r="52" spans="1:9" x14ac:dyDescent="0.25">
      <c r="H52" s="49" t="s">
        <v>23</v>
      </c>
      <c r="I52" s="135">
        <f>ROUND(IF(B51=20,(I51*1.2),IF(B51=10,(I51*1.1),(I51*1.055))),2)</f>
        <v>491.51</v>
      </c>
    </row>
    <row r="53" spans="1:9" x14ac:dyDescent="0.25">
      <c r="A53" s="132" t="s">
        <v>36</v>
      </c>
      <c r="B53" s="134">
        <v>5</v>
      </c>
      <c r="C53" s="133" t="s">
        <v>39</v>
      </c>
      <c r="D53" s="137" t="s">
        <v>42</v>
      </c>
      <c r="E53" s="138"/>
      <c r="F53" s="140">
        <v>12</v>
      </c>
      <c r="G53" s="141"/>
      <c r="H53" s="49" t="s">
        <v>41</v>
      </c>
      <c r="I53" s="50">
        <f>ROUND((B53*F53)-(((B53*F53)*23)/100),2)</f>
        <v>46.2</v>
      </c>
    </row>
    <row r="56" spans="1:9" x14ac:dyDescent="0.25">
      <c r="I56" s="136">
        <f>SUM(I52:I55)</f>
        <v>537.71</v>
      </c>
    </row>
  </sheetData>
  <sheetProtection sheet="1" objects="1" scenarios="1"/>
  <pageMargins left="0.25" right="0.25" top="0.75" bottom="0.75" header="0.3" footer="0.3"/>
  <pageSetup paperSize="9" scale="92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Feuil1</vt:lpstr>
      <vt:lpstr>Feuil2</vt:lpstr>
      <vt:lpstr>HHTP</vt:lpstr>
      <vt:lpstr>HTRAV</vt:lpstr>
      <vt:lpstr>INTERVAL</vt:lpstr>
      <vt:lpstr>LHTP</vt:lpstr>
      <vt:lpstr>LHTVANT</vt:lpstr>
      <vt:lpstr>patrick</vt:lpstr>
      <vt:lpstr>REMPROF</vt:lpstr>
      <vt:lpstr>REMRENF</vt:lpstr>
      <vt:lpstr>SOMACC</vt:lpstr>
      <vt:lpstr>SOMPROF</vt:lpstr>
      <vt:lpstr>SOMREMPL</vt:lpstr>
      <vt:lpstr>SOMRENF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 k</cp:lastModifiedBy>
  <cp:lastPrinted>2018-12-08T14:19:26Z</cp:lastPrinted>
  <dcterms:created xsi:type="dcterms:W3CDTF">2017-03-11T08:07:22Z</dcterms:created>
  <dcterms:modified xsi:type="dcterms:W3CDTF">2018-12-16T10:20:03Z</dcterms:modified>
</cp:coreProperties>
</file>